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FE File Server\Projects\Active\VA\Staunton, City of\CAD_RMS Consulting\Operations\Deliverables\Functional Requirements Matrix\"/>
    </mc:Choice>
  </mc:AlternateContent>
  <xr:revisionPtr revIDLastSave="0" documentId="13_ncr:1_{344BB418-DE74-42EF-9C4D-B75E0AFB7730}" xr6:coauthVersionLast="47" xr6:coauthVersionMax="47" xr10:uidLastSave="{00000000-0000-0000-0000-000000000000}"/>
  <workbookProtection workbookAlgorithmName="SHA-512" workbookHashValue="jybSNgUojcLBiuSDKWZoKp0Ms5H6ZzTOnqKDleO2PQpqZ1yiE03Gy6HWN0eotPIhw7gbmzYbc5AXRc6pMy3B1A==" workbookSaltValue="MgEUY73V9c8LvFp8bE5BiQ==" workbookSpinCount="100000" lockStructure="1"/>
  <bookViews>
    <workbookView xWindow="28680" yWindow="-120" windowWidth="29040" windowHeight="15720" tabRatio="500" firstSheet="4" activeTab="4" xr2:uid="{00000000-000D-0000-FFFF-FFFF00000000}"/>
  </bookViews>
  <sheets>
    <sheet name="OLD Evaluation" sheetId="1" state="hidden" r:id="rId1"/>
    <sheet name="Evaluation Summary" sheetId="47" state="hidden" r:id="rId2"/>
    <sheet name="Old Support" sheetId="2" state="hidden" r:id="rId3"/>
    <sheet name="Support Data" sheetId="48" state="hidden" r:id="rId4"/>
    <sheet name="Instructions" sheetId="3" r:id="rId5"/>
    <sheet name="AlarmTracking" sheetId="4" r:id="rId6"/>
    <sheet name="Application" sheetId="5" r:id="rId7"/>
    <sheet name="Animal" sheetId="6" r:id="rId8"/>
    <sheet name="Arrest" sheetId="7" r:id="rId9"/>
    <sheet name="Asset Management" sheetId="8" r:id="rId10"/>
    <sheet name="Booking" sheetId="10" state="hidden" r:id="rId11"/>
    <sheet name="Case Management" sheetId="12" r:id="rId12"/>
    <sheet name="Citations" sheetId="13" r:id="rId13"/>
    <sheet name="Collisions" sheetId="14" r:id="rId14"/>
    <sheet name="Crime Analysis" sheetId="15" r:id="rId15"/>
    <sheet name="Crime Reporting" sheetId="16" r:id="rId16"/>
    <sheet name="Field Contact" sheetId="17" r:id="rId17"/>
    <sheet name="Field Reporting" sheetId="18" r:id="rId18"/>
    <sheet name="Fleet Management" sheetId="19" r:id="rId19"/>
    <sheet name="Gun Permit" sheetId="20" state="hidden" r:id="rId20"/>
    <sheet name="Impound" sheetId="21" r:id="rId21"/>
    <sheet name="Incident Case Entry" sheetId="22" r:id="rId22"/>
    <sheet name="Intelligence and Tips" sheetId="23" r:id="rId23"/>
    <sheet name="Investigations" sheetId="24" r:id="rId24"/>
    <sheet name="K9" sheetId="25" r:id="rId25"/>
    <sheet name="Lineups" sheetId="27" r:id="rId26"/>
    <sheet name="Master Indices" sheetId="28" r:id="rId27"/>
    <sheet name="Narcotics" sheetId="29" r:id="rId28"/>
    <sheet name="Narrative" sheetId="30" r:id="rId29"/>
    <sheet name="Orders" sheetId="31" r:id="rId30"/>
    <sheet name="Pawn" sheetId="32" state="hidden" r:id="rId31"/>
    <sheet name="Personnel Training" sheetId="33" r:id="rId32"/>
    <sheet name="Property" sheetId="34" r:id="rId33"/>
    <sheet name="Records" sheetId="35" r:id="rId34"/>
    <sheet name="Reports" sheetId="36" r:id="rId35"/>
    <sheet name="UOF" sheetId="37" r:id="rId36"/>
    <sheet name="Removed" sheetId="38" state="hidden" r:id="rId37"/>
    <sheet name="Warrants" sheetId="39" r:id="rId38"/>
    <sheet name="Activity Tracking" sheetId="40" state="hidden" r:id="rId39"/>
    <sheet name="Data Analysis" sheetId="41" state="hidden" r:id="rId40"/>
    <sheet name="Gang Tracking" sheetId="42" state="hidden" r:id="rId41"/>
    <sheet name="Master Name" sheetId="43" state="hidden" r:id="rId42"/>
    <sheet name="Sheet1" sheetId="44" state="hidden" r:id="rId43"/>
    <sheet name="Master Vehicle" sheetId="45" state="hidden" r:id="rId44"/>
    <sheet name="Template radio buttons" sheetId="46" state="hidden" r:id="rId45"/>
  </sheets>
  <externalReferences>
    <externalReference r:id="rId46"/>
    <externalReference r:id="rId47"/>
    <externalReference r:id="rId48"/>
    <externalReference r:id="rId49"/>
    <externalReference r:id="rId50"/>
    <externalReference r:id="rId51"/>
    <externalReference r:id="rId52"/>
  </externalReferences>
  <definedNames>
    <definedName name="Availability" localSheetId="4">'[1]Support Data'!$A$55:$A$58</definedName>
    <definedName name="Availability" localSheetId="0">'[2]Support Data'!$A$54:$A$57</definedName>
    <definedName name="Availability">'Old Support'!$A$54:$A$57</definedName>
    <definedName name="Availability1" localSheetId="4">'[1]Support Data'!$A$55:$A$58</definedName>
    <definedName name="Availability1" localSheetId="0">'[2]Support Data'!$A$54:$A$57</definedName>
    <definedName name="Availability1">'Old Support'!$A$54:$A$57</definedName>
    <definedName name="AvailabilityData" localSheetId="4">'[1]Support Data'!$A$55:$B$58</definedName>
    <definedName name="AvailabilityData" localSheetId="0">'[2]Support Data'!$A$54:$B$57</definedName>
    <definedName name="AvailabilityData">'Old Support'!$A$54:$B$57</definedName>
    <definedName name="cad_dm_score" localSheetId="0">[3]CAD!#REF!</definedName>
    <definedName name="cad_g_range" localSheetId="0">#REF!</definedName>
    <definedName name="cad_g_score" localSheetId="0">[3]CAD!#REF!</definedName>
    <definedName name="cad_or_range" localSheetId="0">#REF!</definedName>
    <definedName name="cad_or_score" localSheetId="0">[3]CAD!#REF!</definedName>
    <definedName name="cad_rpt_range" localSheetId="0">#REF!</definedName>
    <definedName name="cad_rpt_score" localSheetId="0">[3]CAD!#REF!</definedName>
    <definedName name="cad_sc_range" localSheetId="0">#REF!</definedName>
    <definedName name="cad_sc_score" localSheetId="0">[3]CAD!#REF!</definedName>
    <definedName name="cad_sec_range" localSheetId="0">#REF!</definedName>
    <definedName name="cad_sec_score" localSheetId="0">[3]CAD!#REF!</definedName>
    <definedName name="common_b_range" localSheetId="0">#REF!</definedName>
    <definedName name="common_b_score" localSheetId="0">[3]system!#REF!</definedName>
    <definedName name="common_dm_range" localSheetId="0">[3]system!#REF!</definedName>
    <definedName name="common_dm_score" localSheetId="0">[3]system!#REF!</definedName>
    <definedName name="common_or_range" localSheetId="0">#REF!</definedName>
    <definedName name="common_or_score" localSheetId="0">[3]system!#REF!</definedName>
    <definedName name="common_rpt_range" localSheetId="0">[3]system!#REF!</definedName>
    <definedName name="common_rpt_score" localSheetId="0">[3]system!#REF!</definedName>
    <definedName name="common_sc_range" localSheetId="0">#REF!</definedName>
    <definedName name="common_sc_score" localSheetId="0">[3]system!#REF!</definedName>
    <definedName name="common_sec_range" localSheetId="0">#REF!</definedName>
    <definedName name="common_sec_score" localSheetId="0">[3]system!#REF!</definedName>
    <definedName name="Display_EMS" localSheetId="0">#REF!</definedName>
    <definedName name="Display_Field_Reporting" localSheetId="0">#REF!</definedName>
    <definedName name="Display_Supervisory" localSheetId="0">[4]cad!#REF!</definedName>
    <definedName name="em_b_range" localSheetId="0">#REF!</definedName>
    <definedName name="em_b_score" localSheetId="0">'[3]equipment &amp; maintenance'!#REF!</definedName>
    <definedName name="EMS" localSheetId="0">#REF!</definedName>
    <definedName name="ems_b_range" localSheetId="0">#REF!</definedName>
    <definedName name="ems_b_score" localSheetId="0">'[3]ems rms'!#REF!</definedName>
    <definedName name="Field_Reporting" localSheetId="0">#REF!</definedName>
    <definedName name="Frequency">'[5]Support Data'!$A$63:$A$66</definedName>
    <definedName name="frms_b_score" localSheetId="0">'[3]f rms'!#REF!</definedName>
    <definedName name="frms_g_range" localSheetId="0">'[6]fire rms general'!#REF!</definedName>
    <definedName name="frms_g_score" localSheetId="0">'[3]f rms'!#REF!</definedName>
    <definedName name="frms_mli_range" localSheetId="0">'[6]fire rms general'!#REF!</definedName>
    <definedName name="frms_mli_score" localSheetId="0">'[3]f rms'!#REF!</definedName>
    <definedName name="frms_mni_range" localSheetId="0">'[6]fire rms general'!#REF!</definedName>
    <definedName name="frms_mni_score" localSheetId="0">'[3]f rms'!#REF!</definedName>
    <definedName name="frms_mvi_range" localSheetId="0">'[6]fire rms general'!#REF!</definedName>
    <definedName name="frms_mvi_score" localSheetId="0">'[3]f rms'!#REF!</definedName>
    <definedName name="frms_rpt_range" localSheetId="0">'[6]fire rms general'!#REF!</definedName>
    <definedName name="frms_rpt_score" localSheetId="0">'[3]f rms'!#REF!</definedName>
    <definedName name="frms_sec_score" localSheetId="0">'[3]f rms'!#REF!</definedName>
    <definedName name="gis_b_range" localSheetId="0">#REF!</definedName>
    <definedName name="gis_b_score" localSheetId="0">[3]GIS!#REF!</definedName>
    <definedName name="gis_or_range" localSheetId="0">#REF!</definedName>
    <definedName name="gis_or_score" localSheetId="0">[3]GIS!#REF!</definedName>
    <definedName name="gis_rpt_range" localSheetId="0">#REF!</definedName>
    <definedName name="gis_rpt_score" localSheetId="0">[3]GIS!#REF!</definedName>
    <definedName name="gis_sec_range" localSheetId="0">#REF!</definedName>
    <definedName name="gis_sec_score" localSheetId="0">[3]GIS!#REF!</definedName>
    <definedName name="hydrants_b_range" localSheetId="0">#REF!</definedName>
    <definedName name="hydrants_b_score" localSheetId="0">[3]hydrants!#REF!</definedName>
    <definedName name="ID_Range_Field_Reporting" localSheetId="0">#REF!</definedName>
    <definedName name="Impact">'[5]Support Data'!$A$58:$A$60</definedName>
    <definedName name="inspections_b_range" localSheetId="0">#REF!</definedName>
    <definedName name="inspections_b_score" localSheetId="0">[3]inspections!#REF!</definedName>
    <definedName name="interfaces_or_range" localSheetId="0">#REF!</definedName>
    <definedName name="interfaces_or_score" localSheetId="0">[3]interfaces!#REF!</definedName>
    <definedName name="interfaces_sc_range" localSheetId="0">#REF!</definedName>
    <definedName name="interfaces_sc_score" localSheetId="0">[3]interfaces!#REF!</definedName>
    <definedName name="investigations_b_range" localSheetId="0">#REF!</definedName>
    <definedName name="investigations_b_score" localSheetId="0">[3]investigations!#REF!</definedName>
    <definedName name="mdd_avl_range" localSheetId="0">#REF!</definedName>
    <definedName name="mdd_avl_score" localSheetId="0">'[3]mdd-field rpting-avl'!#REF!</definedName>
    <definedName name="mdd_b_range" localSheetId="0">#REF!</definedName>
    <definedName name="mdd_b_score" localSheetId="0">'[3]mdd-field rpting-avl'!#REF!</definedName>
    <definedName name="mdd_dm_range" localSheetId="0">#REF!</definedName>
    <definedName name="mdd_dm_score" localSheetId="0">'[3]mdd-field rpting-avl'!#REF!</definedName>
    <definedName name="mdd_fld_range" localSheetId="0">#REF!</definedName>
    <definedName name="mdd_fld_score" localSheetId="0">'[3]mdd-field rpting-avl'!#REF!</definedName>
    <definedName name="mdd_g_range" localSheetId="0">#REF!</definedName>
    <definedName name="mdd_g_score" localSheetId="0">'[3]mdd-field rpting-avl'!#REF!</definedName>
    <definedName name="mdd_mob_range" localSheetId="0">#REF!</definedName>
    <definedName name="mdd_mob_score" localSheetId="0">'[3]mdd-field rpting-avl'!#REF!</definedName>
    <definedName name="mdd_or_range" localSheetId="0">#REF!</definedName>
    <definedName name="mdd_or_score" localSheetId="0">'[3]mdd-field rpting-avl'!#REF!</definedName>
    <definedName name="mdd_sc_range" localSheetId="0">#REF!</definedName>
    <definedName name="mdd_sc_score" localSheetId="0">'[3]mdd-field rpting-avl'!#REF!</definedName>
    <definedName name="mdd_sec_range" localSheetId="0">#REF!</definedName>
    <definedName name="mdd_sec_score" localSheetId="0">'[3]mdd-field rpting-avl'!#REF!</definedName>
    <definedName name="nfirs_b_range" localSheetId="0">#REF!</definedName>
    <definedName name="nfirs_b_score" localSheetId="0">[3]nfirs!#REF!</definedName>
    <definedName name="permits_b_range" localSheetId="0">#REF!</definedName>
    <definedName name="permits_b_score" localSheetId="0">[3]permits!#REF!</definedName>
    <definedName name="Range_EMS" localSheetId="0">#REF!</definedName>
    <definedName name="Range_Field_Reporting" localSheetId="0">#REF!</definedName>
    <definedName name="Range_FRMS_LastCell" localSheetId="0">#REF!</definedName>
    <definedName name="Range_MDC_LastCell" localSheetId="0">#REF!</definedName>
    <definedName name="Range_MVI" localSheetId="0">#REF!</definedName>
    <definedName name="Range_Other_Modules" localSheetId="0">#REF!</definedName>
    <definedName name="Range_Queries" localSheetId="0">#REF!</definedName>
    <definedName name="Range_Supervisory" localSheetId="0">'[7]system specifications'!#REF!</definedName>
    <definedName name="Score_CAD" localSheetId="0">#REF!</definedName>
    <definedName name="Score_Common" localSheetId="0">#REF!</definedName>
    <definedName name="Score_CPE" localSheetId="0">#REF!</definedName>
    <definedName name="Score_EMS" localSheetId="0">#REF!</definedName>
    <definedName name="Score_Field_Reporting" localSheetId="0">#REF!</definedName>
    <definedName name="Score_FRMS" localSheetId="0">#REF!</definedName>
    <definedName name="Score_GIS" localSheetId="0">#REF!</definedName>
    <definedName name="Score_Interface" localSheetId="0">#REF!</definedName>
    <definedName name="Score_LRMS" localSheetId="0">#REF!</definedName>
    <definedName name="Score_MDC" localSheetId="0">#REF!</definedName>
    <definedName name="Score_Other_Modules" localSheetId="0">#REF!</definedName>
    <definedName name="Score_Queries" localSheetId="0">#REF!</definedName>
    <definedName name="Score_RMS" localSheetId="0">#REF!</definedName>
    <definedName name="Score_Supervisory" localSheetId="0">[4]cad!#REF!</definedName>
    <definedName name="specdata" localSheetId="4">'[1]Support Data'!$A$6:$B$9</definedName>
    <definedName name="specdata" localSheetId="0">'[2]Support Data'!$A$6:$B$9</definedName>
    <definedName name="specdata">'Old Support'!$A$6:$B$9</definedName>
    <definedName name="SpecType" localSheetId="4">'[1]Support Data'!$A$6:$A$9</definedName>
    <definedName name="SpecType" localSheetId="0">'[2]Support Data'!$A$6:$A$9</definedName>
    <definedName name="SpecType">'Old Support'!$A$6:$A$9</definedName>
    <definedName name="staff_b_range" localSheetId="0">#REF!</definedName>
    <definedName name="staff_b_score" localSheetId="0">'[3]staffing '!#REF!</definedName>
    <definedName name="Terms" localSheetId="0">#REF!</definedName>
    <definedName name="train_b_range" localSheetId="0">#REF!</definedName>
    <definedName name="train_b_score" localSheetId="0">'[3]personnel &amp; training'!#REF!</definedName>
    <definedName name="Yes_No">'Old Support'!$F$6:$F$13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50" i="47" l="1"/>
  <c r="G150" i="47"/>
  <c r="F150" i="47"/>
  <c r="F157" i="47"/>
  <c r="H153" i="47"/>
  <c r="G153" i="47"/>
  <c r="F153" i="47"/>
  <c r="E153" i="47"/>
  <c r="D153" i="47"/>
  <c r="C153" i="47"/>
  <c r="B153" i="47"/>
  <c r="I153" i="47"/>
  <c r="G157" i="47"/>
  <c r="H157" i="47"/>
  <c r="D160" i="47"/>
  <c r="B160" i="47"/>
  <c r="D128" i="47"/>
  <c r="B128" i="47"/>
  <c r="B123" i="47"/>
  <c r="D123" i="47"/>
  <c r="H121" i="47"/>
  <c r="G121" i="47"/>
  <c r="F121" i="47"/>
  <c r="E121" i="47"/>
  <c r="D121" i="47"/>
  <c r="B121" i="47"/>
  <c r="C121" i="47"/>
  <c r="H89" i="47"/>
  <c r="G89" i="47"/>
  <c r="F89" i="47"/>
  <c r="E89" i="47"/>
  <c r="D89" i="47"/>
  <c r="C89" i="47"/>
  <c r="H57" i="47"/>
  <c r="G57" i="47"/>
  <c r="F57" i="47"/>
  <c r="E57" i="47"/>
  <c r="D57" i="47"/>
  <c r="C57" i="47"/>
  <c r="B57" i="47"/>
  <c r="D25" i="47"/>
  <c r="E25" i="47"/>
  <c r="I25" i="47"/>
  <c r="H25" i="47"/>
  <c r="G25" i="47"/>
  <c r="F25" i="47"/>
  <c r="B25" i="47"/>
  <c r="J32" i="48"/>
  <c r="J9" i="48"/>
  <c r="F4" i="48"/>
  <c r="D4" i="48"/>
  <c r="D15" i="48"/>
  <c r="D5" i="48"/>
  <c r="D32" i="48"/>
  <c r="D31" i="48"/>
  <c r="D30" i="48"/>
  <c r="D29" i="48"/>
  <c r="F28" i="48"/>
  <c r="D28" i="48"/>
  <c r="D27" i="48"/>
  <c r="J15" i="48"/>
  <c r="I15" i="48"/>
  <c r="H15" i="48"/>
  <c r="G15" i="48"/>
  <c r="F15" i="48"/>
  <c r="D26" i="48"/>
  <c r="H25" i="48"/>
  <c r="F25" i="48"/>
  <c r="D25" i="48"/>
  <c r="D24" i="48"/>
  <c r="D23" i="48"/>
  <c r="D22" i="48"/>
  <c r="F21" i="48"/>
  <c r="D21" i="48"/>
  <c r="F20" i="48"/>
  <c r="D20" i="48"/>
  <c r="J19" i="48"/>
  <c r="I19" i="48"/>
  <c r="H19" i="48"/>
  <c r="G19" i="48"/>
  <c r="F19" i="48"/>
  <c r="D19" i="48"/>
  <c r="J18" i="48"/>
  <c r="F18" i="48"/>
  <c r="D18" i="48"/>
  <c r="F17" i="48"/>
  <c r="D17" i="48"/>
  <c r="F16" i="48"/>
  <c r="D16" i="48"/>
  <c r="F14" i="48"/>
  <c r="D14" i="48"/>
  <c r="J13" i="48"/>
  <c r="D13" i="48"/>
  <c r="I12" i="48"/>
  <c r="D12" i="48"/>
  <c r="D11" i="48"/>
  <c r="J10" i="48"/>
  <c r="F10" i="48"/>
  <c r="D10" i="48"/>
  <c r="F9" i="48"/>
  <c r="D9" i="48"/>
  <c r="D8" i="48"/>
  <c r="J7" i="48"/>
  <c r="F7" i="48"/>
  <c r="D7" i="48"/>
  <c r="G6" i="48"/>
  <c r="D6" i="48"/>
  <c r="J5" i="48"/>
  <c r="J1" i="48"/>
  <c r="I1" i="48"/>
  <c r="H1" i="48"/>
  <c r="G1" i="48"/>
  <c r="E1" i="48"/>
  <c r="C1" i="48"/>
  <c r="D170" i="47"/>
  <c r="B170" i="47"/>
  <c r="D169" i="47"/>
  <c r="B169" i="47"/>
  <c r="D168" i="47"/>
  <c r="B168" i="47"/>
  <c r="D167" i="47"/>
  <c r="B167" i="47"/>
  <c r="D166" i="47"/>
  <c r="B166" i="47"/>
  <c r="D165" i="47"/>
  <c r="B165" i="47"/>
  <c r="D164" i="47"/>
  <c r="B164" i="47"/>
  <c r="D163" i="47"/>
  <c r="B163" i="47"/>
  <c r="D162" i="47"/>
  <c r="B162" i="47"/>
  <c r="D161" i="47"/>
  <c r="B161" i="47"/>
  <c r="D159" i="47"/>
  <c r="B159" i="47"/>
  <c r="D158" i="47"/>
  <c r="B158" i="47"/>
  <c r="E157" i="47"/>
  <c r="D157" i="47"/>
  <c r="C157" i="47"/>
  <c r="B157" i="47"/>
  <c r="D156" i="47"/>
  <c r="B156" i="47"/>
  <c r="D155" i="47"/>
  <c r="B155" i="47"/>
  <c r="D154" i="47"/>
  <c r="B154" i="47"/>
  <c r="D152" i="47"/>
  <c r="B152" i="47"/>
  <c r="D151" i="47"/>
  <c r="B151" i="47"/>
  <c r="D150" i="47"/>
  <c r="B150" i="47"/>
  <c r="D149" i="47"/>
  <c r="B149" i="47"/>
  <c r="D148" i="47"/>
  <c r="B148" i="47"/>
  <c r="D147" i="47"/>
  <c r="B147" i="47"/>
  <c r="D146" i="47"/>
  <c r="B146" i="47"/>
  <c r="D145" i="47"/>
  <c r="B145" i="47"/>
  <c r="D144" i="47"/>
  <c r="B144" i="47"/>
  <c r="D143" i="47"/>
  <c r="B143" i="47"/>
  <c r="D142" i="47"/>
  <c r="B142" i="47"/>
  <c r="D138" i="47"/>
  <c r="B138" i="47"/>
  <c r="D137" i="47"/>
  <c r="B137" i="47"/>
  <c r="D136" i="47"/>
  <c r="B136" i="47"/>
  <c r="D135" i="47"/>
  <c r="B135" i="47"/>
  <c r="D134" i="47"/>
  <c r="B134" i="47"/>
  <c r="D133" i="47"/>
  <c r="B133" i="47"/>
  <c r="D132" i="47"/>
  <c r="B132" i="47"/>
  <c r="D131" i="47"/>
  <c r="B131" i="47"/>
  <c r="D130" i="47"/>
  <c r="B130" i="47"/>
  <c r="D129" i="47"/>
  <c r="B129" i="47"/>
  <c r="D127" i="47"/>
  <c r="B127" i="47"/>
  <c r="D126" i="47"/>
  <c r="B126" i="47"/>
  <c r="H125" i="47"/>
  <c r="G125" i="47"/>
  <c r="F125" i="47"/>
  <c r="E125" i="47"/>
  <c r="D125" i="47"/>
  <c r="C125" i="47"/>
  <c r="B125" i="47"/>
  <c r="D124" i="47"/>
  <c r="B124" i="47"/>
  <c r="D122" i="47"/>
  <c r="B122" i="47"/>
  <c r="D120" i="47"/>
  <c r="B120" i="47"/>
  <c r="D119" i="47"/>
  <c r="B119" i="47"/>
  <c r="D118" i="47"/>
  <c r="B118" i="47"/>
  <c r="D117" i="47"/>
  <c r="B117" i="47"/>
  <c r="D116" i="47"/>
  <c r="B116" i="47"/>
  <c r="D115" i="47"/>
  <c r="B115" i="47"/>
  <c r="D114" i="47"/>
  <c r="B114" i="47"/>
  <c r="D113" i="47"/>
  <c r="B113" i="47"/>
  <c r="D112" i="47"/>
  <c r="B112" i="47"/>
  <c r="D111" i="47"/>
  <c r="B111" i="47"/>
  <c r="D110" i="47"/>
  <c r="B110" i="47"/>
  <c r="D106" i="47"/>
  <c r="D105" i="47"/>
  <c r="D104" i="47"/>
  <c r="D103" i="47"/>
  <c r="D102" i="47"/>
  <c r="D101" i="47"/>
  <c r="D100" i="47"/>
  <c r="D99" i="47"/>
  <c r="D98" i="47"/>
  <c r="D97" i="47"/>
  <c r="D96" i="47"/>
  <c r="D95" i="47"/>
  <c r="D94" i="47"/>
  <c r="H93" i="47"/>
  <c r="G93" i="47"/>
  <c r="F93" i="47"/>
  <c r="E93" i="47"/>
  <c r="D93" i="47"/>
  <c r="C93" i="47"/>
  <c r="D92" i="47"/>
  <c r="D91" i="47"/>
  <c r="D90" i="47"/>
  <c r="D88" i="47"/>
  <c r="D87" i="47"/>
  <c r="D86" i="47"/>
  <c r="D85" i="47"/>
  <c r="D84" i="47"/>
  <c r="D83" i="47"/>
  <c r="D82" i="47"/>
  <c r="D81" i="47"/>
  <c r="D80" i="47"/>
  <c r="D79" i="47"/>
  <c r="D78" i="47"/>
  <c r="B74" i="47"/>
  <c r="H73" i="47"/>
  <c r="B73" i="47"/>
  <c r="B72" i="47"/>
  <c r="D71" i="47"/>
  <c r="B71" i="47"/>
  <c r="B70" i="47"/>
  <c r="B69" i="47"/>
  <c r="B68" i="47"/>
  <c r="B67" i="47"/>
  <c r="B66" i="47"/>
  <c r="B65" i="47"/>
  <c r="H64" i="47"/>
  <c r="B64" i="47"/>
  <c r="B63" i="47"/>
  <c r="D62" i="47"/>
  <c r="B62" i="47"/>
  <c r="H61" i="47"/>
  <c r="G61" i="47"/>
  <c r="F61" i="47"/>
  <c r="E61" i="47"/>
  <c r="D61" i="47"/>
  <c r="C61" i="47"/>
  <c r="B61" i="47"/>
  <c r="H60" i="47"/>
  <c r="D60" i="47"/>
  <c r="B60" i="47"/>
  <c r="G59" i="47"/>
  <c r="D59" i="47"/>
  <c r="B59" i="47"/>
  <c r="D58" i="47"/>
  <c r="B58" i="47"/>
  <c r="D56" i="47"/>
  <c r="B56" i="47"/>
  <c r="B55" i="47"/>
  <c r="G54" i="47"/>
  <c r="B54" i="47"/>
  <c r="D53" i="47"/>
  <c r="B53" i="47"/>
  <c r="H52" i="47"/>
  <c r="B52" i="47"/>
  <c r="H51" i="47"/>
  <c r="D51" i="47"/>
  <c r="B51" i="47"/>
  <c r="B50" i="47"/>
  <c r="D49" i="47"/>
  <c r="B49" i="47"/>
  <c r="D48" i="47"/>
  <c r="B48" i="47"/>
  <c r="H47" i="47"/>
  <c r="B47" i="47"/>
  <c r="E46" i="47"/>
  <c r="B46" i="47"/>
  <c r="I42" i="47"/>
  <c r="H42" i="47"/>
  <c r="G42" i="47"/>
  <c r="F42" i="47"/>
  <c r="B42" i="47"/>
  <c r="I41" i="47"/>
  <c r="H41" i="47"/>
  <c r="G41" i="47"/>
  <c r="F41" i="47"/>
  <c r="B41" i="47"/>
  <c r="I40" i="47"/>
  <c r="H40" i="47"/>
  <c r="G40" i="47"/>
  <c r="F40" i="47"/>
  <c r="B40" i="47"/>
  <c r="I39" i="47"/>
  <c r="H39" i="47"/>
  <c r="G39" i="47"/>
  <c r="F39" i="47"/>
  <c r="B39" i="47"/>
  <c r="I38" i="47"/>
  <c r="H38" i="47"/>
  <c r="G38" i="47"/>
  <c r="F38" i="47"/>
  <c r="B38" i="47"/>
  <c r="I37" i="47"/>
  <c r="H37" i="47"/>
  <c r="G37" i="47"/>
  <c r="F37" i="47"/>
  <c r="B37" i="47"/>
  <c r="I36" i="47"/>
  <c r="H36" i="47"/>
  <c r="G36" i="47"/>
  <c r="F36" i="47"/>
  <c r="B36" i="47"/>
  <c r="I35" i="47"/>
  <c r="H35" i="47"/>
  <c r="G35" i="47"/>
  <c r="F35" i="47"/>
  <c r="D35" i="47"/>
  <c r="B35" i="47"/>
  <c r="I34" i="47"/>
  <c r="H34" i="47"/>
  <c r="G34" i="47"/>
  <c r="F34" i="47"/>
  <c r="B34" i="47"/>
  <c r="I33" i="47"/>
  <c r="H33" i="47"/>
  <c r="G33" i="47"/>
  <c r="F33" i="47"/>
  <c r="B33" i="47"/>
  <c r="I32" i="47"/>
  <c r="H32" i="47"/>
  <c r="G32" i="47"/>
  <c r="F32" i="47"/>
  <c r="B32" i="47"/>
  <c r="I31" i="47"/>
  <c r="H31" i="47"/>
  <c r="G31" i="47"/>
  <c r="F31" i="47"/>
  <c r="D31" i="47"/>
  <c r="B31" i="47"/>
  <c r="I30" i="47"/>
  <c r="H30" i="47"/>
  <c r="G30" i="47"/>
  <c r="F30" i="47"/>
  <c r="D30" i="47"/>
  <c r="B30" i="47"/>
  <c r="I29" i="47"/>
  <c r="H29" i="47"/>
  <c r="G29" i="47"/>
  <c r="F29" i="47"/>
  <c r="E29" i="47"/>
  <c r="D29" i="47"/>
  <c r="B29" i="47"/>
  <c r="I28" i="47"/>
  <c r="H28" i="47"/>
  <c r="G28" i="47"/>
  <c r="F28" i="47"/>
  <c r="D28" i="47"/>
  <c r="B28" i="47"/>
  <c r="I27" i="47"/>
  <c r="H27" i="47"/>
  <c r="G27" i="47"/>
  <c r="F27" i="47"/>
  <c r="D27" i="47"/>
  <c r="B27" i="47"/>
  <c r="I26" i="47"/>
  <c r="H26" i="47"/>
  <c r="G26" i="47"/>
  <c r="F26" i="47"/>
  <c r="D26" i="47"/>
  <c r="B26" i="47"/>
  <c r="I24" i="47"/>
  <c r="H24" i="47"/>
  <c r="G24" i="47"/>
  <c r="F24" i="47"/>
  <c r="B24" i="47"/>
  <c r="I23" i="47"/>
  <c r="H23" i="47"/>
  <c r="G23" i="47"/>
  <c r="F23" i="47"/>
  <c r="D23" i="47"/>
  <c r="B23" i="47"/>
  <c r="I22" i="47"/>
  <c r="H22" i="47"/>
  <c r="G22" i="47"/>
  <c r="F22" i="47"/>
  <c r="B22" i="47"/>
  <c r="I21" i="47"/>
  <c r="H21" i="47"/>
  <c r="G21" i="47"/>
  <c r="F21" i="47"/>
  <c r="B21" i="47"/>
  <c r="I20" i="47"/>
  <c r="H20" i="47"/>
  <c r="G20" i="47"/>
  <c r="F20" i="47"/>
  <c r="D20" i="47"/>
  <c r="B20" i="47"/>
  <c r="I19" i="47"/>
  <c r="H19" i="47"/>
  <c r="G19" i="47"/>
  <c r="F19" i="47"/>
  <c r="D19" i="47"/>
  <c r="B19" i="47"/>
  <c r="I18" i="47"/>
  <c r="H18" i="47"/>
  <c r="G18" i="47"/>
  <c r="F18" i="47"/>
  <c r="B18" i="47"/>
  <c r="I17" i="47"/>
  <c r="H17" i="47"/>
  <c r="G17" i="47"/>
  <c r="F17" i="47"/>
  <c r="D17" i="47"/>
  <c r="B17" i="47"/>
  <c r="I16" i="47"/>
  <c r="H16" i="47"/>
  <c r="G16" i="47"/>
  <c r="F16" i="47"/>
  <c r="E16" i="47"/>
  <c r="B16" i="47"/>
  <c r="I15" i="47"/>
  <c r="H15" i="47"/>
  <c r="G15" i="47"/>
  <c r="F15" i="47"/>
  <c r="B15" i="47"/>
  <c r="I14" i="47"/>
  <c r="H14" i="47"/>
  <c r="G14" i="47"/>
  <c r="F14" i="47"/>
  <c r="D14" i="47"/>
  <c r="B14" i="47"/>
  <c r="H2" i="36"/>
  <c r="D78" i="1" s="1"/>
  <c r="H2" i="35"/>
  <c r="D39" i="47" s="1"/>
  <c r="H2" i="34"/>
  <c r="D38" i="47" s="1"/>
  <c r="H2" i="33"/>
  <c r="F32" i="2" s="1"/>
  <c r="H2" i="29"/>
  <c r="F24" i="48" s="1"/>
  <c r="H2" i="28"/>
  <c r="F23" i="48" s="1"/>
  <c r="H2" i="24"/>
  <c r="H7" i="24"/>
  <c r="E101" i="1" s="1"/>
  <c r="H8" i="24"/>
  <c r="F101" i="1" s="1"/>
  <c r="H9" i="24"/>
  <c r="G101" i="1" s="1"/>
  <c r="H10" i="24"/>
  <c r="H101" i="1" s="1"/>
  <c r="H11" i="24"/>
  <c r="E136" i="1" s="1"/>
  <c r="H12" i="24"/>
  <c r="F136" i="1" s="1"/>
  <c r="H13" i="24"/>
  <c r="G136" i="1" s="1"/>
  <c r="H14" i="24"/>
  <c r="H136" i="1" s="1"/>
  <c r="H15" i="24"/>
  <c r="E171" i="1" s="1"/>
  <c r="H16" i="24"/>
  <c r="F171" i="1" s="1"/>
  <c r="H17" i="24"/>
  <c r="G171" i="1" s="1"/>
  <c r="H18" i="24"/>
  <c r="H171" i="1" s="1"/>
  <c r="H2" i="23"/>
  <c r="H18" i="23"/>
  <c r="F170" i="1" s="1"/>
  <c r="H17" i="23"/>
  <c r="H16" i="23"/>
  <c r="H15" i="23"/>
  <c r="E170" i="1" s="1"/>
  <c r="H14" i="23"/>
  <c r="H135" i="1" s="1"/>
  <c r="H13" i="23"/>
  <c r="G135" i="1" s="1"/>
  <c r="H12" i="23"/>
  <c r="F135" i="1" s="1"/>
  <c r="H11" i="23"/>
  <c r="E135" i="1" s="1"/>
  <c r="H10" i="23"/>
  <c r="H100" i="1" s="1"/>
  <c r="H9" i="23"/>
  <c r="G100" i="1" s="1"/>
  <c r="H8" i="23"/>
  <c r="F100" i="1" s="1"/>
  <c r="H7" i="23"/>
  <c r="E100" i="1" s="1"/>
  <c r="H6" i="23"/>
  <c r="H5" i="23"/>
  <c r="H4" i="23"/>
  <c r="H3" i="23"/>
  <c r="H2" i="22"/>
  <c r="H2" i="19"/>
  <c r="H2" i="18"/>
  <c r="H2" i="17"/>
  <c r="D24" i="47" s="1"/>
  <c r="H2" i="16"/>
  <c r="D55" i="47" s="1"/>
  <c r="H2" i="15"/>
  <c r="F12" i="48" s="1"/>
  <c r="H2" i="14"/>
  <c r="D21" i="47" s="1"/>
  <c r="H18" i="39"/>
  <c r="E185" i="1" s="1"/>
  <c r="H17" i="39"/>
  <c r="H150" i="1" s="1"/>
  <c r="H16" i="39"/>
  <c r="G150" i="1" s="1"/>
  <c r="H15" i="39"/>
  <c r="F150" i="1" s="1"/>
  <c r="H14" i="39"/>
  <c r="E150" i="1" s="1"/>
  <c r="H13" i="39"/>
  <c r="H115" i="1" s="1"/>
  <c r="H12" i="39"/>
  <c r="G115" i="1" s="1"/>
  <c r="H11" i="39"/>
  <c r="F115" i="1" s="1"/>
  <c r="H10" i="39"/>
  <c r="E115" i="1" s="1"/>
  <c r="H9" i="39"/>
  <c r="G106" i="47" s="1"/>
  <c r="H8" i="39"/>
  <c r="I37" i="2" s="1"/>
  <c r="H7" i="39"/>
  <c r="E106" i="47" s="1"/>
  <c r="H2" i="39"/>
  <c r="F37" i="2" s="1"/>
  <c r="H18" i="37"/>
  <c r="H184" i="1" s="1"/>
  <c r="H17" i="37"/>
  <c r="G184" i="1" s="1"/>
  <c r="H16" i="37"/>
  <c r="F184" i="1" s="1"/>
  <c r="H15" i="37"/>
  <c r="E184" i="1" s="1"/>
  <c r="H14" i="37"/>
  <c r="H149" i="1" s="1"/>
  <c r="H13" i="37"/>
  <c r="G149" i="1" s="1"/>
  <c r="H12" i="37"/>
  <c r="F149" i="1" s="1"/>
  <c r="H11" i="37"/>
  <c r="E149" i="1" s="1"/>
  <c r="H10" i="37"/>
  <c r="H114" i="1" s="1"/>
  <c r="H9" i="37"/>
  <c r="G114" i="1" s="1"/>
  <c r="H8" i="37"/>
  <c r="F114" i="1" s="1"/>
  <c r="H7" i="37"/>
  <c r="E114" i="1" s="1"/>
  <c r="H2" i="37"/>
  <c r="D44" i="1" s="1"/>
  <c r="H18" i="36"/>
  <c r="H183" i="1" s="1"/>
  <c r="H17" i="36"/>
  <c r="G183" i="1" s="1"/>
  <c r="H16" i="36"/>
  <c r="F183" i="1" s="1"/>
  <c r="H15" i="36"/>
  <c r="E183" i="1" s="1"/>
  <c r="H14" i="36"/>
  <c r="H148" i="1" s="1"/>
  <c r="H13" i="36"/>
  <c r="G148" i="1" s="1"/>
  <c r="H12" i="36"/>
  <c r="F148" i="1" s="1"/>
  <c r="H11" i="36"/>
  <c r="E148" i="1" s="1"/>
  <c r="H10" i="36"/>
  <c r="H113" i="1" s="1"/>
  <c r="H9" i="36"/>
  <c r="G113" i="1" s="1"/>
  <c r="H8" i="36"/>
  <c r="F113" i="1" s="1"/>
  <c r="H7" i="36"/>
  <c r="E113" i="1" s="1"/>
  <c r="H18" i="35"/>
  <c r="H182" i="1" s="1"/>
  <c r="H17" i="35"/>
  <c r="G182" i="1" s="1"/>
  <c r="H16" i="35"/>
  <c r="F182" i="1" s="1"/>
  <c r="H15" i="35"/>
  <c r="E182" i="1" s="1"/>
  <c r="H14" i="35"/>
  <c r="H147" i="1" s="1"/>
  <c r="H13" i="35"/>
  <c r="G147" i="1" s="1"/>
  <c r="H12" i="35"/>
  <c r="F147" i="1" s="1"/>
  <c r="H11" i="35"/>
  <c r="E147" i="1" s="1"/>
  <c r="H10" i="35"/>
  <c r="H112" i="1" s="1"/>
  <c r="H9" i="35"/>
  <c r="G112" i="1" s="1"/>
  <c r="H8" i="35"/>
  <c r="F112" i="1" s="1"/>
  <c r="H7" i="35"/>
  <c r="E112" i="1" s="1"/>
  <c r="H18" i="34"/>
  <c r="H181" i="1" s="1"/>
  <c r="H17" i="34"/>
  <c r="G181" i="1" s="1"/>
  <c r="H16" i="34"/>
  <c r="F181" i="1" s="1"/>
  <c r="H15" i="34"/>
  <c r="E181" i="1" s="1"/>
  <c r="H14" i="34"/>
  <c r="H146" i="1" s="1"/>
  <c r="H13" i="34"/>
  <c r="G146" i="1" s="1"/>
  <c r="H12" i="34"/>
  <c r="F146" i="1" s="1"/>
  <c r="H11" i="34"/>
  <c r="E146" i="1" s="1"/>
  <c r="H10" i="34"/>
  <c r="H111" i="1" s="1"/>
  <c r="H9" i="34"/>
  <c r="G111" i="1" s="1"/>
  <c r="H8" i="34"/>
  <c r="F111" i="1" s="1"/>
  <c r="H7" i="34"/>
  <c r="E111" i="1" s="1"/>
  <c r="D76" i="1"/>
  <c r="H18" i="33"/>
  <c r="H180" i="1" s="1"/>
  <c r="H17" i="33"/>
  <c r="G180" i="1" s="1"/>
  <c r="H16" i="33"/>
  <c r="F180" i="1" s="1"/>
  <c r="H15" i="33"/>
  <c r="E180" i="1" s="1"/>
  <c r="H14" i="33"/>
  <c r="H145" i="1" s="1"/>
  <c r="H13" i="33"/>
  <c r="G145" i="1" s="1"/>
  <c r="H12" i="33"/>
  <c r="F145" i="1" s="1"/>
  <c r="H11" i="33"/>
  <c r="E145" i="1" s="1"/>
  <c r="H10" i="33"/>
  <c r="H110" i="1" s="1"/>
  <c r="H9" i="33"/>
  <c r="G110" i="1" s="1"/>
  <c r="H8" i="33"/>
  <c r="F110" i="1" s="1"/>
  <c r="H7" i="33"/>
  <c r="E110" i="1" s="1"/>
  <c r="H18" i="31"/>
  <c r="G178" i="1" s="1"/>
  <c r="H17" i="31"/>
  <c r="F178" i="1" s="1"/>
  <c r="H16" i="31"/>
  <c r="E178" i="1" s="1"/>
  <c r="H15" i="31"/>
  <c r="H143" i="1" s="1"/>
  <c r="H14" i="31"/>
  <c r="G143" i="1" s="1"/>
  <c r="H13" i="31"/>
  <c r="F143" i="1" s="1"/>
  <c r="H12" i="31"/>
  <c r="E143" i="1" s="1"/>
  <c r="H11" i="31"/>
  <c r="H108" i="1" s="1"/>
  <c r="H10" i="31"/>
  <c r="G108" i="1" s="1"/>
  <c r="H9" i="31"/>
  <c r="F108" i="1" s="1"/>
  <c r="H8" i="31"/>
  <c r="E108" i="1" s="1"/>
  <c r="H7" i="31"/>
  <c r="J30" i="2" s="1"/>
  <c r="H2" i="31"/>
  <c r="D38" i="1" s="1"/>
  <c r="H18" i="30"/>
  <c r="H177" i="1" s="1"/>
  <c r="H17" i="30"/>
  <c r="G177" i="1" s="1"/>
  <c r="H16" i="30"/>
  <c r="F177" i="1" s="1"/>
  <c r="H15" i="30"/>
  <c r="E177" i="1" s="1"/>
  <c r="H14" i="30"/>
  <c r="H142" i="1" s="1"/>
  <c r="H13" i="30"/>
  <c r="G142" i="1" s="1"/>
  <c r="H12" i="30"/>
  <c r="F142" i="1" s="1"/>
  <c r="H11" i="30"/>
  <c r="E142" i="1" s="1"/>
  <c r="H10" i="30"/>
  <c r="H107" i="1" s="1"/>
  <c r="H9" i="30"/>
  <c r="G107" i="1" s="1"/>
  <c r="H8" i="30"/>
  <c r="F107" i="1" s="1"/>
  <c r="H7" i="30"/>
  <c r="E107" i="1" s="1"/>
  <c r="H2" i="30"/>
  <c r="D37" i="1" s="1"/>
  <c r="H18" i="29"/>
  <c r="H176" i="1" s="1"/>
  <c r="H17" i="29"/>
  <c r="G176" i="1" s="1"/>
  <c r="H16" i="29"/>
  <c r="F176" i="1" s="1"/>
  <c r="H15" i="29"/>
  <c r="E176" i="1" s="1"/>
  <c r="H14" i="29"/>
  <c r="H141" i="1" s="1"/>
  <c r="H13" i="29"/>
  <c r="G141" i="1" s="1"/>
  <c r="H12" i="29"/>
  <c r="F141" i="1" s="1"/>
  <c r="H11" i="29"/>
  <c r="E141" i="1" s="1"/>
  <c r="H10" i="29"/>
  <c r="H106" i="1" s="1"/>
  <c r="H9" i="29"/>
  <c r="G106" i="1" s="1"/>
  <c r="H8" i="29"/>
  <c r="F106" i="1" s="1"/>
  <c r="H7" i="29"/>
  <c r="E106" i="1" s="1"/>
  <c r="F28" i="2"/>
  <c r="H18" i="28"/>
  <c r="H175" i="1" s="1"/>
  <c r="H17" i="28"/>
  <c r="G175" i="1" s="1"/>
  <c r="H16" i="28"/>
  <c r="F175" i="1" s="1"/>
  <c r="H15" i="28"/>
  <c r="E175" i="1" s="1"/>
  <c r="H14" i="28"/>
  <c r="H140" i="1" s="1"/>
  <c r="H13" i="28"/>
  <c r="G140" i="1" s="1"/>
  <c r="H12" i="28"/>
  <c r="F140" i="1" s="1"/>
  <c r="H11" i="28"/>
  <c r="E140" i="1" s="1"/>
  <c r="H10" i="28"/>
  <c r="H105" i="1" s="1"/>
  <c r="H9" i="28"/>
  <c r="G105" i="1" s="1"/>
  <c r="H8" i="28"/>
  <c r="F105" i="1" s="1"/>
  <c r="H7" i="28"/>
  <c r="E105" i="1" s="1"/>
  <c r="H18" i="27"/>
  <c r="H174" i="1" s="1"/>
  <c r="H17" i="27"/>
  <c r="G174" i="1" s="1"/>
  <c r="H16" i="27"/>
  <c r="F174" i="1" s="1"/>
  <c r="H15" i="27"/>
  <c r="E174" i="1" s="1"/>
  <c r="H14" i="27"/>
  <c r="H139" i="1" s="1"/>
  <c r="H13" i="27"/>
  <c r="G139" i="1" s="1"/>
  <c r="H12" i="27"/>
  <c r="F139" i="1" s="1"/>
  <c r="H11" i="27"/>
  <c r="E139" i="1" s="1"/>
  <c r="H10" i="27"/>
  <c r="H104" i="1" s="1"/>
  <c r="H9" i="27"/>
  <c r="G104" i="1" s="1"/>
  <c r="H8" i="27"/>
  <c r="F104" i="1" s="1"/>
  <c r="H7" i="27"/>
  <c r="E104" i="1" s="1"/>
  <c r="H2" i="27"/>
  <c r="F26" i="2" s="1"/>
  <c r="H173" i="1"/>
  <c r="G173" i="1"/>
  <c r="F173" i="1"/>
  <c r="E173" i="1"/>
  <c r="H138" i="1"/>
  <c r="G138" i="1"/>
  <c r="F138" i="1"/>
  <c r="E138" i="1"/>
  <c r="H103" i="1"/>
  <c r="G103" i="1"/>
  <c r="F103" i="1"/>
  <c r="E103" i="1"/>
  <c r="I103" i="1" s="1"/>
  <c r="H18" i="25"/>
  <c r="H172" i="1" s="1"/>
  <c r="H17" i="25"/>
  <c r="G172" i="1" s="1"/>
  <c r="H16" i="25"/>
  <c r="F172" i="1" s="1"/>
  <c r="H15" i="25"/>
  <c r="E172" i="1" s="1"/>
  <c r="H14" i="25"/>
  <c r="H137" i="1" s="1"/>
  <c r="H13" i="25"/>
  <c r="G137" i="1" s="1"/>
  <c r="H12" i="25"/>
  <c r="F137" i="1" s="1"/>
  <c r="H11" i="25"/>
  <c r="E137" i="1" s="1"/>
  <c r="H10" i="25"/>
  <c r="H102" i="1" s="1"/>
  <c r="H9" i="25"/>
  <c r="G102" i="1" s="1"/>
  <c r="H8" i="25"/>
  <c r="F102" i="1" s="1"/>
  <c r="H7" i="25"/>
  <c r="E102" i="1" s="1"/>
  <c r="H2" i="25"/>
  <c r="D32" i="1" s="1"/>
  <c r="F23" i="2"/>
  <c r="F22" i="2"/>
  <c r="H18" i="22"/>
  <c r="H169" i="1" s="1"/>
  <c r="H17" i="22"/>
  <c r="G169" i="1" s="1"/>
  <c r="H16" i="22"/>
  <c r="F169" i="1" s="1"/>
  <c r="H15" i="22"/>
  <c r="E169" i="1" s="1"/>
  <c r="H14" i="22"/>
  <c r="H134" i="1" s="1"/>
  <c r="H13" i="22"/>
  <c r="G134" i="1" s="1"/>
  <c r="H12" i="22"/>
  <c r="F134" i="1" s="1"/>
  <c r="H11" i="22"/>
  <c r="E134" i="1" s="1"/>
  <c r="H10" i="22"/>
  <c r="H99" i="1" s="1"/>
  <c r="H9" i="22"/>
  <c r="G99" i="1" s="1"/>
  <c r="H8" i="22"/>
  <c r="F99" i="1" s="1"/>
  <c r="H7" i="22"/>
  <c r="E99" i="1" s="1"/>
  <c r="D29" i="1"/>
  <c r="H18" i="21"/>
  <c r="H168" i="1" s="1"/>
  <c r="H17" i="21"/>
  <c r="G168" i="1" s="1"/>
  <c r="H16" i="21"/>
  <c r="F168" i="1" s="1"/>
  <c r="H15" i="21"/>
  <c r="E168" i="1" s="1"/>
  <c r="H14" i="21"/>
  <c r="H133" i="1" s="1"/>
  <c r="H13" i="21"/>
  <c r="G133" i="1" s="1"/>
  <c r="H12" i="21"/>
  <c r="F133" i="1" s="1"/>
  <c r="H11" i="21"/>
  <c r="E133" i="1" s="1"/>
  <c r="H10" i="21"/>
  <c r="H98" i="1" s="1"/>
  <c r="H9" i="21"/>
  <c r="G98" i="1" s="1"/>
  <c r="H8" i="21"/>
  <c r="F98" i="1" s="1"/>
  <c r="H7" i="21"/>
  <c r="E98" i="1" s="1"/>
  <c r="H2" i="21"/>
  <c r="D28" i="1" s="1"/>
  <c r="H18" i="19"/>
  <c r="H167" i="1" s="1"/>
  <c r="H17" i="19"/>
  <c r="G167" i="1" s="1"/>
  <c r="H16" i="19"/>
  <c r="F167" i="1" s="1"/>
  <c r="H15" i="19"/>
  <c r="E167" i="1" s="1"/>
  <c r="H14" i="19"/>
  <c r="H132" i="1" s="1"/>
  <c r="H13" i="19"/>
  <c r="G132" i="1" s="1"/>
  <c r="H12" i="19"/>
  <c r="F132" i="1" s="1"/>
  <c r="H11" i="19"/>
  <c r="E132" i="1" s="1"/>
  <c r="H10" i="19"/>
  <c r="H97" i="1" s="1"/>
  <c r="H9" i="19"/>
  <c r="G97" i="1" s="1"/>
  <c r="H8" i="19"/>
  <c r="F97" i="1" s="1"/>
  <c r="H7" i="19"/>
  <c r="E97" i="1" s="1"/>
  <c r="D62" i="1"/>
  <c r="H18" i="18"/>
  <c r="H17" i="18"/>
  <c r="H16" i="18"/>
  <c r="H15" i="18"/>
  <c r="H14" i="18"/>
  <c r="H13" i="18"/>
  <c r="H12" i="18"/>
  <c r="H11" i="18"/>
  <c r="H10" i="18"/>
  <c r="H9" i="18"/>
  <c r="H8" i="18"/>
  <c r="H7" i="18"/>
  <c r="H6" i="18"/>
  <c r="H5" i="18"/>
  <c r="H4" i="18"/>
  <c r="H3" i="18"/>
  <c r="H18" i="17"/>
  <c r="H166" i="1" s="1"/>
  <c r="H17" i="17"/>
  <c r="G166" i="1" s="1"/>
  <c r="H16" i="17"/>
  <c r="F166" i="1" s="1"/>
  <c r="H15" i="17"/>
  <c r="E166" i="1" s="1"/>
  <c r="H14" i="17"/>
  <c r="H131" i="1" s="1"/>
  <c r="H13" i="17"/>
  <c r="G131" i="1" s="1"/>
  <c r="H12" i="17"/>
  <c r="F131" i="1" s="1"/>
  <c r="H11" i="17"/>
  <c r="E131" i="1" s="1"/>
  <c r="H10" i="17"/>
  <c r="H96" i="1" s="1"/>
  <c r="H9" i="17"/>
  <c r="G96" i="1" s="1"/>
  <c r="H8" i="17"/>
  <c r="F96" i="1" s="1"/>
  <c r="H7" i="17"/>
  <c r="J17" i="2" s="1"/>
  <c r="H18" i="16"/>
  <c r="H165" i="1" s="1"/>
  <c r="H17" i="16"/>
  <c r="G165" i="1" s="1"/>
  <c r="H16" i="16"/>
  <c r="F165" i="1" s="1"/>
  <c r="H15" i="16"/>
  <c r="E165" i="1" s="1"/>
  <c r="H14" i="16"/>
  <c r="H130" i="1" s="1"/>
  <c r="H13" i="16"/>
  <c r="G130" i="1" s="1"/>
  <c r="H12" i="16"/>
  <c r="F130" i="1" s="1"/>
  <c r="H11" i="16"/>
  <c r="E130" i="1" s="1"/>
  <c r="H10" i="16"/>
  <c r="H95" i="1" s="1"/>
  <c r="H9" i="16"/>
  <c r="G95" i="1" s="1"/>
  <c r="H8" i="16"/>
  <c r="F95" i="1" s="1"/>
  <c r="H7" i="16"/>
  <c r="E95" i="1" s="1"/>
  <c r="H148" i="15"/>
  <c r="H164" i="1" s="1"/>
  <c r="H147" i="15"/>
  <c r="G164" i="1" s="1"/>
  <c r="H146" i="15"/>
  <c r="F164" i="1" s="1"/>
  <c r="H15" i="15"/>
  <c r="E164" i="1" s="1"/>
  <c r="H14" i="15"/>
  <c r="H129" i="1" s="1"/>
  <c r="H13" i="15"/>
  <c r="G129" i="1" s="1"/>
  <c r="H12" i="15"/>
  <c r="F129" i="1" s="1"/>
  <c r="H11" i="15"/>
  <c r="E129" i="1" s="1"/>
  <c r="H10" i="15"/>
  <c r="H94" i="1" s="1"/>
  <c r="H9" i="15"/>
  <c r="G94" i="1" s="1"/>
  <c r="H8" i="15"/>
  <c r="F94" i="1" s="1"/>
  <c r="H7" i="15"/>
  <c r="E94" i="1" s="1"/>
  <c r="H5" i="15"/>
  <c r="H3" i="15"/>
  <c r="E54" i="47" s="1"/>
  <c r="H18" i="14"/>
  <c r="H149" i="47" s="1"/>
  <c r="H17" i="14"/>
  <c r="G149" i="47" s="1"/>
  <c r="H16" i="14"/>
  <c r="F149" i="47" s="1"/>
  <c r="H15" i="14"/>
  <c r="H163" i="1" s="1"/>
  <c r="H14" i="14"/>
  <c r="G163" i="1" s="1"/>
  <c r="H13" i="14"/>
  <c r="G128" i="1" s="1"/>
  <c r="H12" i="14"/>
  <c r="E163" i="1" s="1"/>
  <c r="H11" i="14"/>
  <c r="E128" i="1" s="1"/>
  <c r="H10" i="14"/>
  <c r="F128" i="1" s="1"/>
  <c r="H9" i="14"/>
  <c r="G85" i="47" s="1"/>
  <c r="H8" i="14"/>
  <c r="H93" i="1" s="1"/>
  <c r="H7" i="14"/>
  <c r="G93" i="1" s="1"/>
  <c r="H2" i="13"/>
  <c r="D52" i="47" s="1"/>
  <c r="H18" i="13"/>
  <c r="H162" i="1" s="1"/>
  <c r="H17" i="13"/>
  <c r="G162" i="1" s="1"/>
  <c r="H16" i="13"/>
  <c r="F162" i="1" s="1"/>
  <c r="H15" i="13"/>
  <c r="E162" i="1" s="1"/>
  <c r="H14" i="13"/>
  <c r="H127" i="1" s="1"/>
  <c r="H13" i="13"/>
  <c r="G127" i="1" s="1"/>
  <c r="H12" i="13"/>
  <c r="F127" i="1" s="1"/>
  <c r="H11" i="13"/>
  <c r="E127" i="1" s="1"/>
  <c r="H10" i="13"/>
  <c r="H92" i="1" s="1"/>
  <c r="H9" i="13"/>
  <c r="G92" i="1" s="1"/>
  <c r="H8" i="13"/>
  <c r="F92" i="1" s="1"/>
  <c r="H7" i="13"/>
  <c r="E92" i="1" s="1"/>
  <c r="D22" i="1"/>
  <c r="H2" i="12"/>
  <c r="D21" i="1" s="1"/>
  <c r="H18" i="12"/>
  <c r="H161" i="1" s="1"/>
  <c r="H17" i="12"/>
  <c r="G161" i="1" s="1"/>
  <c r="H16" i="12"/>
  <c r="F161" i="1" s="1"/>
  <c r="H15" i="12"/>
  <c r="E161" i="1" s="1"/>
  <c r="H14" i="12"/>
  <c r="H126" i="1" s="1"/>
  <c r="H13" i="12"/>
  <c r="G126" i="1" s="1"/>
  <c r="H12" i="12"/>
  <c r="F126" i="1" s="1"/>
  <c r="H11" i="12"/>
  <c r="E126" i="1" s="1"/>
  <c r="H10" i="12"/>
  <c r="H91" i="1" s="1"/>
  <c r="H9" i="12"/>
  <c r="G91" i="1" s="1"/>
  <c r="H8" i="12"/>
  <c r="F91" i="1" s="1"/>
  <c r="H7" i="12"/>
  <c r="E91" i="1" s="1"/>
  <c r="H159" i="1"/>
  <c r="F159" i="1"/>
  <c r="H124" i="1"/>
  <c r="G124" i="1"/>
  <c r="F124" i="1"/>
  <c r="E124" i="1"/>
  <c r="H89" i="1"/>
  <c r="G89" i="1"/>
  <c r="F89" i="1"/>
  <c r="E89" i="1"/>
  <c r="J9" i="2"/>
  <c r="F54" i="1"/>
  <c r="H2" i="8"/>
  <c r="F8" i="48" s="1"/>
  <c r="H18" i="8"/>
  <c r="H158" i="1" s="1"/>
  <c r="H17" i="8"/>
  <c r="G158" i="1" s="1"/>
  <c r="H16" i="8"/>
  <c r="F158" i="1" s="1"/>
  <c r="H15" i="8"/>
  <c r="E158" i="1" s="1"/>
  <c r="H14" i="8"/>
  <c r="H123" i="1" s="1"/>
  <c r="H13" i="8"/>
  <c r="G123" i="1" s="1"/>
  <c r="H12" i="8"/>
  <c r="F123" i="1" s="1"/>
  <c r="H11" i="8"/>
  <c r="E123" i="1" s="1"/>
  <c r="H10" i="8"/>
  <c r="H88" i="1" s="1"/>
  <c r="H9" i="8"/>
  <c r="G88" i="1" s="1"/>
  <c r="H8" i="8"/>
  <c r="F88" i="1" s="1"/>
  <c r="H7" i="8"/>
  <c r="E88" i="1" s="1"/>
  <c r="H2" i="7"/>
  <c r="H18" i="7"/>
  <c r="H157" i="1" s="1"/>
  <c r="H17" i="7"/>
  <c r="G157" i="1" s="1"/>
  <c r="H16" i="7"/>
  <c r="F157" i="1" s="1"/>
  <c r="H15" i="7"/>
  <c r="E157" i="1" s="1"/>
  <c r="H14" i="7"/>
  <c r="H122" i="1" s="1"/>
  <c r="H13" i="7"/>
  <c r="G122" i="1" s="1"/>
  <c r="H12" i="7"/>
  <c r="F122" i="1" s="1"/>
  <c r="H11" i="7"/>
  <c r="E122" i="1" s="1"/>
  <c r="H10" i="7"/>
  <c r="H87" i="1" s="1"/>
  <c r="H9" i="7"/>
  <c r="G87" i="1" s="1"/>
  <c r="H8" i="7"/>
  <c r="F87" i="1" s="1"/>
  <c r="H7" i="7"/>
  <c r="E87" i="1" s="1"/>
  <c r="D52" i="1"/>
  <c r="H2" i="5"/>
  <c r="D47" i="47" s="1"/>
  <c r="J1" i="46"/>
  <c r="I1" i="46"/>
  <c r="H1" i="46"/>
  <c r="E1" i="46"/>
  <c r="D1" i="46"/>
  <c r="J49" i="45"/>
  <c r="I49" i="45"/>
  <c r="K49" i="45" s="1"/>
  <c r="J48" i="45"/>
  <c r="I48" i="45"/>
  <c r="K48" i="45" s="1"/>
  <c r="J47" i="45"/>
  <c r="I47" i="45"/>
  <c r="K47" i="45" s="1"/>
  <c r="J46" i="45"/>
  <c r="I46" i="45"/>
  <c r="K46" i="45" s="1"/>
  <c r="J45" i="45"/>
  <c r="I45" i="45"/>
  <c r="K45" i="45" s="1"/>
  <c r="J44" i="45"/>
  <c r="I44" i="45"/>
  <c r="K44" i="45" s="1"/>
  <c r="J43" i="45"/>
  <c r="I43" i="45"/>
  <c r="K43" i="45" s="1"/>
  <c r="J42" i="45"/>
  <c r="I42" i="45"/>
  <c r="K42" i="45" s="1"/>
  <c r="J41" i="45"/>
  <c r="I41" i="45"/>
  <c r="K41" i="45" s="1"/>
  <c r="J40" i="45"/>
  <c r="I40" i="45"/>
  <c r="K40" i="45" s="1"/>
  <c r="J39" i="45"/>
  <c r="I39" i="45"/>
  <c r="K39" i="45" s="1"/>
  <c r="J38" i="45"/>
  <c r="I38" i="45"/>
  <c r="K38" i="45" s="1"/>
  <c r="J37" i="45"/>
  <c r="I37" i="45"/>
  <c r="K37" i="45" s="1"/>
  <c r="J36" i="45"/>
  <c r="I36" i="45"/>
  <c r="K36" i="45" s="1"/>
  <c r="J34" i="45"/>
  <c r="K34" i="45" s="1"/>
  <c r="I34" i="45"/>
  <c r="J33" i="45"/>
  <c r="I33" i="45"/>
  <c r="K33" i="45" s="1"/>
  <c r="J32" i="45"/>
  <c r="K32" i="45" s="1"/>
  <c r="I32" i="45"/>
  <c r="J31" i="45"/>
  <c r="I31" i="45"/>
  <c r="K31" i="45" s="1"/>
  <c r="K30" i="45"/>
  <c r="J30" i="45"/>
  <c r="I30" i="45"/>
  <c r="J29" i="45"/>
  <c r="K29" i="45" s="1"/>
  <c r="I29" i="45"/>
  <c r="J28" i="45"/>
  <c r="I28" i="45"/>
  <c r="K28" i="45" s="1"/>
  <c r="K27" i="45"/>
  <c r="J27" i="45"/>
  <c r="I27" i="45"/>
  <c r="K26" i="45"/>
  <c r="J26" i="45"/>
  <c r="I26" i="45"/>
  <c r="K25" i="45"/>
  <c r="J25" i="45"/>
  <c r="I25" i="45"/>
  <c r="J24" i="45"/>
  <c r="I24" i="45"/>
  <c r="K24" i="45" s="1"/>
  <c r="K23" i="45"/>
  <c r="J23" i="45"/>
  <c r="I23" i="45"/>
  <c r="K22" i="45"/>
  <c r="J22" i="45"/>
  <c r="I22" i="45"/>
  <c r="J21" i="45"/>
  <c r="I21" i="45"/>
  <c r="K21" i="45" s="1"/>
  <c r="J20" i="45"/>
  <c r="I20" i="45"/>
  <c r="K20" i="45" s="1"/>
  <c r="K19" i="45"/>
  <c r="J19" i="45"/>
  <c r="I19" i="45"/>
  <c r="J18" i="45"/>
  <c r="I18" i="45"/>
  <c r="K18" i="45" s="1"/>
  <c r="H18" i="45"/>
  <c r="K17" i="45"/>
  <c r="J17" i="45"/>
  <c r="I17" i="45"/>
  <c r="H17" i="45"/>
  <c r="K16" i="45"/>
  <c r="J16" i="45"/>
  <c r="I16" i="45"/>
  <c r="H16" i="45"/>
  <c r="H15" i="45"/>
  <c r="K14" i="45"/>
  <c r="J14" i="45"/>
  <c r="I14" i="45"/>
  <c r="H14" i="45"/>
  <c r="K13" i="45"/>
  <c r="J13" i="45"/>
  <c r="I13" i="45"/>
  <c r="H13" i="45"/>
  <c r="J12" i="45"/>
  <c r="I12" i="45"/>
  <c r="K12" i="45" s="1"/>
  <c r="H12" i="45"/>
  <c r="J11" i="45"/>
  <c r="I11" i="45"/>
  <c r="K11" i="45" s="1"/>
  <c r="H11" i="45"/>
  <c r="H10" i="45"/>
  <c r="J9" i="45"/>
  <c r="I9" i="45"/>
  <c r="K9" i="45" s="1"/>
  <c r="H9" i="45"/>
  <c r="J8" i="45"/>
  <c r="I8" i="45"/>
  <c r="K8" i="45" s="1"/>
  <c r="H8" i="45"/>
  <c r="J7" i="45"/>
  <c r="I7" i="45"/>
  <c r="K7" i="45" s="1"/>
  <c r="H7" i="45"/>
  <c r="J5" i="45"/>
  <c r="K5" i="45" s="1"/>
  <c r="I5" i="45"/>
  <c r="H5" i="45"/>
  <c r="J4" i="45"/>
  <c r="K4" i="45" s="1"/>
  <c r="I4" i="45"/>
  <c r="J3" i="45"/>
  <c r="I3" i="45"/>
  <c r="K3" i="45" s="1"/>
  <c r="K2" i="45" s="1"/>
  <c r="H2" i="45"/>
  <c r="K1" i="45"/>
  <c r="J1" i="45"/>
  <c r="I1" i="45"/>
  <c r="H1" i="45"/>
  <c r="G1" i="45"/>
  <c r="H4" i="45" s="1"/>
  <c r="E1" i="45"/>
  <c r="D1" i="45"/>
  <c r="C1" i="45"/>
  <c r="J159" i="43"/>
  <c r="I159" i="43"/>
  <c r="K159" i="43" s="1"/>
  <c r="K158" i="43"/>
  <c r="J158" i="43"/>
  <c r="I158" i="43"/>
  <c r="J157" i="43"/>
  <c r="I157" i="43"/>
  <c r="K157" i="43" s="1"/>
  <c r="J156" i="43"/>
  <c r="I156" i="43"/>
  <c r="K156" i="43" s="1"/>
  <c r="K155" i="43"/>
  <c r="J155" i="43"/>
  <c r="I155" i="43"/>
  <c r="J154" i="43"/>
  <c r="K154" i="43" s="1"/>
  <c r="I154" i="43"/>
  <c r="J153" i="43"/>
  <c r="K153" i="43" s="1"/>
  <c r="I153" i="43"/>
  <c r="K152" i="43"/>
  <c r="J152" i="43"/>
  <c r="I152" i="43"/>
  <c r="J151" i="43"/>
  <c r="I151" i="43"/>
  <c r="K151" i="43" s="1"/>
  <c r="J149" i="43"/>
  <c r="K149" i="43" s="1"/>
  <c r="I149" i="43"/>
  <c r="J148" i="43"/>
  <c r="I148" i="43"/>
  <c r="K148" i="43" s="1"/>
  <c r="J147" i="43"/>
  <c r="I147" i="43"/>
  <c r="K147" i="43" s="1"/>
  <c r="K146" i="43"/>
  <c r="J146" i="43"/>
  <c r="I146" i="43"/>
  <c r="J145" i="43"/>
  <c r="I145" i="43"/>
  <c r="K145" i="43" s="1"/>
  <c r="J144" i="43"/>
  <c r="K144" i="43" s="1"/>
  <c r="I144" i="43"/>
  <c r="J143" i="43"/>
  <c r="I143" i="43"/>
  <c r="K143" i="43" s="1"/>
  <c r="K142" i="43"/>
  <c r="J142" i="43"/>
  <c r="I142" i="43"/>
  <c r="J141" i="43"/>
  <c r="K141" i="43" s="1"/>
  <c r="I141" i="43"/>
  <c r="J140" i="43"/>
  <c r="I140" i="43"/>
  <c r="K140" i="43" s="1"/>
  <c r="J139" i="43"/>
  <c r="I139" i="43"/>
  <c r="K139" i="43" s="1"/>
  <c r="J138" i="43"/>
  <c r="I138" i="43"/>
  <c r="K138" i="43" s="1"/>
  <c r="K136" i="43"/>
  <c r="J136" i="43"/>
  <c r="I136" i="43"/>
  <c r="J135" i="43"/>
  <c r="I135" i="43"/>
  <c r="K135" i="43" s="1"/>
  <c r="J134" i="43"/>
  <c r="I134" i="43"/>
  <c r="K134" i="43" s="1"/>
  <c r="K133" i="43"/>
  <c r="J133" i="43"/>
  <c r="I133" i="43"/>
  <c r="J132" i="43"/>
  <c r="K132" i="43" s="1"/>
  <c r="I132" i="43"/>
  <c r="J131" i="43"/>
  <c r="K131" i="43" s="1"/>
  <c r="I131" i="43"/>
  <c r="K130" i="43"/>
  <c r="J130" i="43"/>
  <c r="I130" i="43"/>
  <c r="J128" i="43"/>
  <c r="I128" i="43"/>
  <c r="K128" i="43" s="1"/>
  <c r="J127" i="43"/>
  <c r="K127" i="43" s="1"/>
  <c r="I127" i="43"/>
  <c r="J126" i="43"/>
  <c r="I126" i="43"/>
  <c r="K126" i="43" s="1"/>
  <c r="J125" i="43"/>
  <c r="I125" i="43"/>
  <c r="K125" i="43" s="1"/>
  <c r="K124" i="43"/>
  <c r="J124" i="43"/>
  <c r="I124" i="43"/>
  <c r="J123" i="43"/>
  <c r="I123" i="43"/>
  <c r="K123" i="43" s="1"/>
  <c r="J122" i="43"/>
  <c r="K122" i="43" s="1"/>
  <c r="I122" i="43"/>
  <c r="J121" i="43"/>
  <c r="I121" i="43"/>
  <c r="K121" i="43" s="1"/>
  <c r="K120" i="43"/>
  <c r="J120" i="43"/>
  <c r="I120" i="43"/>
  <c r="J119" i="43"/>
  <c r="K119" i="43" s="1"/>
  <c r="I119" i="43"/>
  <c r="J118" i="43"/>
  <c r="I118" i="43"/>
  <c r="K118" i="43" s="1"/>
  <c r="J117" i="43"/>
  <c r="I117" i="43"/>
  <c r="K117" i="43" s="1"/>
  <c r="J116" i="43"/>
  <c r="I116" i="43"/>
  <c r="K116" i="43" s="1"/>
  <c r="K115" i="43"/>
  <c r="J115" i="43"/>
  <c r="I115" i="43"/>
  <c r="J114" i="43"/>
  <c r="I114" i="43"/>
  <c r="K114" i="43" s="1"/>
  <c r="J113" i="43"/>
  <c r="I113" i="43"/>
  <c r="K113" i="43" s="1"/>
  <c r="K112" i="43"/>
  <c r="J112" i="43"/>
  <c r="I112" i="43"/>
  <c r="J111" i="43"/>
  <c r="K111" i="43" s="1"/>
  <c r="I111" i="43"/>
  <c r="J110" i="43"/>
  <c r="K110" i="43" s="1"/>
  <c r="I110" i="43"/>
  <c r="K109" i="43"/>
  <c r="J109" i="43"/>
  <c r="I109" i="43"/>
  <c r="J108" i="43"/>
  <c r="I108" i="43"/>
  <c r="K108" i="43" s="1"/>
  <c r="J107" i="43"/>
  <c r="K107" i="43" s="1"/>
  <c r="I107" i="43"/>
  <c r="J106" i="43"/>
  <c r="I106" i="43"/>
  <c r="K106" i="43" s="1"/>
  <c r="J105" i="43"/>
  <c r="I105" i="43"/>
  <c r="K105" i="43" s="1"/>
  <c r="K104" i="43"/>
  <c r="J104" i="43"/>
  <c r="I104" i="43"/>
  <c r="J103" i="43"/>
  <c r="I103" i="43"/>
  <c r="K103" i="43" s="1"/>
  <c r="J102" i="43"/>
  <c r="K102" i="43" s="1"/>
  <c r="I102" i="43"/>
  <c r="J101" i="43"/>
  <c r="I101" i="43"/>
  <c r="K101" i="43" s="1"/>
  <c r="K100" i="43"/>
  <c r="J100" i="43"/>
  <c r="I100" i="43"/>
  <c r="J99" i="43"/>
  <c r="K99" i="43" s="1"/>
  <c r="I99" i="43"/>
  <c r="J98" i="43"/>
  <c r="I98" i="43"/>
  <c r="K98" i="43" s="1"/>
  <c r="J97" i="43"/>
  <c r="I97" i="43"/>
  <c r="K97" i="43" s="1"/>
  <c r="J96" i="43"/>
  <c r="I96" i="43"/>
  <c r="K96" i="43" s="1"/>
  <c r="K95" i="43"/>
  <c r="J95" i="43"/>
  <c r="I95" i="43"/>
  <c r="J94" i="43"/>
  <c r="I94" i="43"/>
  <c r="K94" i="43" s="1"/>
  <c r="J92" i="43"/>
  <c r="I92" i="43"/>
  <c r="K92" i="43" s="1"/>
  <c r="K91" i="43"/>
  <c r="J91" i="43"/>
  <c r="I91" i="43"/>
  <c r="J90" i="43"/>
  <c r="K90" i="43" s="1"/>
  <c r="I90" i="43"/>
  <c r="J88" i="43"/>
  <c r="K88" i="43" s="1"/>
  <c r="I88" i="43"/>
  <c r="K87" i="43"/>
  <c r="J87" i="43"/>
  <c r="I87" i="43"/>
  <c r="J86" i="43"/>
  <c r="I86" i="43"/>
  <c r="K86" i="43" s="1"/>
  <c r="J85" i="43"/>
  <c r="K85" i="43" s="1"/>
  <c r="I85" i="43"/>
  <c r="J83" i="43"/>
  <c r="I83" i="43"/>
  <c r="K83" i="43" s="1"/>
  <c r="J82" i="43"/>
  <c r="I82" i="43"/>
  <c r="K82" i="43" s="1"/>
  <c r="K81" i="43"/>
  <c r="J81" i="43"/>
  <c r="I81" i="43"/>
  <c r="J80" i="43"/>
  <c r="I80" i="43"/>
  <c r="K80" i="43" s="1"/>
  <c r="J79" i="43"/>
  <c r="K79" i="43" s="1"/>
  <c r="I79" i="43"/>
  <c r="J78" i="43"/>
  <c r="I78" i="43"/>
  <c r="K78" i="43" s="1"/>
  <c r="K77" i="43"/>
  <c r="J77" i="43"/>
  <c r="I77" i="43"/>
  <c r="J76" i="43"/>
  <c r="K76" i="43" s="1"/>
  <c r="I76" i="43"/>
  <c r="J75" i="43"/>
  <c r="I75" i="43"/>
  <c r="K75" i="43" s="1"/>
  <c r="J74" i="43"/>
  <c r="I74" i="43"/>
  <c r="K74" i="43" s="1"/>
  <c r="J73" i="43"/>
  <c r="I73" i="43"/>
  <c r="K73" i="43" s="1"/>
  <c r="K72" i="43"/>
  <c r="J72" i="43"/>
  <c r="I72" i="43"/>
  <c r="J71" i="43"/>
  <c r="I71" i="43"/>
  <c r="K71" i="43" s="1"/>
  <c r="J70" i="43"/>
  <c r="I70" i="43"/>
  <c r="K70" i="43" s="1"/>
  <c r="K69" i="43"/>
  <c r="J69" i="43"/>
  <c r="I69" i="43"/>
  <c r="J68" i="43"/>
  <c r="K68" i="43" s="1"/>
  <c r="I68" i="43"/>
  <c r="J67" i="43"/>
  <c r="K67" i="43" s="1"/>
  <c r="I67" i="43"/>
  <c r="K66" i="43"/>
  <c r="J66" i="43"/>
  <c r="I66" i="43"/>
  <c r="J65" i="43"/>
  <c r="I65" i="43"/>
  <c r="K65" i="43" s="1"/>
  <c r="J64" i="43"/>
  <c r="K64" i="43" s="1"/>
  <c r="I64" i="43"/>
  <c r="J63" i="43"/>
  <c r="I63" i="43"/>
  <c r="K63" i="43" s="1"/>
  <c r="J62" i="43"/>
  <c r="I62" i="43"/>
  <c r="K62" i="43" s="1"/>
  <c r="K61" i="43"/>
  <c r="J61" i="43"/>
  <c r="I61" i="43"/>
  <c r="J59" i="43"/>
  <c r="I59" i="43"/>
  <c r="K59" i="43" s="1"/>
  <c r="J58" i="43"/>
  <c r="K58" i="43" s="1"/>
  <c r="I58" i="43"/>
  <c r="J57" i="43"/>
  <c r="I57" i="43"/>
  <c r="K57" i="43" s="1"/>
  <c r="K56" i="43"/>
  <c r="J56" i="43"/>
  <c r="I56" i="43"/>
  <c r="J55" i="43"/>
  <c r="K55" i="43" s="1"/>
  <c r="I55" i="43"/>
  <c r="J54" i="43"/>
  <c r="I54" i="43"/>
  <c r="K54" i="43" s="1"/>
  <c r="J53" i="43"/>
  <c r="I53" i="43"/>
  <c r="K53" i="43" s="1"/>
  <c r="J52" i="43"/>
  <c r="I52" i="43"/>
  <c r="K52" i="43" s="1"/>
  <c r="K51" i="43"/>
  <c r="J51" i="43"/>
  <c r="I51" i="43"/>
  <c r="J50" i="43"/>
  <c r="I50" i="43"/>
  <c r="K50" i="43" s="1"/>
  <c r="J49" i="43"/>
  <c r="I49" i="43"/>
  <c r="K49" i="43" s="1"/>
  <c r="K48" i="43"/>
  <c r="J48" i="43"/>
  <c r="I48" i="43"/>
  <c r="J47" i="43"/>
  <c r="K47" i="43" s="1"/>
  <c r="I47" i="43"/>
  <c r="J46" i="43"/>
  <c r="K46" i="43" s="1"/>
  <c r="I46" i="43"/>
  <c r="K45" i="43"/>
  <c r="J45" i="43"/>
  <c r="I45" i="43"/>
  <c r="J44" i="43"/>
  <c r="I44" i="43"/>
  <c r="K44" i="43" s="1"/>
  <c r="J43" i="43"/>
  <c r="K43" i="43" s="1"/>
  <c r="I43" i="43"/>
  <c r="J42" i="43"/>
  <c r="I42" i="43"/>
  <c r="K42" i="43" s="1"/>
  <c r="J41" i="43"/>
  <c r="I41" i="43"/>
  <c r="K41" i="43" s="1"/>
  <c r="K40" i="43"/>
  <c r="J40" i="43"/>
  <c r="I40" i="43"/>
  <c r="J38" i="43"/>
  <c r="I38" i="43"/>
  <c r="K38" i="43" s="1"/>
  <c r="J37" i="43"/>
  <c r="K37" i="43" s="1"/>
  <c r="I37" i="43"/>
  <c r="J36" i="43"/>
  <c r="I36" i="43"/>
  <c r="K36" i="43" s="1"/>
  <c r="K35" i="43"/>
  <c r="J35" i="43"/>
  <c r="I35" i="43"/>
  <c r="J34" i="43"/>
  <c r="K34" i="43" s="1"/>
  <c r="I34" i="43"/>
  <c r="J33" i="43"/>
  <c r="I33" i="43"/>
  <c r="K33" i="43" s="1"/>
  <c r="J32" i="43"/>
  <c r="I32" i="43"/>
  <c r="K32" i="43" s="1"/>
  <c r="J31" i="43"/>
  <c r="I31" i="43"/>
  <c r="K31" i="43" s="1"/>
  <c r="K30" i="43"/>
  <c r="J30" i="43"/>
  <c r="I30" i="43"/>
  <c r="J29" i="43"/>
  <c r="I29" i="43"/>
  <c r="K29" i="43" s="1"/>
  <c r="J28" i="43"/>
  <c r="I28" i="43"/>
  <c r="K28" i="43" s="1"/>
  <c r="K27" i="43"/>
  <c r="J27" i="43"/>
  <c r="I27" i="43"/>
  <c r="J26" i="43"/>
  <c r="K26" i="43" s="1"/>
  <c r="I26" i="43"/>
  <c r="J25" i="43"/>
  <c r="K25" i="43" s="1"/>
  <c r="I25" i="43"/>
  <c r="K24" i="43"/>
  <c r="J24" i="43"/>
  <c r="I24" i="43"/>
  <c r="J23" i="43"/>
  <c r="I23" i="43"/>
  <c r="K23" i="43" s="1"/>
  <c r="J22" i="43"/>
  <c r="K22" i="43" s="1"/>
  <c r="I22" i="43"/>
  <c r="J21" i="43"/>
  <c r="I21" i="43"/>
  <c r="K21" i="43" s="1"/>
  <c r="J20" i="43"/>
  <c r="I20" i="43"/>
  <c r="K20" i="43" s="1"/>
  <c r="K19" i="43"/>
  <c r="J19" i="43"/>
  <c r="I19" i="43"/>
  <c r="H18" i="43"/>
  <c r="J17" i="43"/>
  <c r="I17" i="43"/>
  <c r="K17" i="43" s="1"/>
  <c r="H17" i="43"/>
  <c r="J16" i="43"/>
  <c r="I16" i="43"/>
  <c r="K16" i="43" s="1"/>
  <c r="H16" i="43"/>
  <c r="K15" i="43"/>
  <c r="J15" i="43"/>
  <c r="I15" i="43"/>
  <c r="H15" i="43"/>
  <c r="K14" i="43"/>
  <c r="J14" i="43"/>
  <c r="I14" i="43"/>
  <c r="H14" i="43"/>
  <c r="K13" i="43"/>
  <c r="J13" i="43"/>
  <c r="I13" i="43"/>
  <c r="H13" i="43"/>
  <c r="J12" i="43"/>
  <c r="I12" i="43"/>
  <c r="K12" i="43" s="1"/>
  <c r="H12" i="43"/>
  <c r="J11" i="43"/>
  <c r="I11" i="43"/>
  <c r="K11" i="43" s="1"/>
  <c r="H11" i="43"/>
  <c r="K10" i="43"/>
  <c r="J10" i="43"/>
  <c r="I10" i="43"/>
  <c r="H10" i="43"/>
  <c r="K9" i="43"/>
  <c r="J9" i="43"/>
  <c r="I9" i="43"/>
  <c r="H9" i="43"/>
  <c r="K8" i="43"/>
  <c r="J8" i="43"/>
  <c r="I8" i="43"/>
  <c r="H8" i="43"/>
  <c r="J7" i="43"/>
  <c r="I7" i="43"/>
  <c r="K7" i="43" s="1"/>
  <c r="H7" i="43"/>
  <c r="J6" i="43"/>
  <c r="I6" i="43"/>
  <c r="K6" i="43" s="1"/>
  <c r="H6" i="43"/>
  <c r="K5" i="43"/>
  <c r="J5" i="43"/>
  <c r="I5" i="43"/>
  <c r="H5" i="43"/>
  <c r="K4" i="43"/>
  <c r="J4" i="43"/>
  <c r="I4" i="43"/>
  <c r="H4" i="43"/>
  <c r="K3" i="43"/>
  <c r="K2" i="43" s="1"/>
  <c r="J3" i="43"/>
  <c r="I3" i="43"/>
  <c r="H3" i="43"/>
  <c r="H2" i="43"/>
  <c r="K1" i="43"/>
  <c r="J1" i="43"/>
  <c r="I1" i="43"/>
  <c r="H1" i="43"/>
  <c r="G1" i="43"/>
  <c r="E1" i="43"/>
  <c r="D1" i="43"/>
  <c r="C1" i="43"/>
  <c r="J54" i="42"/>
  <c r="I54" i="42"/>
  <c r="K54" i="42" s="1"/>
  <c r="J53" i="42"/>
  <c r="I53" i="42"/>
  <c r="K53" i="42" s="1"/>
  <c r="K52" i="42"/>
  <c r="J52" i="42"/>
  <c r="I52" i="42"/>
  <c r="K51" i="42"/>
  <c r="J51" i="42"/>
  <c r="I51" i="42"/>
  <c r="J50" i="42"/>
  <c r="K50" i="42" s="1"/>
  <c r="I50" i="42"/>
  <c r="J49" i="42"/>
  <c r="I49" i="42"/>
  <c r="K49" i="42" s="1"/>
  <c r="K48" i="42"/>
  <c r="J48" i="42"/>
  <c r="I48" i="42"/>
  <c r="K47" i="42"/>
  <c r="J47" i="42"/>
  <c r="I47" i="42"/>
  <c r="J46" i="42"/>
  <c r="I46" i="42"/>
  <c r="K46" i="42" s="1"/>
  <c r="J45" i="42"/>
  <c r="I45" i="42"/>
  <c r="K45" i="42" s="1"/>
  <c r="J44" i="42"/>
  <c r="I44" i="42"/>
  <c r="K44" i="42" s="1"/>
  <c r="K43" i="42"/>
  <c r="J43" i="42"/>
  <c r="I43" i="42"/>
  <c r="J42" i="42"/>
  <c r="I42" i="42"/>
  <c r="K42" i="42" s="1"/>
  <c r="J41" i="42"/>
  <c r="I41" i="42"/>
  <c r="K41" i="42" s="1"/>
  <c r="K40" i="42"/>
  <c r="J40" i="42"/>
  <c r="I40" i="42"/>
  <c r="K39" i="42"/>
  <c r="J39" i="42"/>
  <c r="I39" i="42"/>
  <c r="J38" i="42"/>
  <c r="K38" i="42" s="1"/>
  <c r="I38" i="42"/>
  <c r="J37" i="42"/>
  <c r="I37" i="42"/>
  <c r="K37" i="42" s="1"/>
  <c r="J36" i="42"/>
  <c r="I36" i="42"/>
  <c r="K36" i="42" s="1"/>
  <c r="K35" i="42"/>
  <c r="J35" i="42"/>
  <c r="I35" i="42"/>
  <c r="I34" i="42"/>
  <c r="K33" i="42"/>
  <c r="J33" i="42"/>
  <c r="I33" i="42"/>
  <c r="J32" i="42"/>
  <c r="I32" i="42"/>
  <c r="K32" i="42" s="1"/>
  <c r="J31" i="42"/>
  <c r="I31" i="42"/>
  <c r="K31" i="42" s="1"/>
  <c r="I30" i="42"/>
  <c r="J29" i="42"/>
  <c r="I29" i="42"/>
  <c r="K29" i="42" s="1"/>
  <c r="J28" i="42"/>
  <c r="I28" i="42"/>
  <c r="K28" i="42" s="1"/>
  <c r="K27" i="42"/>
  <c r="J27" i="42"/>
  <c r="I27" i="42"/>
  <c r="J26" i="42"/>
  <c r="I26" i="42"/>
  <c r="K26" i="42" s="1"/>
  <c r="J25" i="42"/>
  <c r="I25" i="42"/>
  <c r="K25" i="42" s="1"/>
  <c r="K24" i="42"/>
  <c r="J24" i="42"/>
  <c r="I24" i="42"/>
  <c r="K23" i="42"/>
  <c r="J23" i="42"/>
  <c r="I23" i="42"/>
  <c r="J22" i="42"/>
  <c r="K22" i="42" s="1"/>
  <c r="I22" i="42"/>
  <c r="J21" i="42"/>
  <c r="I21" i="42"/>
  <c r="K21" i="42" s="1"/>
  <c r="K20" i="42"/>
  <c r="J20" i="42"/>
  <c r="I20" i="42"/>
  <c r="K19" i="42"/>
  <c r="J19" i="42"/>
  <c r="I19" i="42"/>
  <c r="J18" i="42"/>
  <c r="I18" i="42"/>
  <c r="K18" i="42" s="1"/>
  <c r="H18" i="42"/>
  <c r="J17" i="42"/>
  <c r="K17" i="42" s="1"/>
  <c r="I17" i="42"/>
  <c r="H17" i="42"/>
  <c r="J16" i="42"/>
  <c r="K16" i="42" s="1"/>
  <c r="I16" i="42"/>
  <c r="H16" i="42"/>
  <c r="I15" i="42"/>
  <c r="H15" i="42"/>
  <c r="K14" i="42"/>
  <c r="J14" i="42"/>
  <c r="I14" i="42"/>
  <c r="H14" i="42"/>
  <c r="K13" i="42"/>
  <c r="J13" i="42"/>
  <c r="I13" i="42"/>
  <c r="H13" i="42"/>
  <c r="K12" i="42"/>
  <c r="J12" i="42"/>
  <c r="I12" i="42"/>
  <c r="H12" i="42"/>
  <c r="J11" i="42"/>
  <c r="I11" i="42"/>
  <c r="K11" i="42" s="1"/>
  <c r="H11" i="42"/>
  <c r="J10" i="42"/>
  <c r="I10" i="42"/>
  <c r="K10" i="42" s="1"/>
  <c r="H10" i="42"/>
  <c r="K9" i="42"/>
  <c r="J9" i="42"/>
  <c r="I9" i="42"/>
  <c r="H9" i="42"/>
  <c r="K8" i="42"/>
  <c r="J8" i="42"/>
  <c r="I8" i="42"/>
  <c r="H8" i="42"/>
  <c r="K7" i="42"/>
  <c r="J7" i="42"/>
  <c r="I7" i="42"/>
  <c r="H7" i="42"/>
  <c r="J6" i="42"/>
  <c r="I6" i="42"/>
  <c r="K6" i="42" s="1"/>
  <c r="H6" i="42"/>
  <c r="J5" i="42"/>
  <c r="I5" i="42"/>
  <c r="K5" i="42" s="1"/>
  <c r="H5" i="42"/>
  <c r="K4" i="42"/>
  <c r="J4" i="42"/>
  <c r="I4" i="42"/>
  <c r="H4" i="42"/>
  <c r="K3" i="42"/>
  <c r="J3" i="42"/>
  <c r="I3" i="42"/>
  <c r="H3" i="42"/>
  <c r="K2" i="42"/>
  <c r="H2" i="42"/>
  <c r="K1" i="42"/>
  <c r="J1" i="42"/>
  <c r="I1" i="42"/>
  <c r="H1" i="42"/>
  <c r="G1" i="42"/>
  <c r="E1" i="42"/>
  <c r="D1" i="42"/>
  <c r="C1" i="42"/>
  <c r="J88" i="41"/>
  <c r="I88" i="41"/>
  <c r="J87" i="41"/>
  <c r="I87" i="41"/>
  <c r="K87" i="41" s="1"/>
  <c r="K86" i="41"/>
  <c r="J86" i="41"/>
  <c r="I86" i="41"/>
  <c r="K85" i="41"/>
  <c r="J85" i="41"/>
  <c r="I85" i="41"/>
  <c r="J84" i="41"/>
  <c r="K84" i="41" s="1"/>
  <c r="I84" i="41"/>
  <c r="J83" i="41"/>
  <c r="I83" i="41"/>
  <c r="K83" i="41" s="1"/>
  <c r="J82" i="41"/>
  <c r="I82" i="41"/>
  <c r="K81" i="41"/>
  <c r="J81" i="41"/>
  <c r="I81" i="41"/>
  <c r="J80" i="41"/>
  <c r="I80" i="41"/>
  <c r="K80" i="41" s="1"/>
  <c r="J79" i="41"/>
  <c r="I79" i="41"/>
  <c r="K79" i="41" s="1"/>
  <c r="J78" i="41"/>
  <c r="K78" i="41" s="1"/>
  <c r="I78" i="41"/>
  <c r="K77" i="41"/>
  <c r="J77" i="41"/>
  <c r="I77" i="41"/>
  <c r="J75" i="41"/>
  <c r="K75" i="41" s="1"/>
  <c r="I75" i="41"/>
  <c r="J74" i="41"/>
  <c r="I74" i="41"/>
  <c r="K74" i="41" s="1"/>
  <c r="K73" i="41"/>
  <c r="J73" i="41"/>
  <c r="I73" i="41"/>
  <c r="K72" i="41"/>
  <c r="J72" i="41"/>
  <c r="I72" i="41"/>
  <c r="J71" i="41"/>
  <c r="I71" i="41"/>
  <c r="K71" i="41" s="1"/>
  <c r="J70" i="41"/>
  <c r="I70" i="41"/>
  <c r="K70" i="41" s="1"/>
  <c r="J69" i="41"/>
  <c r="I69" i="41"/>
  <c r="K69" i="41" s="1"/>
  <c r="J68" i="41"/>
  <c r="I68" i="41"/>
  <c r="K68" i="41" s="1"/>
  <c r="J67" i="41"/>
  <c r="I67" i="41"/>
  <c r="K67" i="41" s="1"/>
  <c r="J66" i="41"/>
  <c r="I66" i="41"/>
  <c r="K66" i="41" s="1"/>
  <c r="K65" i="41"/>
  <c r="J65" i="41"/>
  <c r="I65" i="41"/>
  <c r="K64" i="41"/>
  <c r="J64" i="41"/>
  <c r="I64" i="41"/>
  <c r="J63" i="41"/>
  <c r="K63" i="41" s="1"/>
  <c r="I63" i="41"/>
  <c r="J62" i="41"/>
  <c r="I62" i="41"/>
  <c r="K62" i="41" s="1"/>
  <c r="J60" i="41"/>
  <c r="I60" i="41"/>
  <c r="K59" i="41"/>
  <c r="J59" i="41"/>
  <c r="I59" i="41"/>
  <c r="J58" i="41"/>
  <c r="I58" i="41"/>
  <c r="K58" i="41" s="1"/>
  <c r="J57" i="41"/>
  <c r="I57" i="41"/>
  <c r="K57" i="41" s="1"/>
  <c r="J55" i="41"/>
  <c r="K55" i="41" s="1"/>
  <c r="I55" i="41"/>
  <c r="K54" i="41"/>
  <c r="J54" i="41"/>
  <c r="I54" i="41"/>
  <c r="J53" i="41"/>
  <c r="K53" i="41" s="1"/>
  <c r="I53" i="41"/>
  <c r="K52" i="41"/>
  <c r="J52" i="41"/>
  <c r="I52" i="41"/>
  <c r="K51" i="41"/>
  <c r="J51" i="41"/>
  <c r="I51" i="41"/>
  <c r="K50" i="41"/>
  <c r="J50" i="41"/>
  <c r="I50" i="41"/>
  <c r="J49" i="41"/>
  <c r="I49" i="41"/>
  <c r="J48" i="41"/>
  <c r="I48" i="41"/>
  <c r="K48" i="41" s="1"/>
  <c r="J47" i="41"/>
  <c r="I47" i="41"/>
  <c r="K47" i="41" s="1"/>
  <c r="J46" i="41"/>
  <c r="I46" i="41"/>
  <c r="K46" i="41" s="1"/>
  <c r="J45" i="41"/>
  <c r="I45" i="41"/>
  <c r="K45" i="41" s="1"/>
  <c r="J44" i="41"/>
  <c r="I44" i="41"/>
  <c r="K44" i="41" s="1"/>
  <c r="K42" i="41"/>
  <c r="J42" i="41"/>
  <c r="I42" i="41"/>
  <c r="K41" i="41"/>
  <c r="J41" i="41"/>
  <c r="I41" i="41"/>
  <c r="J40" i="41"/>
  <c r="K40" i="41" s="1"/>
  <c r="I40" i="41"/>
  <c r="J39" i="41"/>
  <c r="I39" i="41"/>
  <c r="K39" i="41" s="1"/>
  <c r="J38" i="41"/>
  <c r="I38" i="41"/>
  <c r="K38" i="41" s="1"/>
  <c r="K37" i="41"/>
  <c r="J37" i="41"/>
  <c r="I37" i="41"/>
  <c r="J36" i="41"/>
  <c r="I36" i="41"/>
  <c r="K36" i="41" s="1"/>
  <c r="J35" i="41"/>
  <c r="I35" i="41"/>
  <c r="K35" i="41" s="1"/>
  <c r="J34" i="41"/>
  <c r="K34" i="41" s="1"/>
  <c r="I34" i="41"/>
  <c r="K33" i="41"/>
  <c r="J33" i="41"/>
  <c r="I33" i="41"/>
  <c r="J31" i="41"/>
  <c r="K31" i="41" s="1"/>
  <c r="I31" i="41"/>
  <c r="J30" i="41"/>
  <c r="I30" i="41"/>
  <c r="K30" i="41" s="1"/>
  <c r="K29" i="41"/>
  <c r="J29" i="41"/>
  <c r="I29" i="41"/>
  <c r="K28" i="41"/>
  <c r="J28" i="41"/>
  <c r="I28" i="41"/>
  <c r="J27" i="41"/>
  <c r="I27" i="41"/>
  <c r="J26" i="41"/>
  <c r="I26" i="41"/>
  <c r="K26" i="41" s="1"/>
  <c r="J25" i="41"/>
  <c r="I25" i="41"/>
  <c r="K25" i="41" s="1"/>
  <c r="K23" i="41"/>
  <c r="J23" i="41"/>
  <c r="I23" i="41"/>
  <c r="J22" i="41"/>
  <c r="I22" i="41"/>
  <c r="J21" i="41"/>
  <c r="I21" i="41"/>
  <c r="K21" i="41" s="1"/>
  <c r="K20" i="41"/>
  <c r="J20" i="41"/>
  <c r="I20" i="41"/>
  <c r="K19" i="41"/>
  <c r="J19" i="41"/>
  <c r="I19" i="41"/>
  <c r="J18" i="41"/>
  <c r="K18" i="41" s="1"/>
  <c r="I18" i="41"/>
  <c r="H18" i="41"/>
  <c r="J17" i="41"/>
  <c r="K17" i="41" s="1"/>
  <c r="I17" i="41"/>
  <c r="H17" i="41"/>
  <c r="J16" i="41"/>
  <c r="I16" i="41"/>
  <c r="H16" i="41"/>
  <c r="J15" i="41"/>
  <c r="I15" i="41"/>
  <c r="K15" i="41" s="1"/>
  <c r="H15" i="41"/>
  <c r="J14" i="41"/>
  <c r="I14" i="41"/>
  <c r="K14" i="41" s="1"/>
  <c r="H14" i="41"/>
  <c r="H13" i="41"/>
  <c r="K12" i="41"/>
  <c r="J12" i="41"/>
  <c r="I12" i="41"/>
  <c r="H12" i="41"/>
  <c r="K11" i="41"/>
  <c r="J11" i="41"/>
  <c r="I11" i="41"/>
  <c r="H11" i="41"/>
  <c r="K10" i="41"/>
  <c r="J10" i="41"/>
  <c r="I10" i="41"/>
  <c r="H10" i="41"/>
  <c r="K9" i="41"/>
  <c r="J9" i="41"/>
  <c r="I9" i="41"/>
  <c r="H9" i="41"/>
  <c r="K8" i="41"/>
  <c r="J8" i="41"/>
  <c r="I8" i="41"/>
  <c r="H8" i="41"/>
  <c r="K7" i="41"/>
  <c r="J7" i="41"/>
  <c r="I7" i="41"/>
  <c r="H7" i="41"/>
  <c r="H6" i="41"/>
  <c r="J5" i="41"/>
  <c r="I5" i="41"/>
  <c r="H5" i="41"/>
  <c r="J4" i="41"/>
  <c r="I4" i="41"/>
  <c r="K4" i="41" s="1"/>
  <c r="H4" i="41"/>
  <c r="J3" i="41"/>
  <c r="I3" i="41"/>
  <c r="K3" i="41" s="1"/>
  <c r="K2" i="41" s="1"/>
  <c r="H3" i="41"/>
  <c r="H2" i="41"/>
  <c r="K1" i="41"/>
  <c r="J1" i="41"/>
  <c r="I1" i="41"/>
  <c r="H1" i="41"/>
  <c r="G1" i="41"/>
  <c r="E1" i="41"/>
  <c r="D1" i="41"/>
  <c r="C1" i="41"/>
  <c r="J86" i="40"/>
  <c r="K86" i="40" s="1"/>
  <c r="I86" i="40"/>
  <c r="J85" i="40"/>
  <c r="I85" i="40"/>
  <c r="J84" i="40"/>
  <c r="I84" i="40"/>
  <c r="K84" i="40" s="1"/>
  <c r="K83" i="40"/>
  <c r="J83" i="40"/>
  <c r="I83" i="40"/>
  <c r="J82" i="40"/>
  <c r="K82" i="40" s="1"/>
  <c r="I82" i="40"/>
  <c r="J81" i="40"/>
  <c r="I81" i="40"/>
  <c r="K81" i="40" s="1"/>
  <c r="J79" i="40"/>
  <c r="I79" i="40"/>
  <c r="K79" i="40" s="1"/>
  <c r="K78" i="40"/>
  <c r="J78" i="40"/>
  <c r="I78" i="40"/>
  <c r="K77" i="40"/>
  <c r="J77" i="40"/>
  <c r="I77" i="40"/>
  <c r="J76" i="40"/>
  <c r="I76" i="40"/>
  <c r="K76" i="40" s="1"/>
  <c r="J75" i="40"/>
  <c r="I75" i="40"/>
  <c r="K75" i="40" s="1"/>
  <c r="K73" i="40"/>
  <c r="J73" i="40"/>
  <c r="I73" i="40"/>
  <c r="J72" i="40"/>
  <c r="K72" i="40" s="1"/>
  <c r="I72" i="40"/>
  <c r="K71" i="40"/>
  <c r="J71" i="40"/>
  <c r="I71" i="40"/>
  <c r="J70" i="40"/>
  <c r="I70" i="40"/>
  <c r="K70" i="40" s="1"/>
  <c r="K69" i="40"/>
  <c r="J69" i="40"/>
  <c r="I69" i="40"/>
  <c r="J68" i="40"/>
  <c r="I68" i="40"/>
  <c r="J67" i="40"/>
  <c r="I67" i="40"/>
  <c r="K67" i="40" s="1"/>
  <c r="J66" i="40"/>
  <c r="I66" i="40"/>
  <c r="K66" i="40" s="1"/>
  <c r="J65" i="40"/>
  <c r="I65" i="40"/>
  <c r="K65" i="40" s="1"/>
  <c r="J63" i="40"/>
  <c r="K63" i="40" s="1"/>
  <c r="I63" i="40"/>
  <c r="J62" i="40"/>
  <c r="I62" i="40"/>
  <c r="J61" i="40"/>
  <c r="I61" i="40"/>
  <c r="K61" i="40" s="1"/>
  <c r="K60" i="40"/>
  <c r="J60" i="40"/>
  <c r="I60" i="40"/>
  <c r="J58" i="40"/>
  <c r="K58" i="40" s="1"/>
  <c r="I58" i="40"/>
  <c r="J57" i="40"/>
  <c r="I57" i="40"/>
  <c r="K57" i="40" s="1"/>
  <c r="J56" i="40"/>
  <c r="I56" i="40"/>
  <c r="K56" i="40" s="1"/>
  <c r="K55" i="40"/>
  <c r="J55" i="40"/>
  <c r="I55" i="40"/>
  <c r="K54" i="40"/>
  <c r="J54" i="40"/>
  <c r="I54" i="40"/>
  <c r="J53" i="40"/>
  <c r="I53" i="40"/>
  <c r="K53" i="40" s="1"/>
  <c r="J52" i="40"/>
  <c r="I52" i="40"/>
  <c r="K52" i="40" s="1"/>
  <c r="K51" i="40"/>
  <c r="J51" i="40"/>
  <c r="I51" i="40"/>
  <c r="J50" i="40"/>
  <c r="K50" i="40" s="1"/>
  <c r="I50" i="40"/>
  <c r="J49" i="40"/>
  <c r="I49" i="40"/>
  <c r="K49" i="40" s="1"/>
  <c r="J47" i="40"/>
  <c r="I47" i="40"/>
  <c r="K47" i="40" s="1"/>
  <c r="K46" i="40"/>
  <c r="J46" i="40"/>
  <c r="I46" i="40"/>
  <c r="J45" i="40"/>
  <c r="I45" i="40"/>
  <c r="J44" i="40"/>
  <c r="I44" i="40"/>
  <c r="K44" i="40" s="1"/>
  <c r="J43" i="40"/>
  <c r="I43" i="40"/>
  <c r="K43" i="40" s="1"/>
  <c r="K42" i="40"/>
  <c r="J42" i="40"/>
  <c r="I42" i="40"/>
  <c r="J41" i="40"/>
  <c r="K41" i="40" s="1"/>
  <c r="I41" i="40"/>
  <c r="J40" i="40"/>
  <c r="I40" i="40"/>
  <c r="K40" i="40" s="1"/>
  <c r="J39" i="40"/>
  <c r="I39" i="40"/>
  <c r="K39" i="40" s="1"/>
  <c r="K38" i="40"/>
  <c r="J38" i="40"/>
  <c r="I38" i="40"/>
  <c r="J37" i="40"/>
  <c r="K37" i="40" s="1"/>
  <c r="I37" i="40"/>
  <c r="J36" i="40"/>
  <c r="I36" i="40"/>
  <c r="K36" i="40" s="1"/>
  <c r="J35" i="40"/>
  <c r="I35" i="40"/>
  <c r="K34" i="40"/>
  <c r="J34" i="40"/>
  <c r="I34" i="40"/>
  <c r="K33" i="40"/>
  <c r="J33" i="40"/>
  <c r="I33" i="40"/>
  <c r="J32" i="40"/>
  <c r="I32" i="40"/>
  <c r="K32" i="40" s="1"/>
  <c r="J31" i="40"/>
  <c r="I31" i="40"/>
  <c r="K31" i="40" s="1"/>
  <c r="K30" i="40"/>
  <c r="J30" i="40"/>
  <c r="I30" i="40"/>
  <c r="J29" i="40"/>
  <c r="K29" i="40" s="1"/>
  <c r="I29" i="40"/>
  <c r="J28" i="40"/>
  <c r="I28" i="40"/>
  <c r="K28" i="40" s="1"/>
  <c r="J27" i="40"/>
  <c r="I27" i="40"/>
  <c r="K27" i="40" s="1"/>
  <c r="K26" i="40"/>
  <c r="J26" i="40"/>
  <c r="I26" i="40"/>
  <c r="J25" i="40"/>
  <c r="I25" i="40"/>
  <c r="J24" i="40"/>
  <c r="I24" i="40"/>
  <c r="K24" i="40" s="1"/>
  <c r="J23" i="40"/>
  <c r="I23" i="40"/>
  <c r="K23" i="40" s="1"/>
  <c r="K22" i="40"/>
  <c r="J22" i="40"/>
  <c r="I22" i="40"/>
  <c r="J21" i="40"/>
  <c r="K21" i="40" s="1"/>
  <c r="I21" i="40"/>
  <c r="J20" i="40"/>
  <c r="I20" i="40"/>
  <c r="K20" i="40" s="1"/>
  <c r="J19" i="40"/>
  <c r="I19" i="40"/>
  <c r="K19" i="40" s="1"/>
  <c r="K18" i="40"/>
  <c r="J18" i="40"/>
  <c r="I18" i="40"/>
  <c r="H18" i="40"/>
  <c r="K17" i="40"/>
  <c r="J17" i="40"/>
  <c r="I17" i="40"/>
  <c r="H17" i="40"/>
  <c r="J16" i="40"/>
  <c r="I16" i="40"/>
  <c r="K16" i="40" s="1"/>
  <c r="H16" i="40"/>
  <c r="K15" i="40"/>
  <c r="J15" i="40"/>
  <c r="I15" i="40"/>
  <c r="H15" i="40"/>
  <c r="K14" i="40"/>
  <c r="J14" i="40"/>
  <c r="I14" i="40"/>
  <c r="H14" i="40"/>
  <c r="K13" i="40"/>
  <c r="J13" i="40"/>
  <c r="I13" i="40"/>
  <c r="H13" i="40"/>
  <c r="K12" i="40"/>
  <c r="J12" i="40"/>
  <c r="I12" i="40"/>
  <c r="H12" i="40"/>
  <c r="J11" i="40"/>
  <c r="I11" i="40"/>
  <c r="K11" i="40" s="1"/>
  <c r="H11" i="40"/>
  <c r="K10" i="40"/>
  <c r="J10" i="40"/>
  <c r="I10" i="40"/>
  <c r="H10" i="40"/>
  <c r="K9" i="40"/>
  <c r="J9" i="40"/>
  <c r="I9" i="40"/>
  <c r="H9" i="40"/>
  <c r="K8" i="40"/>
  <c r="J8" i="40"/>
  <c r="I8" i="40"/>
  <c r="H8" i="40"/>
  <c r="H7" i="40"/>
  <c r="J6" i="40"/>
  <c r="I6" i="40"/>
  <c r="K6" i="40" s="1"/>
  <c r="H6" i="40"/>
  <c r="J5" i="40"/>
  <c r="I5" i="40"/>
  <c r="K5" i="40" s="1"/>
  <c r="H5" i="40"/>
  <c r="J4" i="40"/>
  <c r="I4" i="40"/>
  <c r="K4" i="40" s="1"/>
  <c r="H4" i="40"/>
  <c r="J3" i="40"/>
  <c r="I3" i="40"/>
  <c r="K3" i="40" s="1"/>
  <c r="K2" i="40" s="1"/>
  <c r="H3" i="40"/>
  <c r="H2" i="40"/>
  <c r="K1" i="40"/>
  <c r="J1" i="40"/>
  <c r="I1" i="40"/>
  <c r="H1" i="40"/>
  <c r="G1" i="40"/>
  <c r="E1" i="40"/>
  <c r="D1" i="40"/>
  <c r="C1" i="40"/>
  <c r="H185" i="1"/>
  <c r="G185" i="1"/>
  <c r="F185" i="1"/>
  <c r="J5" i="39"/>
  <c r="I5" i="39"/>
  <c r="A5" i="39"/>
  <c r="J4" i="39"/>
  <c r="I4" i="39"/>
  <c r="A4" i="39"/>
  <c r="J3" i="39"/>
  <c r="I3" i="39"/>
  <c r="A3" i="39"/>
  <c r="K1" i="39"/>
  <c r="J1" i="39"/>
  <c r="I1" i="39"/>
  <c r="H1" i="39"/>
  <c r="G1" i="39"/>
  <c r="H6" i="39" s="1"/>
  <c r="H74" i="47" s="1"/>
  <c r="E1" i="39"/>
  <c r="D1" i="39"/>
  <c r="C1" i="39"/>
  <c r="H18" i="38"/>
  <c r="H17" i="38"/>
  <c r="H16" i="38"/>
  <c r="J15" i="38"/>
  <c r="K15" i="38" s="1"/>
  <c r="I15" i="38"/>
  <c r="H15" i="38"/>
  <c r="K14" i="38"/>
  <c r="J14" i="38"/>
  <c r="I14" i="38"/>
  <c r="H14" i="38"/>
  <c r="J13" i="38"/>
  <c r="K13" i="38" s="1"/>
  <c r="I13" i="38"/>
  <c r="H13" i="38"/>
  <c r="J12" i="38"/>
  <c r="I12" i="38"/>
  <c r="K12" i="38" s="1"/>
  <c r="H12" i="38"/>
  <c r="J11" i="38"/>
  <c r="K11" i="38" s="1"/>
  <c r="I11" i="38"/>
  <c r="H11" i="38"/>
  <c r="J10" i="38"/>
  <c r="K10" i="38" s="1"/>
  <c r="I10" i="38"/>
  <c r="H10" i="38"/>
  <c r="K9" i="38"/>
  <c r="J9" i="38"/>
  <c r="I9" i="38"/>
  <c r="H9" i="38"/>
  <c r="J8" i="38"/>
  <c r="K8" i="38" s="1"/>
  <c r="I8" i="38"/>
  <c r="H8" i="38"/>
  <c r="J7" i="38"/>
  <c r="I7" i="38"/>
  <c r="K7" i="38" s="1"/>
  <c r="H7" i="38"/>
  <c r="J6" i="38"/>
  <c r="K6" i="38" s="1"/>
  <c r="I6" i="38"/>
  <c r="H6" i="38"/>
  <c r="J5" i="38"/>
  <c r="K5" i="38" s="1"/>
  <c r="I5" i="38"/>
  <c r="H5" i="38"/>
  <c r="J4" i="38"/>
  <c r="K4" i="38" s="1"/>
  <c r="I4" i="38"/>
  <c r="H4" i="38"/>
  <c r="J3" i="38"/>
  <c r="K3" i="38" s="1"/>
  <c r="I3" i="38"/>
  <c r="H3" i="38"/>
  <c r="H2" i="38"/>
  <c r="K1" i="38"/>
  <c r="J1" i="38"/>
  <c r="I1" i="38"/>
  <c r="H1" i="38"/>
  <c r="G1" i="38"/>
  <c r="E1" i="38"/>
  <c r="D1" i="38"/>
  <c r="C1" i="38"/>
  <c r="J7" i="37"/>
  <c r="I7" i="37"/>
  <c r="A7" i="37"/>
  <c r="J6" i="37"/>
  <c r="I6" i="37"/>
  <c r="A6" i="37"/>
  <c r="J5" i="37"/>
  <c r="I5" i="37"/>
  <c r="A5" i="37"/>
  <c r="J4" i="37"/>
  <c r="I4" i="37"/>
  <c r="A4" i="37"/>
  <c r="J3" i="37"/>
  <c r="I3" i="37"/>
  <c r="A3" i="37"/>
  <c r="K1" i="37"/>
  <c r="J1" i="37"/>
  <c r="I1" i="37"/>
  <c r="H1" i="37"/>
  <c r="G1" i="37"/>
  <c r="H6" i="37" s="1"/>
  <c r="J31" i="48" s="1"/>
  <c r="E1" i="37"/>
  <c r="D1" i="37"/>
  <c r="C1" i="37"/>
  <c r="J128" i="36"/>
  <c r="I128" i="36"/>
  <c r="A128" i="36"/>
  <c r="J127" i="36"/>
  <c r="I127" i="36"/>
  <c r="A127" i="36"/>
  <c r="J126" i="36"/>
  <c r="I126" i="36"/>
  <c r="K126" i="36" s="1"/>
  <c r="A126" i="36"/>
  <c r="J125" i="36"/>
  <c r="I125" i="36"/>
  <c r="A125" i="36"/>
  <c r="J124" i="36"/>
  <c r="I124" i="36"/>
  <c r="A124" i="36"/>
  <c r="J123" i="36"/>
  <c r="I123" i="36"/>
  <c r="A123" i="36"/>
  <c r="J122" i="36"/>
  <c r="I122" i="36"/>
  <c r="K122" i="36" s="1"/>
  <c r="A122" i="36"/>
  <c r="J121" i="36"/>
  <c r="I121" i="36"/>
  <c r="A121" i="36"/>
  <c r="J120" i="36"/>
  <c r="I120" i="36"/>
  <c r="A120" i="36"/>
  <c r="J119" i="36"/>
  <c r="I119" i="36"/>
  <c r="A119" i="36"/>
  <c r="J117" i="36"/>
  <c r="I117" i="36"/>
  <c r="A117" i="36"/>
  <c r="J116" i="36"/>
  <c r="I116" i="36"/>
  <c r="A116" i="36"/>
  <c r="J115" i="36"/>
  <c r="I115" i="36"/>
  <c r="A115" i="36"/>
  <c r="J114" i="36"/>
  <c r="I114" i="36"/>
  <c r="A114" i="36"/>
  <c r="J113" i="36"/>
  <c r="I113" i="36"/>
  <c r="A113" i="36"/>
  <c r="J112" i="36"/>
  <c r="I112" i="36"/>
  <c r="K112" i="36" s="1"/>
  <c r="A112" i="36"/>
  <c r="J111" i="36"/>
  <c r="I111" i="36"/>
  <c r="A111" i="36"/>
  <c r="J109" i="36"/>
  <c r="I109" i="36"/>
  <c r="A109" i="36"/>
  <c r="J108" i="36"/>
  <c r="I108" i="36"/>
  <c r="A108" i="36"/>
  <c r="J107" i="36"/>
  <c r="I107" i="36"/>
  <c r="A107" i="36"/>
  <c r="J106" i="36"/>
  <c r="I106" i="36"/>
  <c r="A106" i="36"/>
  <c r="J105" i="36"/>
  <c r="I105" i="36"/>
  <c r="A105" i="36"/>
  <c r="J104" i="36"/>
  <c r="I104" i="36"/>
  <c r="A104" i="36"/>
  <c r="J103" i="36"/>
  <c r="I103" i="36"/>
  <c r="A103" i="36"/>
  <c r="J102" i="36"/>
  <c r="I102" i="36"/>
  <c r="K102" i="36" s="1"/>
  <c r="A102" i="36"/>
  <c r="J101" i="36"/>
  <c r="I101" i="36"/>
  <c r="A101" i="36"/>
  <c r="J100" i="36"/>
  <c r="I100" i="36"/>
  <c r="A100" i="36"/>
  <c r="J99" i="36"/>
  <c r="I99" i="36"/>
  <c r="A99" i="36"/>
  <c r="J98" i="36"/>
  <c r="I98" i="36"/>
  <c r="A98" i="36"/>
  <c r="J97" i="36"/>
  <c r="I97" i="36"/>
  <c r="A97" i="36"/>
  <c r="J96" i="36"/>
  <c r="I96" i="36"/>
  <c r="A96" i="36"/>
  <c r="J95" i="36"/>
  <c r="I95" i="36"/>
  <c r="A95" i="36"/>
  <c r="J94" i="36"/>
  <c r="I94" i="36"/>
  <c r="A94" i="36"/>
  <c r="J93" i="36"/>
  <c r="I93" i="36"/>
  <c r="A93" i="36"/>
  <c r="J92" i="36"/>
  <c r="I92" i="36"/>
  <c r="A92" i="36"/>
  <c r="J90" i="36"/>
  <c r="I90" i="36"/>
  <c r="A90" i="36"/>
  <c r="J89" i="36"/>
  <c r="I89" i="36"/>
  <c r="A89" i="36"/>
  <c r="J88" i="36"/>
  <c r="I88" i="36"/>
  <c r="A88" i="36"/>
  <c r="J87" i="36"/>
  <c r="I87" i="36"/>
  <c r="A87" i="36"/>
  <c r="J86" i="36"/>
  <c r="I86" i="36"/>
  <c r="A86" i="36"/>
  <c r="J85" i="36"/>
  <c r="I85" i="36"/>
  <c r="A85" i="36"/>
  <c r="J84" i="36"/>
  <c r="I84" i="36"/>
  <c r="A84" i="36"/>
  <c r="J83" i="36"/>
  <c r="I83" i="36"/>
  <c r="A83" i="36"/>
  <c r="J82" i="36"/>
  <c r="I82" i="36"/>
  <c r="A82" i="36"/>
  <c r="J81" i="36"/>
  <c r="I81" i="36"/>
  <c r="A81" i="36"/>
  <c r="J80" i="36"/>
  <c r="I80" i="36"/>
  <c r="A80" i="36"/>
  <c r="J79" i="36"/>
  <c r="I79" i="36"/>
  <c r="A79" i="36"/>
  <c r="J78" i="36"/>
  <c r="I78" i="36"/>
  <c r="A78" i="36"/>
  <c r="J77" i="36"/>
  <c r="I77" i="36"/>
  <c r="A77" i="36"/>
  <c r="J76" i="36"/>
  <c r="I76" i="36"/>
  <c r="A76" i="36"/>
  <c r="J75" i="36"/>
  <c r="I75" i="36"/>
  <c r="A75" i="36"/>
  <c r="J74" i="36"/>
  <c r="I74" i="36"/>
  <c r="A74" i="36"/>
  <c r="J73" i="36"/>
  <c r="I73" i="36"/>
  <c r="A73" i="36"/>
  <c r="J72" i="36"/>
  <c r="I72" i="36"/>
  <c r="K72" i="36" s="1"/>
  <c r="A72" i="36"/>
  <c r="J71" i="36"/>
  <c r="I71" i="36"/>
  <c r="A71" i="36"/>
  <c r="J70" i="36"/>
  <c r="I70" i="36"/>
  <c r="A70" i="36"/>
  <c r="J69" i="36"/>
  <c r="I69" i="36"/>
  <c r="A69" i="36"/>
  <c r="J68" i="36"/>
  <c r="I68" i="36"/>
  <c r="A68" i="36"/>
  <c r="J67" i="36"/>
  <c r="I67" i="36"/>
  <c r="A67" i="36"/>
  <c r="J66" i="36"/>
  <c r="I66" i="36"/>
  <c r="A66" i="36"/>
  <c r="J65" i="36"/>
  <c r="I65" i="36"/>
  <c r="A65" i="36"/>
  <c r="J64" i="36"/>
  <c r="I64" i="36"/>
  <c r="A64" i="36"/>
  <c r="J63" i="36"/>
  <c r="I63" i="36"/>
  <c r="A63" i="36"/>
  <c r="J61" i="36"/>
  <c r="I61" i="36"/>
  <c r="A61" i="36"/>
  <c r="J60" i="36"/>
  <c r="I60" i="36"/>
  <c r="A60" i="36"/>
  <c r="J59" i="36"/>
  <c r="I59" i="36"/>
  <c r="A59" i="36"/>
  <c r="J58" i="36"/>
  <c r="I58" i="36"/>
  <c r="A58" i="36"/>
  <c r="J57" i="36"/>
  <c r="I57" i="36"/>
  <c r="A57" i="36"/>
  <c r="J56" i="36"/>
  <c r="I56" i="36"/>
  <c r="A56" i="36"/>
  <c r="J55" i="36"/>
  <c r="I55" i="36"/>
  <c r="A55" i="36"/>
  <c r="J54" i="36"/>
  <c r="I54" i="36"/>
  <c r="A54" i="36"/>
  <c r="J53" i="36"/>
  <c r="I53" i="36"/>
  <c r="A53" i="36"/>
  <c r="J52" i="36"/>
  <c r="I52" i="36"/>
  <c r="A52" i="36"/>
  <c r="J50" i="36"/>
  <c r="I50" i="36"/>
  <c r="A50" i="36"/>
  <c r="J49" i="36"/>
  <c r="I49" i="36"/>
  <c r="A49" i="36"/>
  <c r="J48" i="36"/>
  <c r="I48" i="36"/>
  <c r="K48" i="36" s="1"/>
  <c r="A48" i="36"/>
  <c r="J47" i="36"/>
  <c r="I47" i="36"/>
  <c r="A47" i="36"/>
  <c r="J46" i="36"/>
  <c r="I46" i="36"/>
  <c r="A46" i="36"/>
  <c r="J45" i="36"/>
  <c r="I45" i="36"/>
  <c r="A45" i="36"/>
  <c r="J44" i="36"/>
  <c r="I44" i="36"/>
  <c r="A44" i="36"/>
  <c r="J43" i="36"/>
  <c r="I43" i="36"/>
  <c r="A43" i="36"/>
  <c r="J42" i="36"/>
  <c r="I42" i="36"/>
  <c r="A42" i="36"/>
  <c r="J41" i="36"/>
  <c r="I41" i="36"/>
  <c r="A41" i="36"/>
  <c r="J40" i="36"/>
  <c r="I40" i="36"/>
  <c r="A40" i="36"/>
  <c r="J38" i="36"/>
  <c r="I38" i="36"/>
  <c r="A38" i="36"/>
  <c r="J37" i="36"/>
  <c r="I37" i="36"/>
  <c r="A37" i="36"/>
  <c r="J36" i="36"/>
  <c r="I36" i="36"/>
  <c r="A36" i="36"/>
  <c r="J35" i="36"/>
  <c r="I35" i="36"/>
  <c r="A35" i="36"/>
  <c r="J34" i="36"/>
  <c r="I34" i="36"/>
  <c r="A34" i="36"/>
  <c r="J33" i="36"/>
  <c r="I33" i="36"/>
  <c r="A33" i="36"/>
  <c r="J31" i="36"/>
  <c r="I31" i="36"/>
  <c r="A31" i="36"/>
  <c r="J30" i="36"/>
  <c r="I30" i="36"/>
  <c r="A30" i="36"/>
  <c r="J29" i="36"/>
  <c r="I29" i="36"/>
  <c r="A29" i="36"/>
  <c r="J28" i="36"/>
  <c r="I28" i="36"/>
  <c r="A28" i="36"/>
  <c r="J27" i="36"/>
  <c r="I27" i="36"/>
  <c r="A27" i="36"/>
  <c r="J25" i="36"/>
  <c r="I25" i="36"/>
  <c r="A25" i="36"/>
  <c r="J24" i="36"/>
  <c r="I24" i="36"/>
  <c r="A24" i="36"/>
  <c r="J23" i="36"/>
  <c r="I23" i="36"/>
  <c r="A23" i="36"/>
  <c r="J22" i="36"/>
  <c r="I22" i="36"/>
  <c r="A22" i="36"/>
  <c r="J21" i="36"/>
  <c r="I21" i="36"/>
  <c r="A21" i="36"/>
  <c r="J20" i="36"/>
  <c r="I20" i="36"/>
  <c r="A20" i="36"/>
  <c r="J19" i="36"/>
  <c r="I19" i="36"/>
  <c r="K19" i="36" s="1"/>
  <c r="A19" i="36"/>
  <c r="J18" i="36"/>
  <c r="I18" i="36"/>
  <c r="A18" i="36"/>
  <c r="J17" i="36"/>
  <c r="I17" i="36"/>
  <c r="A17" i="36"/>
  <c r="J16" i="36"/>
  <c r="I16" i="36"/>
  <c r="A16" i="36"/>
  <c r="J15" i="36"/>
  <c r="I15" i="36"/>
  <c r="A15" i="36"/>
  <c r="J14" i="36"/>
  <c r="I14" i="36"/>
  <c r="A14" i="36"/>
  <c r="J13" i="36"/>
  <c r="I13" i="36"/>
  <c r="A13" i="36"/>
  <c r="J12" i="36"/>
  <c r="I12" i="36"/>
  <c r="K12" i="36" s="1"/>
  <c r="A12" i="36"/>
  <c r="J11" i="36"/>
  <c r="I11" i="36"/>
  <c r="A11" i="36"/>
  <c r="J10" i="36"/>
  <c r="I10" i="36"/>
  <c r="A10" i="36"/>
  <c r="J9" i="36"/>
  <c r="I9" i="36"/>
  <c r="K9" i="36" s="1"/>
  <c r="A9" i="36"/>
  <c r="J8" i="36"/>
  <c r="I8" i="36"/>
  <c r="K8" i="36" s="1"/>
  <c r="A8" i="36"/>
  <c r="J7" i="36"/>
  <c r="I7" i="36"/>
  <c r="A7" i="36"/>
  <c r="J6" i="36"/>
  <c r="I6" i="36"/>
  <c r="A6" i="36"/>
  <c r="J5" i="36"/>
  <c r="I5" i="36"/>
  <c r="A5" i="36"/>
  <c r="J4" i="36"/>
  <c r="I4" i="36"/>
  <c r="A4" i="36"/>
  <c r="J3" i="36"/>
  <c r="I3" i="36"/>
  <c r="A3" i="36"/>
  <c r="K1" i="36"/>
  <c r="J1" i="36"/>
  <c r="I1" i="36"/>
  <c r="H1" i="36"/>
  <c r="G1" i="36"/>
  <c r="H4" i="36" s="1"/>
  <c r="F72" i="47" s="1"/>
  <c r="E1" i="36"/>
  <c r="D1" i="36"/>
  <c r="C1" i="36"/>
  <c r="J47" i="35"/>
  <c r="I47" i="35"/>
  <c r="K47" i="35" s="1"/>
  <c r="A47" i="35"/>
  <c r="J46" i="35"/>
  <c r="I46" i="35"/>
  <c r="A46" i="35"/>
  <c r="J45" i="35"/>
  <c r="I45" i="35"/>
  <c r="K45" i="35" s="1"/>
  <c r="A45" i="35"/>
  <c r="J44" i="35"/>
  <c r="I44" i="35"/>
  <c r="A44" i="35"/>
  <c r="J43" i="35"/>
  <c r="I43" i="35"/>
  <c r="A43" i="35"/>
  <c r="J42" i="35"/>
  <c r="I42" i="35"/>
  <c r="K42" i="35" s="1"/>
  <c r="A42" i="35"/>
  <c r="J41" i="35"/>
  <c r="I41" i="35"/>
  <c r="K41" i="35" s="1"/>
  <c r="A41" i="35"/>
  <c r="J40" i="35"/>
  <c r="I40" i="35"/>
  <c r="K40" i="35" s="1"/>
  <c r="A40" i="35"/>
  <c r="J39" i="35"/>
  <c r="I39" i="35"/>
  <c r="A39" i="35"/>
  <c r="J38" i="35"/>
  <c r="I38" i="35"/>
  <c r="A38" i="35"/>
  <c r="J37" i="35"/>
  <c r="I37" i="35"/>
  <c r="A37" i="35"/>
  <c r="J36" i="35"/>
  <c r="I36" i="35"/>
  <c r="K36" i="35" s="1"/>
  <c r="A36" i="35"/>
  <c r="J35" i="35"/>
  <c r="I35" i="35"/>
  <c r="K35" i="35" s="1"/>
  <c r="A35" i="35"/>
  <c r="J34" i="35"/>
  <c r="I34" i="35"/>
  <c r="K34" i="35" s="1"/>
  <c r="A34" i="35"/>
  <c r="J33" i="35"/>
  <c r="I33" i="35"/>
  <c r="K33" i="35" s="1"/>
  <c r="A33" i="35"/>
  <c r="J32" i="35"/>
  <c r="I32" i="35"/>
  <c r="A32" i="35"/>
  <c r="J31" i="35"/>
  <c r="I31" i="35"/>
  <c r="A31" i="35"/>
  <c r="J30" i="35"/>
  <c r="I30" i="35"/>
  <c r="A30" i="35"/>
  <c r="J29" i="35"/>
  <c r="I29" i="35"/>
  <c r="A29" i="35"/>
  <c r="J28" i="35"/>
  <c r="I28" i="35"/>
  <c r="A28" i="35"/>
  <c r="J27" i="35"/>
  <c r="I27" i="35"/>
  <c r="A27" i="35"/>
  <c r="J25" i="35"/>
  <c r="I25" i="35"/>
  <c r="A25" i="35"/>
  <c r="J24" i="35"/>
  <c r="I24" i="35"/>
  <c r="K24" i="35" s="1"/>
  <c r="A24" i="35"/>
  <c r="J23" i="35"/>
  <c r="I23" i="35"/>
  <c r="A23" i="35"/>
  <c r="J22" i="35"/>
  <c r="I22" i="35"/>
  <c r="A22" i="35"/>
  <c r="J21" i="35"/>
  <c r="I21" i="35"/>
  <c r="A21" i="35"/>
  <c r="J19" i="35"/>
  <c r="I19" i="35"/>
  <c r="K19" i="35" s="1"/>
  <c r="A19" i="35"/>
  <c r="J18" i="35"/>
  <c r="I18" i="35"/>
  <c r="K18" i="35" s="1"/>
  <c r="A18" i="35"/>
  <c r="J17" i="35"/>
  <c r="I17" i="35"/>
  <c r="K17" i="35" s="1"/>
  <c r="A17" i="35"/>
  <c r="J16" i="35"/>
  <c r="I16" i="35"/>
  <c r="A16" i="35"/>
  <c r="J15" i="35"/>
  <c r="I15" i="35"/>
  <c r="A15" i="35"/>
  <c r="J14" i="35"/>
  <c r="I14" i="35"/>
  <c r="A14" i="35"/>
  <c r="J13" i="35"/>
  <c r="I13" i="35"/>
  <c r="A13" i="35"/>
  <c r="J12" i="35"/>
  <c r="I12" i="35"/>
  <c r="A12" i="35"/>
  <c r="J11" i="35"/>
  <c r="I11" i="35"/>
  <c r="A11" i="35"/>
  <c r="J10" i="35"/>
  <c r="I10" i="35"/>
  <c r="A10" i="35"/>
  <c r="J8" i="35"/>
  <c r="I8" i="35"/>
  <c r="K8" i="35" s="1"/>
  <c r="A8" i="35"/>
  <c r="J7" i="35"/>
  <c r="I7" i="35"/>
  <c r="A7" i="35"/>
  <c r="J6" i="35"/>
  <c r="I6" i="35"/>
  <c r="A6" i="35"/>
  <c r="J5" i="35"/>
  <c r="I5" i="35"/>
  <c r="A5" i="35"/>
  <c r="J3" i="35"/>
  <c r="I3" i="35"/>
  <c r="A3" i="35"/>
  <c r="D77" i="1"/>
  <c r="K1" i="35"/>
  <c r="J1" i="35"/>
  <c r="I1" i="35"/>
  <c r="H1" i="35"/>
  <c r="G1" i="35"/>
  <c r="H4" i="35" s="1"/>
  <c r="F71" i="47" s="1"/>
  <c r="E1" i="35"/>
  <c r="D1" i="35"/>
  <c r="C1" i="35"/>
  <c r="J76" i="34"/>
  <c r="I76" i="34"/>
  <c r="A76" i="34"/>
  <c r="J75" i="34"/>
  <c r="I75" i="34"/>
  <c r="A75" i="34"/>
  <c r="J74" i="34"/>
  <c r="I74" i="34"/>
  <c r="A74" i="34"/>
  <c r="J73" i="34"/>
  <c r="I73" i="34"/>
  <c r="K73" i="34" s="1"/>
  <c r="A73" i="34"/>
  <c r="J72" i="34"/>
  <c r="I72" i="34"/>
  <c r="K72" i="34" s="1"/>
  <c r="A72" i="34"/>
  <c r="J71" i="34"/>
  <c r="I71" i="34"/>
  <c r="A71" i="34"/>
  <c r="J70" i="34"/>
  <c r="I70" i="34"/>
  <c r="A70" i="34"/>
  <c r="J69" i="34"/>
  <c r="I69" i="34"/>
  <c r="A69" i="34"/>
  <c r="J68" i="34"/>
  <c r="I68" i="34"/>
  <c r="A68" i="34"/>
  <c r="J67" i="34"/>
  <c r="I67" i="34"/>
  <c r="A67" i="34"/>
  <c r="J66" i="34"/>
  <c r="I66" i="34"/>
  <c r="A66" i="34"/>
  <c r="J65" i="34"/>
  <c r="I65" i="34"/>
  <c r="A65" i="34"/>
  <c r="J63" i="34"/>
  <c r="I63" i="34"/>
  <c r="A63" i="34"/>
  <c r="J62" i="34"/>
  <c r="I62" i="34"/>
  <c r="A62" i="34"/>
  <c r="J61" i="34"/>
  <c r="I61" i="34"/>
  <c r="A61" i="34"/>
  <c r="J60" i="34"/>
  <c r="I60" i="34"/>
  <c r="A60" i="34"/>
  <c r="J59" i="34"/>
  <c r="I59" i="34"/>
  <c r="K59" i="34" s="1"/>
  <c r="A59" i="34"/>
  <c r="J58" i="34"/>
  <c r="I58" i="34"/>
  <c r="A58" i="34"/>
  <c r="J57" i="34"/>
  <c r="I57" i="34"/>
  <c r="A57" i="34"/>
  <c r="J56" i="34"/>
  <c r="I56" i="34"/>
  <c r="K56" i="34" s="1"/>
  <c r="A56" i="34"/>
  <c r="J55" i="34"/>
  <c r="I55" i="34"/>
  <c r="A55" i="34"/>
  <c r="J54" i="34"/>
  <c r="I54" i="34"/>
  <c r="A54" i="34"/>
  <c r="J53" i="34"/>
  <c r="I53" i="34"/>
  <c r="A53" i="34"/>
  <c r="J52" i="34"/>
  <c r="I52" i="34"/>
  <c r="A52" i="34"/>
  <c r="J51" i="34"/>
  <c r="I51" i="34"/>
  <c r="K51" i="34" s="1"/>
  <c r="A51" i="34"/>
  <c r="J50" i="34"/>
  <c r="I50" i="34"/>
  <c r="K50" i="34" s="1"/>
  <c r="A50" i="34"/>
  <c r="J48" i="34"/>
  <c r="I48" i="34"/>
  <c r="A48" i="34"/>
  <c r="J47" i="34"/>
  <c r="I47" i="34"/>
  <c r="A47" i="34"/>
  <c r="J46" i="34"/>
  <c r="I46" i="34"/>
  <c r="A46" i="34"/>
  <c r="J45" i="34"/>
  <c r="I45" i="34"/>
  <c r="A45" i="34"/>
  <c r="J44" i="34"/>
  <c r="I44" i="34"/>
  <c r="A44" i="34"/>
  <c r="J43" i="34"/>
  <c r="I43" i="34"/>
  <c r="A43" i="34"/>
  <c r="J42" i="34"/>
  <c r="I42" i="34"/>
  <c r="K42" i="34" s="1"/>
  <c r="A42" i="34"/>
  <c r="J41" i="34"/>
  <c r="I41" i="34"/>
  <c r="A41" i="34"/>
  <c r="J40" i="34"/>
  <c r="I40" i="34"/>
  <c r="A40" i="34"/>
  <c r="J39" i="34"/>
  <c r="I39" i="34"/>
  <c r="A39" i="34"/>
  <c r="J38" i="34"/>
  <c r="I38" i="34"/>
  <c r="A38" i="34"/>
  <c r="J37" i="34"/>
  <c r="I37" i="34"/>
  <c r="A37" i="34"/>
  <c r="J36" i="34"/>
  <c r="I36" i="34"/>
  <c r="A36" i="34"/>
  <c r="J35" i="34"/>
  <c r="I35" i="34"/>
  <c r="A35" i="34"/>
  <c r="J34" i="34"/>
  <c r="I34" i="34"/>
  <c r="K34" i="34" s="1"/>
  <c r="A34" i="34"/>
  <c r="J33" i="34"/>
  <c r="I33" i="34"/>
  <c r="A33" i="34"/>
  <c r="J31" i="34"/>
  <c r="I31" i="34"/>
  <c r="A31" i="34"/>
  <c r="J28" i="34"/>
  <c r="I28" i="34"/>
  <c r="A28" i="34"/>
  <c r="J27" i="34"/>
  <c r="I27" i="34"/>
  <c r="A27" i="34"/>
  <c r="J26" i="34"/>
  <c r="I26" i="34"/>
  <c r="A26" i="34"/>
  <c r="J25" i="34"/>
  <c r="I25" i="34"/>
  <c r="K25" i="34" s="1"/>
  <c r="A25" i="34"/>
  <c r="J24" i="34"/>
  <c r="I24" i="34"/>
  <c r="A24" i="34"/>
  <c r="J23" i="34"/>
  <c r="I23" i="34"/>
  <c r="A23" i="34"/>
  <c r="J22" i="34"/>
  <c r="I22" i="34"/>
  <c r="A22" i="34"/>
  <c r="J21" i="34"/>
  <c r="I21" i="34"/>
  <c r="A21" i="34"/>
  <c r="J19" i="34"/>
  <c r="I19" i="34"/>
  <c r="A19" i="34"/>
  <c r="J18" i="34"/>
  <c r="I18" i="34"/>
  <c r="A18" i="34"/>
  <c r="J17" i="34"/>
  <c r="I17" i="34"/>
  <c r="A17" i="34"/>
  <c r="J16" i="34"/>
  <c r="I16" i="34"/>
  <c r="A16" i="34"/>
  <c r="J15" i="34"/>
  <c r="I15" i="34"/>
  <c r="A15" i="34"/>
  <c r="J13" i="34"/>
  <c r="I13" i="34"/>
  <c r="A13" i="34"/>
  <c r="J11" i="34"/>
  <c r="I11" i="34"/>
  <c r="A11" i="34"/>
  <c r="J9" i="34"/>
  <c r="I9" i="34"/>
  <c r="A9" i="34"/>
  <c r="J7" i="34"/>
  <c r="I7" i="34"/>
  <c r="A7" i="34"/>
  <c r="J5" i="34"/>
  <c r="I5" i="34"/>
  <c r="A5" i="34"/>
  <c r="J4" i="34"/>
  <c r="I4" i="34"/>
  <c r="A4" i="34"/>
  <c r="J3" i="34"/>
  <c r="I3" i="34"/>
  <c r="A3" i="34"/>
  <c r="K1" i="34"/>
  <c r="J1" i="34"/>
  <c r="I1" i="34"/>
  <c r="H1" i="34"/>
  <c r="G1" i="34"/>
  <c r="H5" i="34" s="1"/>
  <c r="I28" i="48" s="1"/>
  <c r="E1" i="34"/>
  <c r="D1" i="34"/>
  <c r="C1" i="34"/>
  <c r="J76" i="33"/>
  <c r="I76" i="33"/>
  <c r="A76" i="33"/>
  <c r="J75" i="33"/>
  <c r="I75" i="33"/>
  <c r="K75" i="33" s="1"/>
  <c r="A75" i="33"/>
  <c r="J74" i="33"/>
  <c r="I74" i="33"/>
  <c r="A74" i="33"/>
  <c r="J73" i="33"/>
  <c r="I73" i="33"/>
  <c r="A73" i="33"/>
  <c r="J72" i="33"/>
  <c r="I72" i="33"/>
  <c r="A72" i="33"/>
  <c r="J71" i="33"/>
  <c r="I71" i="33"/>
  <c r="A71" i="33"/>
  <c r="J70" i="33"/>
  <c r="I70" i="33"/>
  <c r="A70" i="33"/>
  <c r="J69" i="33"/>
  <c r="I69" i="33"/>
  <c r="A69" i="33"/>
  <c r="J68" i="33"/>
  <c r="I68" i="33"/>
  <c r="K68" i="33" s="1"/>
  <c r="A68" i="33"/>
  <c r="J67" i="33"/>
  <c r="I67" i="33"/>
  <c r="K67" i="33" s="1"/>
  <c r="A67" i="33"/>
  <c r="J66" i="33"/>
  <c r="I66" i="33"/>
  <c r="A66" i="33"/>
  <c r="J65" i="33"/>
  <c r="I65" i="33"/>
  <c r="A65" i="33"/>
  <c r="J63" i="33"/>
  <c r="I63" i="33"/>
  <c r="A63" i="33"/>
  <c r="J62" i="33"/>
  <c r="I62" i="33"/>
  <c r="A62" i="33"/>
  <c r="J61" i="33"/>
  <c r="I61" i="33"/>
  <c r="K61" i="33" s="1"/>
  <c r="A61" i="33"/>
  <c r="J60" i="33"/>
  <c r="I60" i="33"/>
  <c r="A60" i="33"/>
  <c r="J58" i="33"/>
  <c r="I58" i="33"/>
  <c r="A58" i="33"/>
  <c r="J57" i="33"/>
  <c r="I57" i="33"/>
  <c r="A57" i="33"/>
  <c r="J56" i="33"/>
  <c r="I56" i="33"/>
  <c r="A56" i="33"/>
  <c r="J55" i="33"/>
  <c r="I55" i="33"/>
  <c r="A55" i="33"/>
  <c r="J54" i="33"/>
  <c r="I54" i="33"/>
  <c r="A54" i="33"/>
  <c r="J52" i="33"/>
  <c r="I52" i="33"/>
  <c r="A52" i="33"/>
  <c r="J51" i="33"/>
  <c r="I51" i="33"/>
  <c r="A51" i="33"/>
  <c r="J50" i="33"/>
  <c r="I50" i="33"/>
  <c r="A50" i="33"/>
  <c r="J49" i="33"/>
  <c r="I49" i="33"/>
  <c r="A49" i="33"/>
  <c r="J48" i="33"/>
  <c r="I48" i="33"/>
  <c r="A48" i="33"/>
  <c r="J47" i="33"/>
  <c r="I47" i="33"/>
  <c r="K47" i="33" s="1"/>
  <c r="A47" i="33"/>
  <c r="J45" i="33"/>
  <c r="I45" i="33"/>
  <c r="A45" i="33"/>
  <c r="J44" i="33"/>
  <c r="I44" i="33"/>
  <c r="A44" i="33"/>
  <c r="J42" i="33"/>
  <c r="I42" i="33"/>
  <c r="K42" i="33" s="1"/>
  <c r="A42" i="33"/>
  <c r="J41" i="33"/>
  <c r="I41" i="33"/>
  <c r="A41" i="33"/>
  <c r="J40" i="33"/>
  <c r="I40" i="33"/>
  <c r="A40" i="33"/>
  <c r="J38" i="33"/>
  <c r="I38" i="33"/>
  <c r="A38" i="33"/>
  <c r="J36" i="33"/>
  <c r="I36" i="33"/>
  <c r="A36" i="33"/>
  <c r="J35" i="33"/>
  <c r="I35" i="33"/>
  <c r="A35" i="33"/>
  <c r="J34" i="33"/>
  <c r="I34" i="33"/>
  <c r="A34" i="33"/>
  <c r="J33" i="33"/>
  <c r="I33" i="33"/>
  <c r="A33" i="33"/>
  <c r="J32" i="33"/>
  <c r="I32" i="33"/>
  <c r="A32" i="33"/>
  <c r="J31" i="33"/>
  <c r="I31" i="33"/>
  <c r="A31" i="33"/>
  <c r="J29" i="33"/>
  <c r="I29" i="33"/>
  <c r="A29" i="33"/>
  <c r="J28" i="33"/>
  <c r="I28" i="33"/>
  <c r="A28" i="33"/>
  <c r="J27" i="33"/>
  <c r="I27" i="33"/>
  <c r="A27" i="33"/>
  <c r="J26" i="33"/>
  <c r="I26" i="33"/>
  <c r="A26" i="33"/>
  <c r="J25" i="33"/>
  <c r="I25" i="33"/>
  <c r="A25" i="33"/>
  <c r="J24" i="33"/>
  <c r="I24" i="33"/>
  <c r="A24" i="33"/>
  <c r="J23" i="33"/>
  <c r="I23" i="33"/>
  <c r="A23" i="33"/>
  <c r="J22" i="33"/>
  <c r="I22" i="33"/>
  <c r="A22" i="33"/>
  <c r="J21" i="33"/>
  <c r="I21" i="33"/>
  <c r="A21" i="33"/>
  <c r="J20" i="33"/>
  <c r="I20" i="33"/>
  <c r="A20" i="33"/>
  <c r="J19" i="33"/>
  <c r="I19" i="33"/>
  <c r="A19" i="33"/>
  <c r="J18" i="33"/>
  <c r="I18" i="33"/>
  <c r="A18" i="33"/>
  <c r="J17" i="33"/>
  <c r="I17" i="33"/>
  <c r="A17" i="33"/>
  <c r="J16" i="33"/>
  <c r="I16" i="33"/>
  <c r="A16" i="33"/>
  <c r="J15" i="33"/>
  <c r="I15" i="33"/>
  <c r="A15" i="33"/>
  <c r="J14" i="33"/>
  <c r="I14" i="33"/>
  <c r="A14" i="33"/>
  <c r="J13" i="33"/>
  <c r="I13" i="33"/>
  <c r="A13" i="33"/>
  <c r="J12" i="33"/>
  <c r="I12" i="33"/>
  <c r="A12" i="33"/>
  <c r="J11" i="33"/>
  <c r="I11" i="33"/>
  <c r="A11" i="33"/>
  <c r="J10" i="33"/>
  <c r="I10" i="33"/>
  <c r="A10" i="33"/>
  <c r="J9" i="33"/>
  <c r="I9" i="33"/>
  <c r="A9" i="33"/>
  <c r="J8" i="33"/>
  <c r="I8" i="33"/>
  <c r="A8" i="33"/>
  <c r="J7" i="33"/>
  <c r="I7" i="33"/>
  <c r="A7" i="33"/>
  <c r="J6" i="33"/>
  <c r="I6" i="33"/>
  <c r="A6" i="33"/>
  <c r="J4" i="33"/>
  <c r="I4" i="33"/>
  <c r="A4" i="33"/>
  <c r="J3" i="33"/>
  <c r="I3" i="33"/>
  <c r="A3" i="33"/>
  <c r="K1" i="33"/>
  <c r="J1" i="33"/>
  <c r="I1" i="33"/>
  <c r="H1" i="33"/>
  <c r="G1" i="33"/>
  <c r="H6" i="33" s="1"/>
  <c r="H75" i="1" s="1"/>
  <c r="E1" i="33"/>
  <c r="D1" i="33"/>
  <c r="C1" i="33"/>
  <c r="J43" i="32"/>
  <c r="I43" i="32"/>
  <c r="K43" i="32" s="1"/>
  <c r="A43" i="32"/>
  <c r="J42" i="32"/>
  <c r="K42" i="32" s="1"/>
  <c r="I42" i="32"/>
  <c r="A42" i="32"/>
  <c r="J41" i="32"/>
  <c r="K41" i="32" s="1"/>
  <c r="I41" i="32"/>
  <c r="A41" i="32"/>
  <c r="K40" i="32"/>
  <c r="J40" i="32"/>
  <c r="I40" i="32"/>
  <c r="A40" i="32"/>
  <c r="J39" i="32"/>
  <c r="K39" i="32" s="1"/>
  <c r="I39" i="32"/>
  <c r="A39" i="32"/>
  <c r="J38" i="32"/>
  <c r="I38" i="32"/>
  <c r="K38" i="32" s="1"/>
  <c r="A38" i="32"/>
  <c r="J37" i="32"/>
  <c r="K37" i="32" s="1"/>
  <c r="I37" i="32"/>
  <c r="A37" i="32"/>
  <c r="J36" i="32"/>
  <c r="K36" i="32" s="1"/>
  <c r="I36" i="32"/>
  <c r="A36" i="32"/>
  <c r="K35" i="32"/>
  <c r="J35" i="32"/>
  <c r="I35" i="32"/>
  <c r="A35" i="32"/>
  <c r="J33" i="32"/>
  <c r="K33" i="32" s="1"/>
  <c r="I33" i="32"/>
  <c r="A33" i="32"/>
  <c r="K32" i="32"/>
  <c r="J32" i="32"/>
  <c r="I32" i="32"/>
  <c r="A32" i="32"/>
  <c r="J31" i="32"/>
  <c r="K31" i="32" s="1"/>
  <c r="I31" i="32"/>
  <c r="A31" i="32"/>
  <c r="J30" i="32"/>
  <c r="K30" i="32" s="1"/>
  <c r="I30" i="32"/>
  <c r="A30" i="32"/>
  <c r="K29" i="32"/>
  <c r="J29" i="32"/>
  <c r="I29" i="32"/>
  <c r="A29" i="32"/>
  <c r="J28" i="32"/>
  <c r="K28" i="32" s="1"/>
  <c r="I28" i="32"/>
  <c r="A28" i="32"/>
  <c r="K27" i="32"/>
  <c r="J27" i="32"/>
  <c r="I27" i="32"/>
  <c r="A27" i="32"/>
  <c r="J26" i="32"/>
  <c r="K26" i="32" s="1"/>
  <c r="I26" i="32"/>
  <c r="A26" i="32"/>
  <c r="J25" i="32"/>
  <c r="K25" i="32" s="1"/>
  <c r="I25" i="32"/>
  <c r="A25" i="32"/>
  <c r="K24" i="32"/>
  <c r="J24" i="32"/>
  <c r="I24" i="32"/>
  <c r="A24" i="32"/>
  <c r="J23" i="32"/>
  <c r="K23" i="32" s="1"/>
  <c r="I23" i="32"/>
  <c r="A23" i="32"/>
  <c r="K22" i="32"/>
  <c r="J22" i="32"/>
  <c r="I22" i="32"/>
  <c r="A22" i="32"/>
  <c r="J21" i="32"/>
  <c r="K21" i="32" s="1"/>
  <c r="I21" i="32"/>
  <c r="A21" i="32"/>
  <c r="J20" i="32"/>
  <c r="K20" i="32" s="1"/>
  <c r="I20" i="32"/>
  <c r="A20" i="32"/>
  <c r="K19" i="32"/>
  <c r="J19" i="32"/>
  <c r="I19" i="32"/>
  <c r="A19" i="32"/>
  <c r="J18" i="32"/>
  <c r="K18" i="32" s="1"/>
  <c r="I18" i="32"/>
  <c r="H18" i="32"/>
  <c r="A18" i="32"/>
  <c r="J17" i="32"/>
  <c r="K17" i="32" s="1"/>
  <c r="I17" i="32"/>
  <c r="H17" i="32"/>
  <c r="A17" i="32"/>
  <c r="J16" i="32"/>
  <c r="I16" i="32"/>
  <c r="H16" i="32"/>
  <c r="A16" i="32"/>
  <c r="J15" i="32"/>
  <c r="I15" i="32"/>
  <c r="H15" i="32"/>
  <c r="A15" i="32"/>
  <c r="K14" i="32"/>
  <c r="J14" i="32"/>
  <c r="I14" i="32"/>
  <c r="H14" i="32"/>
  <c r="A14" i="32"/>
  <c r="K13" i="32"/>
  <c r="J13" i="32"/>
  <c r="I13" i="32"/>
  <c r="H13" i="32"/>
  <c r="A13" i="32"/>
  <c r="J12" i="32"/>
  <c r="I12" i="32"/>
  <c r="H12" i="32"/>
  <c r="A12" i="32"/>
  <c r="J11" i="32"/>
  <c r="I11" i="32"/>
  <c r="K11" i="32" s="1"/>
  <c r="H11" i="32"/>
  <c r="A11" i="32"/>
  <c r="J10" i="32"/>
  <c r="K10" i="32" s="1"/>
  <c r="I10" i="32"/>
  <c r="H10" i="32"/>
  <c r="A10" i="32"/>
  <c r="J9" i="32"/>
  <c r="K9" i="32" s="1"/>
  <c r="I9" i="32"/>
  <c r="H9" i="32"/>
  <c r="A9" i="32"/>
  <c r="J8" i="32"/>
  <c r="I8" i="32"/>
  <c r="K8" i="32" s="1"/>
  <c r="H8" i="32"/>
  <c r="A8" i="32"/>
  <c r="J7" i="32"/>
  <c r="K7" i="32" s="1"/>
  <c r="I7" i="32"/>
  <c r="H7" i="32"/>
  <c r="A7" i="32"/>
  <c r="H6" i="32"/>
  <c r="J5" i="32"/>
  <c r="I5" i="32"/>
  <c r="K5" i="32" s="1"/>
  <c r="H5" i="32"/>
  <c r="A5" i="32"/>
  <c r="J4" i="32"/>
  <c r="I4" i="32"/>
  <c r="K4" i="32" s="1"/>
  <c r="H4" i="32"/>
  <c r="A4" i="32"/>
  <c r="K3" i="32"/>
  <c r="J3" i="32"/>
  <c r="I3" i="32"/>
  <c r="H3" i="32"/>
  <c r="A3" i="32"/>
  <c r="H2" i="32"/>
  <c r="K1" i="32"/>
  <c r="J1" i="32"/>
  <c r="I1" i="32"/>
  <c r="H1" i="32"/>
  <c r="G1" i="32"/>
  <c r="E1" i="32"/>
  <c r="D1" i="32"/>
  <c r="C1" i="32"/>
  <c r="J6" i="31"/>
  <c r="I6" i="31"/>
  <c r="A6" i="31"/>
  <c r="J5" i="31"/>
  <c r="I5" i="31"/>
  <c r="A5" i="31"/>
  <c r="J4" i="31"/>
  <c r="I4" i="31"/>
  <c r="A4" i="31"/>
  <c r="J3" i="31"/>
  <c r="I3" i="31"/>
  <c r="K3" i="31" s="1"/>
  <c r="A3" i="31"/>
  <c r="K1" i="31"/>
  <c r="J1" i="31"/>
  <c r="I1" i="31"/>
  <c r="H1" i="31"/>
  <c r="G1" i="31"/>
  <c r="H6" i="31" s="1"/>
  <c r="H68" i="47" s="1"/>
  <c r="E1" i="31"/>
  <c r="D1" i="31"/>
  <c r="C1" i="31"/>
  <c r="J4" i="30"/>
  <c r="I4" i="30"/>
  <c r="K4" i="30" s="1"/>
  <c r="A4" i="30"/>
  <c r="J3" i="30"/>
  <c r="I3" i="30"/>
  <c r="K3" i="30" s="1"/>
  <c r="A3" i="30"/>
  <c r="K1" i="30"/>
  <c r="J1" i="30"/>
  <c r="I1" i="30"/>
  <c r="H1" i="30"/>
  <c r="G1" i="30"/>
  <c r="H4" i="30" s="1"/>
  <c r="F67" i="47" s="1"/>
  <c r="E1" i="30"/>
  <c r="D1" i="30"/>
  <c r="C1" i="30"/>
  <c r="J10" i="29"/>
  <c r="I10" i="29"/>
  <c r="A10" i="29"/>
  <c r="J9" i="29"/>
  <c r="I9" i="29"/>
  <c r="K9" i="29" s="1"/>
  <c r="A9" i="29"/>
  <c r="J8" i="29"/>
  <c r="I8" i="29"/>
  <c r="A8" i="29"/>
  <c r="J7" i="29"/>
  <c r="I7" i="29"/>
  <c r="A7" i="29"/>
  <c r="J6" i="29"/>
  <c r="I6" i="29"/>
  <c r="A6" i="29"/>
  <c r="J4" i="29"/>
  <c r="I4" i="29"/>
  <c r="A4" i="29"/>
  <c r="J3" i="29"/>
  <c r="I3" i="29"/>
  <c r="A3" i="29"/>
  <c r="K1" i="29"/>
  <c r="J1" i="29"/>
  <c r="I1" i="29"/>
  <c r="H1" i="29"/>
  <c r="G1" i="29"/>
  <c r="H5" i="29" s="1"/>
  <c r="I24" i="48" s="1"/>
  <c r="E1" i="29"/>
  <c r="D1" i="29"/>
  <c r="C1" i="29"/>
  <c r="J21" i="28"/>
  <c r="I21" i="28"/>
  <c r="A21" i="28"/>
  <c r="J19" i="28"/>
  <c r="I19" i="28"/>
  <c r="A19" i="28"/>
  <c r="J17" i="28"/>
  <c r="I17" i="28"/>
  <c r="A17" i="28"/>
  <c r="J16" i="28"/>
  <c r="I16" i="28"/>
  <c r="A16" i="28"/>
  <c r="J14" i="28"/>
  <c r="I14" i="28"/>
  <c r="A14" i="28"/>
  <c r="J12" i="28"/>
  <c r="I12" i="28"/>
  <c r="A12" i="28"/>
  <c r="J10" i="28"/>
  <c r="I10" i="28"/>
  <c r="A10" i="28"/>
  <c r="J8" i="28"/>
  <c r="I8" i="28"/>
  <c r="A8" i="28"/>
  <c r="J7" i="28"/>
  <c r="I7" i="28"/>
  <c r="A7" i="28"/>
  <c r="J5" i="28"/>
  <c r="I5" i="28"/>
  <c r="A5" i="28"/>
  <c r="J4" i="28"/>
  <c r="I4" i="28"/>
  <c r="A4" i="28"/>
  <c r="J3" i="28"/>
  <c r="I3" i="28"/>
  <c r="A3" i="28"/>
  <c r="K1" i="28"/>
  <c r="J1" i="28"/>
  <c r="I1" i="28"/>
  <c r="H1" i="28"/>
  <c r="G1" i="28"/>
  <c r="H6" i="28" s="1"/>
  <c r="J23" i="48" s="1"/>
  <c r="E1" i="28"/>
  <c r="D1" i="28"/>
  <c r="C1" i="28"/>
  <c r="J5" i="27"/>
  <c r="I5" i="27"/>
  <c r="K5" i="27" s="1"/>
  <c r="A5" i="27"/>
  <c r="J4" i="27"/>
  <c r="I4" i="27"/>
  <c r="A4" i="27"/>
  <c r="J3" i="27"/>
  <c r="I3" i="27"/>
  <c r="A3" i="27"/>
  <c r="K1" i="27"/>
  <c r="J1" i="27"/>
  <c r="I1" i="27"/>
  <c r="H1" i="27"/>
  <c r="G1" i="27"/>
  <c r="H6" i="27" s="1"/>
  <c r="J22" i="48" s="1"/>
  <c r="E1" i="27"/>
  <c r="D1" i="27"/>
  <c r="C1" i="27"/>
  <c r="H68" i="1"/>
  <c r="J3" i="25"/>
  <c r="I3" i="25"/>
  <c r="K3" i="25" s="1"/>
  <c r="A3" i="25"/>
  <c r="K1" i="25"/>
  <c r="J1" i="25"/>
  <c r="I1" i="25"/>
  <c r="H1" i="25"/>
  <c r="G1" i="25"/>
  <c r="H6" i="25" s="1"/>
  <c r="H63" i="47" s="1"/>
  <c r="E1" i="25"/>
  <c r="D1" i="25"/>
  <c r="C1" i="25"/>
  <c r="J31" i="24"/>
  <c r="I31" i="24"/>
  <c r="A31" i="24"/>
  <c r="J30" i="24"/>
  <c r="I30" i="24"/>
  <c r="A30" i="24"/>
  <c r="J29" i="24"/>
  <c r="I29" i="24"/>
  <c r="K29" i="24" s="1"/>
  <c r="A29" i="24"/>
  <c r="J28" i="24"/>
  <c r="I28" i="24"/>
  <c r="A28" i="24"/>
  <c r="J27" i="24"/>
  <c r="I27" i="24"/>
  <c r="A27" i="24"/>
  <c r="J26" i="24"/>
  <c r="I26" i="24"/>
  <c r="A26" i="24"/>
  <c r="J25" i="24"/>
  <c r="I25" i="24"/>
  <c r="K25" i="24" s="1"/>
  <c r="A25" i="24"/>
  <c r="J24" i="24"/>
  <c r="I24" i="24"/>
  <c r="A24" i="24"/>
  <c r="J23" i="24"/>
  <c r="I23" i="24"/>
  <c r="A23" i="24"/>
  <c r="J21" i="24"/>
  <c r="I21" i="24"/>
  <c r="A21" i="24"/>
  <c r="J20" i="24"/>
  <c r="I20" i="24"/>
  <c r="A20" i="24"/>
  <c r="J19" i="24"/>
  <c r="I19" i="24"/>
  <c r="A19" i="24"/>
  <c r="J18" i="24"/>
  <c r="I18" i="24"/>
  <c r="A18" i="24"/>
  <c r="J17" i="24"/>
  <c r="I17" i="24"/>
  <c r="A17" i="24"/>
  <c r="J16" i="24"/>
  <c r="I16" i="24"/>
  <c r="A16" i="24"/>
  <c r="J14" i="24"/>
  <c r="I14" i="24"/>
  <c r="A14" i="24"/>
  <c r="J13" i="24"/>
  <c r="I13" i="24"/>
  <c r="A13" i="24"/>
  <c r="J12" i="24"/>
  <c r="I12" i="24"/>
  <c r="A12" i="24"/>
  <c r="J11" i="24"/>
  <c r="I11" i="24"/>
  <c r="A11" i="24"/>
  <c r="J10" i="24"/>
  <c r="I10" i="24"/>
  <c r="A10" i="24"/>
  <c r="J9" i="24"/>
  <c r="I9" i="24"/>
  <c r="A9" i="24"/>
  <c r="J8" i="24"/>
  <c r="I8" i="24"/>
  <c r="K8" i="24" s="1"/>
  <c r="A8" i="24"/>
  <c r="J7" i="24"/>
  <c r="I7" i="24"/>
  <c r="A7" i="24"/>
  <c r="J6" i="24"/>
  <c r="I6" i="24"/>
  <c r="A6" i="24"/>
  <c r="J5" i="24"/>
  <c r="I5" i="24"/>
  <c r="A5" i="24"/>
  <c r="J4" i="24"/>
  <c r="I4" i="24"/>
  <c r="A4" i="24"/>
  <c r="J3" i="24"/>
  <c r="I3" i="24"/>
  <c r="A3" i="24"/>
  <c r="K1" i="24"/>
  <c r="J1" i="24"/>
  <c r="I1" i="24"/>
  <c r="H1" i="24"/>
  <c r="G1" i="24"/>
  <c r="H4" i="24" s="1"/>
  <c r="E1" i="24"/>
  <c r="D1" i="24"/>
  <c r="C1" i="24"/>
  <c r="J9" i="23"/>
  <c r="I9" i="23"/>
  <c r="A9" i="23"/>
  <c r="J8" i="23"/>
  <c r="I8" i="23"/>
  <c r="K8" i="23" s="1"/>
  <c r="A8" i="23"/>
  <c r="J7" i="23"/>
  <c r="I7" i="23"/>
  <c r="K7" i="23" s="1"/>
  <c r="A7" i="23"/>
  <c r="J6" i="23"/>
  <c r="I6" i="23"/>
  <c r="A6" i="23"/>
  <c r="J5" i="23"/>
  <c r="I5" i="23"/>
  <c r="A5" i="23"/>
  <c r="J4" i="23"/>
  <c r="I4" i="23"/>
  <c r="A4" i="23"/>
  <c r="K1" i="23"/>
  <c r="J1" i="23"/>
  <c r="I1" i="23"/>
  <c r="H1" i="23"/>
  <c r="G1" i="23"/>
  <c r="E1" i="23"/>
  <c r="D1" i="23"/>
  <c r="C1" i="23"/>
  <c r="J43" i="22"/>
  <c r="I43" i="22"/>
  <c r="A43" i="22"/>
  <c r="J42" i="22"/>
  <c r="I42" i="22"/>
  <c r="A42" i="22"/>
  <c r="J41" i="22"/>
  <c r="I41" i="22"/>
  <c r="A41" i="22"/>
  <c r="J40" i="22"/>
  <c r="I40" i="22"/>
  <c r="A40" i="22"/>
  <c r="J39" i="22"/>
  <c r="I39" i="22"/>
  <c r="K39" i="22" s="1"/>
  <c r="A39" i="22"/>
  <c r="J38" i="22"/>
  <c r="I38" i="22"/>
  <c r="A38" i="22"/>
  <c r="J37" i="22"/>
  <c r="I37" i="22"/>
  <c r="K37" i="22" s="1"/>
  <c r="A37" i="22"/>
  <c r="J36" i="22"/>
  <c r="I36" i="22"/>
  <c r="A36" i="22"/>
  <c r="J35" i="22"/>
  <c r="I35" i="22"/>
  <c r="A35" i="22"/>
  <c r="J33" i="22"/>
  <c r="I33" i="22"/>
  <c r="A33" i="22"/>
  <c r="J32" i="22"/>
  <c r="I32" i="22"/>
  <c r="A32" i="22"/>
  <c r="J31" i="22"/>
  <c r="I31" i="22"/>
  <c r="K31" i="22" s="1"/>
  <c r="A31" i="22"/>
  <c r="J30" i="22"/>
  <c r="I30" i="22"/>
  <c r="A30" i="22"/>
  <c r="J29" i="22"/>
  <c r="I29" i="22"/>
  <c r="A29" i="22"/>
  <c r="J27" i="22"/>
  <c r="I27" i="22"/>
  <c r="A27" i="22"/>
  <c r="J25" i="22"/>
  <c r="I25" i="22"/>
  <c r="A25" i="22"/>
  <c r="J23" i="22"/>
  <c r="I23" i="22"/>
  <c r="A23" i="22"/>
  <c r="J21" i="22"/>
  <c r="I21" i="22"/>
  <c r="A21" i="22"/>
  <c r="J20" i="22"/>
  <c r="I20" i="22"/>
  <c r="A20" i="22"/>
  <c r="J18" i="22"/>
  <c r="I18" i="22"/>
  <c r="A18" i="22"/>
  <c r="J17" i="22"/>
  <c r="I17" i="22"/>
  <c r="K17" i="22" s="1"/>
  <c r="A17" i="22"/>
  <c r="J16" i="22"/>
  <c r="I16" i="22"/>
  <c r="A16" i="22"/>
  <c r="J15" i="22"/>
  <c r="I15" i="22"/>
  <c r="A15" i="22"/>
  <c r="J14" i="22"/>
  <c r="I14" i="22"/>
  <c r="A14" i="22"/>
  <c r="J13" i="22"/>
  <c r="I13" i="22"/>
  <c r="A13" i="22"/>
  <c r="J12" i="22"/>
  <c r="I12" i="22"/>
  <c r="A12" i="22"/>
  <c r="J11" i="22"/>
  <c r="I11" i="22"/>
  <c r="A11" i="22"/>
  <c r="J9" i="22"/>
  <c r="I9" i="22"/>
  <c r="A9" i="22"/>
  <c r="J8" i="22"/>
  <c r="I8" i="22"/>
  <c r="A8" i="22"/>
  <c r="J7" i="22"/>
  <c r="I7" i="22"/>
  <c r="A7" i="22"/>
  <c r="J6" i="22"/>
  <c r="I6" i="22"/>
  <c r="A6" i="22"/>
  <c r="J5" i="22"/>
  <c r="I5" i="22"/>
  <c r="A5" i="22"/>
  <c r="J4" i="22"/>
  <c r="I4" i="22"/>
  <c r="A4" i="22"/>
  <c r="J3" i="22"/>
  <c r="I3" i="22"/>
  <c r="A3" i="22"/>
  <c r="K1" i="22"/>
  <c r="J1" i="22"/>
  <c r="I1" i="22"/>
  <c r="H1" i="22"/>
  <c r="G1" i="22"/>
  <c r="H6" i="22" s="1"/>
  <c r="H64" i="1" s="1"/>
  <c r="E1" i="22"/>
  <c r="D1" i="22"/>
  <c r="C1" i="22"/>
  <c r="J3" i="21"/>
  <c r="I3" i="21"/>
  <c r="A3" i="21"/>
  <c r="K1" i="21"/>
  <c r="J1" i="21"/>
  <c r="I1" i="21"/>
  <c r="H1" i="21"/>
  <c r="G1" i="21"/>
  <c r="H5" i="21" s="1"/>
  <c r="I17" i="48" s="1"/>
  <c r="E1" i="21"/>
  <c r="D1" i="21"/>
  <c r="C1" i="21"/>
  <c r="J38" i="20"/>
  <c r="I38" i="20"/>
  <c r="K38" i="20" s="1"/>
  <c r="K37" i="20"/>
  <c r="J37" i="20"/>
  <c r="I37" i="20"/>
  <c r="J36" i="20"/>
  <c r="I36" i="20"/>
  <c r="K36" i="20" s="1"/>
  <c r="J35" i="20"/>
  <c r="I35" i="20"/>
  <c r="K35" i="20" s="1"/>
  <c r="K34" i="20"/>
  <c r="J34" i="20"/>
  <c r="I34" i="20"/>
  <c r="J33" i="20"/>
  <c r="I33" i="20"/>
  <c r="K33" i="20" s="1"/>
  <c r="J32" i="20"/>
  <c r="K32" i="20" s="1"/>
  <c r="I32" i="20"/>
  <c r="J31" i="20"/>
  <c r="I31" i="20"/>
  <c r="K31" i="20" s="1"/>
  <c r="K30" i="20"/>
  <c r="J30" i="20"/>
  <c r="I30" i="20"/>
  <c r="J29" i="20"/>
  <c r="I29" i="20"/>
  <c r="K29" i="20" s="1"/>
  <c r="J28" i="20"/>
  <c r="I28" i="20"/>
  <c r="K28" i="20" s="1"/>
  <c r="K27" i="20"/>
  <c r="J27" i="20"/>
  <c r="I27" i="20"/>
  <c r="J26" i="20"/>
  <c r="I26" i="20"/>
  <c r="J25" i="20"/>
  <c r="K25" i="20" s="1"/>
  <c r="I25" i="20"/>
  <c r="J24" i="20"/>
  <c r="I24" i="20"/>
  <c r="K24" i="20" s="1"/>
  <c r="K23" i="20"/>
  <c r="J23" i="20"/>
  <c r="I23" i="20"/>
  <c r="J22" i="20"/>
  <c r="I22" i="20"/>
  <c r="K22" i="20" s="1"/>
  <c r="J21" i="20"/>
  <c r="I21" i="20"/>
  <c r="K21" i="20" s="1"/>
  <c r="J19" i="20"/>
  <c r="I19" i="20"/>
  <c r="K19" i="20" s="1"/>
  <c r="H18" i="20"/>
  <c r="K17" i="20"/>
  <c r="J17" i="20"/>
  <c r="I17" i="20"/>
  <c r="H17" i="20"/>
  <c r="J16" i="20"/>
  <c r="K16" i="20" s="1"/>
  <c r="I16" i="20"/>
  <c r="H16" i="20"/>
  <c r="K15" i="20"/>
  <c r="J15" i="20"/>
  <c r="I15" i="20"/>
  <c r="H15" i="20"/>
  <c r="J14" i="20"/>
  <c r="K14" i="20" s="1"/>
  <c r="I14" i="20"/>
  <c r="H14" i="20"/>
  <c r="H13" i="20"/>
  <c r="J12" i="20"/>
  <c r="I12" i="20"/>
  <c r="H12" i="20"/>
  <c r="K11" i="20"/>
  <c r="J11" i="20"/>
  <c r="I11" i="20"/>
  <c r="H11" i="20"/>
  <c r="J10" i="20"/>
  <c r="K10" i="20" s="1"/>
  <c r="I10" i="20"/>
  <c r="H10" i="20"/>
  <c r="K9" i="20"/>
  <c r="J9" i="20"/>
  <c r="I9" i="20"/>
  <c r="H9" i="20"/>
  <c r="J8" i="20"/>
  <c r="K8" i="20" s="1"/>
  <c r="I8" i="20"/>
  <c r="H8" i="20"/>
  <c r="J7" i="20"/>
  <c r="I7" i="20"/>
  <c r="K7" i="20" s="1"/>
  <c r="H7" i="20"/>
  <c r="J6" i="20"/>
  <c r="K6" i="20" s="1"/>
  <c r="I6" i="20"/>
  <c r="K5" i="20"/>
  <c r="J5" i="20"/>
  <c r="I5" i="20"/>
  <c r="J4" i="20"/>
  <c r="K4" i="20" s="1"/>
  <c r="I4" i="20"/>
  <c r="H2" i="20"/>
  <c r="K1" i="20"/>
  <c r="J1" i="20"/>
  <c r="I1" i="20"/>
  <c r="G1" i="20"/>
  <c r="H6" i="20" s="1"/>
  <c r="E1" i="20"/>
  <c r="D1" i="20"/>
  <c r="C1" i="20"/>
  <c r="J23" i="19"/>
  <c r="I23" i="19"/>
  <c r="K23" i="19" s="1"/>
  <c r="A23" i="19"/>
  <c r="J22" i="19"/>
  <c r="I22" i="19"/>
  <c r="A22" i="19"/>
  <c r="J21" i="19"/>
  <c r="I21" i="19"/>
  <c r="A21" i="19"/>
  <c r="J20" i="19"/>
  <c r="I20" i="19"/>
  <c r="A20" i="19"/>
  <c r="J19" i="19"/>
  <c r="I19" i="19"/>
  <c r="A19" i="19"/>
  <c r="J18" i="19"/>
  <c r="I18" i="19"/>
  <c r="A18" i="19"/>
  <c r="J17" i="19"/>
  <c r="I17" i="19"/>
  <c r="A17" i="19"/>
  <c r="J16" i="19"/>
  <c r="I16" i="19"/>
  <c r="A16" i="19"/>
  <c r="J15" i="19"/>
  <c r="I15" i="19"/>
  <c r="K15" i="19" s="1"/>
  <c r="A15" i="19"/>
  <c r="J14" i="19"/>
  <c r="I14" i="19"/>
  <c r="K14" i="19" s="1"/>
  <c r="A14" i="19"/>
  <c r="J12" i="19"/>
  <c r="I12" i="19"/>
  <c r="A12" i="19"/>
  <c r="J11" i="19"/>
  <c r="I11" i="19"/>
  <c r="A11" i="19"/>
  <c r="J10" i="19"/>
  <c r="I10" i="19"/>
  <c r="A10" i="19"/>
  <c r="J9" i="19"/>
  <c r="I9" i="19"/>
  <c r="A9" i="19"/>
  <c r="J8" i="19"/>
  <c r="I8" i="19"/>
  <c r="A8" i="19"/>
  <c r="J7" i="19"/>
  <c r="I7" i="19"/>
  <c r="A7" i="19"/>
  <c r="J4" i="19"/>
  <c r="I4" i="19"/>
  <c r="A4" i="19"/>
  <c r="J3" i="19"/>
  <c r="I3" i="19"/>
  <c r="K3" i="19" s="1"/>
  <c r="A3" i="19"/>
  <c r="K1" i="19"/>
  <c r="J1" i="19"/>
  <c r="I1" i="19"/>
  <c r="H1" i="19"/>
  <c r="G1" i="19"/>
  <c r="H4" i="19" s="1"/>
  <c r="H16" i="48" s="1"/>
  <c r="E1" i="19"/>
  <c r="D1" i="19"/>
  <c r="C1" i="19"/>
  <c r="K130" i="18"/>
  <c r="J130" i="18"/>
  <c r="I130" i="18"/>
  <c r="J129" i="18"/>
  <c r="I129" i="18"/>
  <c r="K129" i="18" s="1"/>
  <c r="J128" i="18"/>
  <c r="I128" i="18"/>
  <c r="K128" i="18" s="1"/>
  <c r="J127" i="18"/>
  <c r="I127" i="18"/>
  <c r="K127" i="18" s="1"/>
  <c r="J126" i="18"/>
  <c r="K126" i="18" s="1"/>
  <c r="I126" i="18"/>
  <c r="J125" i="18"/>
  <c r="K125" i="18" s="1"/>
  <c r="I125" i="18"/>
  <c r="J124" i="18"/>
  <c r="I124" i="18"/>
  <c r="K124" i="18" s="1"/>
  <c r="K123" i="18"/>
  <c r="J123" i="18"/>
  <c r="I123" i="18"/>
  <c r="J122" i="18"/>
  <c r="I122" i="18"/>
  <c r="K121" i="18"/>
  <c r="J121" i="18"/>
  <c r="I121" i="18"/>
  <c r="J120" i="18"/>
  <c r="I120" i="18"/>
  <c r="K120" i="18" s="1"/>
  <c r="K119" i="18"/>
  <c r="J119" i="18"/>
  <c r="I119" i="18"/>
  <c r="J118" i="18"/>
  <c r="I118" i="18"/>
  <c r="K118" i="18" s="1"/>
  <c r="J117" i="18"/>
  <c r="K117" i="18" s="1"/>
  <c r="I117" i="18"/>
  <c r="J116" i="18"/>
  <c r="K116" i="18" s="1"/>
  <c r="I116" i="18"/>
  <c r="J115" i="18"/>
  <c r="I115" i="18"/>
  <c r="K115" i="18" s="1"/>
  <c r="K114" i="18"/>
  <c r="J114" i="18"/>
  <c r="I114" i="18"/>
  <c r="J113" i="18"/>
  <c r="I113" i="18"/>
  <c r="K113" i="18" s="1"/>
  <c r="J112" i="18"/>
  <c r="K112" i="18" s="1"/>
  <c r="I112" i="18"/>
  <c r="J111" i="18"/>
  <c r="K111" i="18" s="1"/>
  <c r="I111" i="18"/>
  <c r="J110" i="18"/>
  <c r="I110" i="18"/>
  <c r="K110" i="18" s="1"/>
  <c r="K109" i="18"/>
  <c r="J109" i="18"/>
  <c r="I109" i="18"/>
  <c r="J108" i="18"/>
  <c r="I108" i="18"/>
  <c r="K108" i="18" s="1"/>
  <c r="J107" i="18"/>
  <c r="I107" i="18"/>
  <c r="K107" i="18" s="1"/>
  <c r="J106" i="18"/>
  <c r="K106" i="18" s="1"/>
  <c r="I106" i="18"/>
  <c r="K105" i="18"/>
  <c r="J105" i="18"/>
  <c r="I105" i="18"/>
  <c r="K104" i="18"/>
  <c r="J104" i="18"/>
  <c r="I104" i="18"/>
  <c r="J103" i="18"/>
  <c r="I103" i="18"/>
  <c r="K103" i="18" s="1"/>
  <c r="J102" i="18"/>
  <c r="I102" i="18"/>
  <c r="K102" i="18" s="1"/>
  <c r="J101" i="18"/>
  <c r="I101" i="18"/>
  <c r="K101" i="18" s="1"/>
  <c r="J100" i="18"/>
  <c r="I100" i="18"/>
  <c r="K100" i="18" s="1"/>
  <c r="J99" i="18"/>
  <c r="K99" i="18" s="1"/>
  <c r="I99" i="18"/>
  <c r="K98" i="18"/>
  <c r="J98" i="18"/>
  <c r="I98" i="18"/>
  <c r="K97" i="18"/>
  <c r="J97" i="18"/>
  <c r="I97" i="18"/>
  <c r="J96" i="18"/>
  <c r="K96" i="18" s="1"/>
  <c r="I96" i="18"/>
  <c r="J95" i="18"/>
  <c r="I95" i="18"/>
  <c r="K95" i="18" s="1"/>
  <c r="J94" i="18"/>
  <c r="K94" i="18" s="1"/>
  <c r="I94" i="18"/>
  <c r="J93" i="18"/>
  <c r="I93" i="18"/>
  <c r="K93" i="18" s="1"/>
  <c r="J92" i="18"/>
  <c r="K92" i="18" s="1"/>
  <c r="I92" i="18"/>
  <c r="K91" i="18"/>
  <c r="J91" i="18"/>
  <c r="I91" i="18"/>
  <c r="K90" i="18"/>
  <c r="J90" i="18"/>
  <c r="I90" i="18"/>
  <c r="J89" i="18"/>
  <c r="I89" i="18"/>
  <c r="K89" i="18" s="1"/>
  <c r="J88" i="18"/>
  <c r="I88" i="18"/>
  <c r="K88" i="18" s="1"/>
  <c r="J87" i="18"/>
  <c r="K87" i="18" s="1"/>
  <c r="I87" i="18"/>
  <c r="J86" i="18"/>
  <c r="I86" i="18"/>
  <c r="K86" i="18" s="1"/>
  <c r="K85" i="18"/>
  <c r="J85" i="18"/>
  <c r="I85" i="18"/>
  <c r="J84" i="18"/>
  <c r="I84" i="18"/>
  <c r="K84" i="18" s="1"/>
  <c r="J83" i="18"/>
  <c r="K83" i="18" s="1"/>
  <c r="I83" i="18"/>
  <c r="J82" i="18"/>
  <c r="I82" i="18"/>
  <c r="K82" i="18" s="1"/>
  <c r="J81" i="18"/>
  <c r="I81" i="18"/>
  <c r="K81" i="18" s="1"/>
  <c r="J80" i="18"/>
  <c r="K80" i="18" s="1"/>
  <c r="I80" i="18"/>
  <c r="J79" i="18"/>
  <c r="I79" i="18"/>
  <c r="K79" i="18" s="1"/>
  <c r="K78" i="18"/>
  <c r="J78" i="18"/>
  <c r="I78" i="18"/>
  <c r="J77" i="18"/>
  <c r="I77" i="18"/>
  <c r="K77" i="18" s="1"/>
  <c r="J76" i="18"/>
  <c r="K76" i="18" s="1"/>
  <c r="I76" i="18"/>
  <c r="J75" i="18"/>
  <c r="K75" i="18" s="1"/>
  <c r="I75" i="18"/>
  <c r="J74" i="18"/>
  <c r="I74" i="18"/>
  <c r="K74" i="18" s="1"/>
  <c r="K73" i="18"/>
  <c r="J73" i="18"/>
  <c r="I73" i="18"/>
  <c r="J72" i="18"/>
  <c r="I72" i="18"/>
  <c r="K72" i="18" s="1"/>
  <c r="J71" i="18"/>
  <c r="K71" i="18" s="1"/>
  <c r="I71" i="18"/>
  <c r="J70" i="18"/>
  <c r="K70" i="18" s="1"/>
  <c r="I70" i="18"/>
  <c r="J69" i="18"/>
  <c r="I69" i="18"/>
  <c r="K69" i="18" s="1"/>
  <c r="K68" i="18"/>
  <c r="J68" i="18"/>
  <c r="I68" i="18"/>
  <c r="J67" i="18"/>
  <c r="I67" i="18"/>
  <c r="K67" i="18" s="1"/>
  <c r="J66" i="18"/>
  <c r="I66" i="18"/>
  <c r="K66" i="18" s="1"/>
  <c r="J65" i="18"/>
  <c r="I65" i="18"/>
  <c r="K65" i="18" s="1"/>
  <c r="J64" i="18"/>
  <c r="K64" i="18" s="1"/>
  <c r="I64" i="18"/>
  <c r="J63" i="18"/>
  <c r="K63" i="18" s="1"/>
  <c r="I63" i="18"/>
  <c r="J62" i="18"/>
  <c r="I62" i="18"/>
  <c r="J61" i="18"/>
  <c r="K61" i="18" s="1"/>
  <c r="I61" i="18"/>
  <c r="J60" i="18"/>
  <c r="I60" i="18"/>
  <c r="K60" i="18" s="1"/>
  <c r="J59" i="18"/>
  <c r="I59" i="18"/>
  <c r="J58" i="18"/>
  <c r="I58" i="18"/>
  <c r="K58" i="18" s="1"/>
  <c r="K57" i="18"/>
  <c r="J57" i="18"/>
  <c r="I57" i="18"/>
  <c r="J56" i="18"/>
  <c r="K56" i="18" s="1"/>
  <c r="I56" i="18"/>
  <c r="J55" i="18"/>
  <c r="K55" i="18" s="1"/>
  <c r="I55" i="18"/>
  <c r="J54" i="18"/>
  <c r="K54" i="18" s="1"/>
  <c r="I54" i="18"/>
  <c r="J52" i="18"/>
  <c r="K52" i="18" s="1"/>
  <c r="I52" i="18"/>
  <c r="K51" i="18"/>
  <c r="J51" i="18"/>
  <c r="I51" i="18"/>
  <c r="J50" i="18"/>
  <c r="I50" i="18"/>
  <c r="K50" i="18" s="1"/>
  <c r="J49" i="18"/>
  <c r="K49" i="18" s="1"/>
  <c r="I49" i="18"/>
  <c r="K48" i="18"/>
  <c r="J48" i="18"/>
  <c r="I48" i="18"/>
  <c r="J47" i="18"/>
  <c r="I47" i="18"/>
  <c r="K47" i="18" s="1"/>
  <c r="K46" i="18"/>
  <c r="J46" i="18"/>
  <c r="I46" i="18"/>
  <c r="J45" i="18"/>
  <c r="I45" i="18"/>
  <c r="K45" i="18" s="1"/>
  <c r="J44" i="18"/>
  <c r="I44" i="18"/>
  <c r="K44" i="18" s="1"/>
  <c r="J43" i="18"/>
  <c r="K43" i="18" s="1"/>
  <c r="I43" i="18"/>
  <c r="K42" i="18"/>
  <c r="J42" i="18"/>
  <c r="I42" i="18"/>
  <c r="J41" i="18"/>
  <c r="I41" i="18"/>
  <c r="J40" i="18"/>
  <c r="I40" i="18"/>
  <c r="K40" i="18" s="1"/>
  <c r="K39" i="18"/>
  <c r="J39" i="18"/>
  <c r="I39" i="18"/>
  <c r="J38" i="18"/>
  <c r="I38" i="18"/>
  <c r="K38" i="18" s="1"/>
  <c r="J37" i="18"/>
  <c r="I37" i="18"/>
  <c r="K37" i="18" s="1"/>
  <c r="J36" i="18"/>
  <c r="K36" i="18" s="1"/>
  <c r="I36" i="18"/>
  <c r="K35" i="18"/>
  <c r="J35" i="18"/>
  <c r="I35" i="18"/>
  <c r="K34" i="18"/>
  <c r="J34" i="18"/>
  <c r="I34" i="18"/>
  <c r="J33" i="18"/>
  <c r="I33" i="18"/>
  <c r="K33" i="18" s="1"/>
  <c r="J32" i="18"/>
  <c r="I32" i="18"/>
  <c r="K32" i="18" s="1"/>
  <c r="J31" i="18"/>
  <c r="I31" i="18"/>
  <c r="K31" i="18" s="1"/>
  <c r="J30" i="18"/>
  <c r="I30" i="18"/>
  <c r="K30" i="18" s="1"/>
  <c r="J29" i="18"/>
  <c r="K29" i="18" s="1"/>
  <c r="I29" i="18"/>
  <c r="K28" i="18"/>
  <c r="J28" i="18"/>
  <c r="I28" i="18"/>
  <c r="K27" i="18"/>
  <c r="J27" i="18"/>
  <c r="I27" i="18"/>
  <c r="J26" i="18"/>
  <c r="I26" i="18"/>
  <c r="K26" i="18" s="1"/>
  <c r="J25" i="18"/>
  <c r="K25" i="18" s="1"/>
  <c r="I25" i="18"/>
  <c r="J24" i="18"/>
  <c r="K24" i="18" s="1"/>
  <c r="I24" i="18"/>
  <c r="J23" i="18"/>
  <c r="I23" i="18"/>
  <c r="K23" i="18" s="1"/>
  <c r="K22" i="18"/>
  <c r="J22" i="18"/>
  <c r="I22" i="18"/>
  <c r="J21" i="18"/>
  <c r="I21" i="18"/>
  <c r="K21" i="18" s="1"/>
  <c r="J20" i="18"/>
  <c r="K20" i="18" s="1"/>
  <c r="I20" i="18"/>
  <c r="J19" i="18"/>
  <c r="K19" i="18" s="1"/>
  <c r="I19" i="18"/>
  <c r="J18" i="18"/>
  <c r="I18" i="18"/>
  <c r="K18" i="18" s="1"/>
  <c r="J17" i="18"/>
  <c r="I17" i="18"/>
  <c r="K17" i="18" s="1"/>
  <c r="K16" i="18"/>
  <c r="J16" i="18"/>
  <c r="I16" i="18"/>
  <c r="J15" i="18"/>
  <c r="K15" i="18" s="1"/>
  <c r="I15" i="18"/>
  <c r="J14" i="18"/>
  <c r="I14" i="18"/>
  <c r="K14" i="18" s="1"/>
  <c r="J13" i="18"/>
  <c r="I13" i="18"/>
  <c r="K13" i="18" s="1"/>
  <c r="J12" i="18"/>
  <c r="I12" i="18"/>
  <c r="K12" i="18" s="1"/>
  <c r="K11" i="18"/>
  <c r="J11" i="18"/>
  <c r="I11" i="18"/>
  <c r="J10" i="18"/>
  <c r="K10" i="18" s="1"/>
  <c r="I10" i="18"/>
  <c r="J9" i="18"/>
  <c r="I9" i="18"/>
  <c r="K9" i="18" s="1"/>
  <c r="J8" i="18"/>
  <c r="I8" i="18"/>
  <c r="K8" i="18" s="1"/>
  <c r="J7" i="18"/>
  <c r="I7" i="18"/>
  <c r="K7" i="18" s="1"/>
  <c r="K6" i="18"/>
  <c r="J6" i="18"/>
  <c r="I6" i="18"/>
  <c r="J5" i="18"/>
  <c r="K5" i="18" s="1"/>
  <c r="I5" i="18"/>
  <c r="J3" i="18"/>
  <c r="K3" i="18" s="1"/>
  <c r="I3" i="18"/>
  <c r="K1" i="18"/>
  <c r="J1" i="18"/>
  <c r="I1" i="18"/>
  <c r="H1" i="18"/>
  <c r="G1" i="18"/>
  <c r="E1" i="18"/>
  <c r="D1" i="18"/>
  <c r="C1" i="18"/>
  <c r="J56" i="17"/>
  <c r="I56" i="17"/>
  <c r="K56" i="17" s="1"/>
  <c r="A56" i="17"/>
  <c r="J55" i="17"/>
  <c r="I55" i="17"/>
  <c r="A55" i="17"/>
  <c r="K54" i="17"/>
  <c r="J54" i="17"/>
  <c r="I54" i="17"/>
  <c r="A54" i="17"/>
  <c r="J53" i="17"/>
  <c r="I53" i="17"/>
  <c r="A53" i="17"/>
  <c r="J52" i="17"/>
  <c r="I52" i="17"/>
  <c r="A52" i="17"/>
  <c r="J51" i="17"/>
  <c r="I51" i="17"/>
  <c r="K51" i="17" s="1"/>
  <c r="A51" i="17"/>
  <c r="J50" i="17"/>
  <c r="K50" i="17" s="1"/>
  <c r="I50" i="17"/>
  <c r="A50" i="17"/>
  <c r="J48" i="17"/>
  <c r="I48" i="17"/>
  <c r="K48" i="17" s="1"/>
  <c r="A48" i="17"/>
  <c r="J47" i="17"/>
  <c r="K47" i="17" s="1"/>
  <c r="I47" i="17"/>
  <c r="A47" i="17"/>
  <c r="J46" i="17"/>
  <c r="I46" i="17"/>
  <c r="A46" i="17"/>
  <c r="J45" i="17"/>
  <c r="I45" i="17"/>
  <c r="K45" i="17" s="1"/>
  <c r="A45" i="17"/>
  <c r="J44" i="17"/>
  <c r="I44" i="17"/>
  <c r="A44" i="17"/>
  <c r="J43" i="17"/>
  <c r="I43" i="17"/>
  <c r="K43" i="17" s="1"/>
  <c r="A43" i="17"/>
  <c r="J42" i="17"/>
  <c r="I42" i="17"/>
  <c r="A42" i="17"/>
  <c r="J41" i="17"/>
  <c r="I41" i="17"/>
  <c r="A41" i="17"/>
  <c r="K40" i="17"/>
  <c r="J40" i="17"/>
  <c r="I40" i="17"/>
  <c r="A40" i="17"/>
  <c r="J39" i="17"/>
  <c r="I39" i="17"/>
  <c r="A39" i="17"/>
  <c r="J37" i="17"/>
  <c r="I37" i="17"/>
  <c r="K37" i="17" s="1"/>
  <c r="A37" i="17"/>
  <c r="J36" i="17"/>
  <c r="I36" i="17"/>
  <c r="A36" i="17"/>
  <c r="J35" i="17"/>
  <c r="I35" i="17"/>
  <c r="A35" i="17"/>
  <c r="J34" i="17"/>
  <c r="I34" i="17"/>
  <c r="K34" i="17" s="1"/>
  <c r="A34" i="17"/>
  <c r="J33" i="17"/>
  <c r="K33" i="17" s="1"/>
  <c r="I33" i="17"/>
  <c r="A33" i="17"/>
  <c r="J32" i="17"/>
  <c r="I32" i="17"/>
  <c r="K32" i="17" s="1"/>
  <c r="A32" i="17"/>
  <c r="J31" i="17"/>
  <c r="I31" i="17"/>
  <c r="A31" i="17"/>
  <c r="J30" i="17"/>
  <c r="I30" i="17"/>
  <c r="K30" i="17" s="1"/>
  <c r="A30" i="17"/>
  <c r="J29" i="17"/>
  <c r="I29" i="17"/>
  <c r="K29" i="17" s="1"/>
  <c r="A29" i="17"/>
  <c r="J28" i="17"/>
  <c r="I28" i="17"/>
  <c r="A28" i="17"/>
  <c r="J27" i="17"/>
  <c r="I27" i="17"/>
  <c r="K27" i="17" s="1"/>
  <c r="A27" i="17"/>
  <c r="J26" i="17"/>
  <c r="I26" i="17"/>
  <c r="A26" i="17"/>
  <c r="J25" i="17"/>
  <c r="I25" i="17"/>
  <c r="K25" i="17" s="1"/>
  <c r="A25" i="17"/>
  <c r="J24" i="17"/>
  <c r="I24" i="17"/>
  <c r="K24" i="17" s="1"/>
  <c r="A24" i="17"/>
  <c r="J23" i="17"/>
  <c r="I23" i="17"/>
  <c r="A23" i="17"/>
  <c r="K22" i="17"/>
  <c r="J22" i="17"/>
  <c r="I22" i="17"/>
  <c r="A22" i="17"/>
  <c r="J21" i="17"/>
  <c r="I21" i="17"/>
  <c r="A21" i="17"/>
  <c r="J20" i="17"/>
  <c r="I20" i="17"/>
  <c r="A20" i="17"/>
  <c r="J19" i="17"/>
  <c r="I19" i="17"/>
  <c r="K19" i="17" s="1"/>
  <c r="A19" i="17"/>
  <c r="J18" i="17"/>
  <c r="I18" i="17"/>
  <c r="A18" i="17"/>
  <c r="J17" i="17"/>
  <c r="I17" i="17"/>
  <c r="K17" i="17" s="1"/>
  <c r="A17" i="17"/>
  <c r="J16" i="17"/>
  <c r="I16" i="17"/>
  <c r="K16" i="17" s="1"/>
  <c r="A16" i="17"/>
  <c r="J15" i="17"/>
  <c r="K15" i="17" s="1"/>
  <c r="I15" i="17"/>
  <c r="A15" i="17"/>
  <c r="J14" i="17"/>
  <c r="I14" i="17"/>
  <c r="A14" i="17"/>
  <c r="J13" i="17"/>
  <c r="I13" i="17"/>
  <c r="A13" i="17"/>
  <c r="J12" i="17"/>
  <c r="I12" i="17"/>
  <c r="K12" i="17" s="1"/>
  <c r="A12" i="17"/>
  <c r="J11" i="17"/>
  <c r="I11" i="17"/>
  <c r="A11" i="17"/>
  <c r="J10" i="17"/>
  <c r="I10" i="17"/>
  <c r="A10" i="17"/>
  <c r="J9" i="17"/>
  <c r="I9" i="17"/>
  <c r="K9" i="17" s="1"/>
  <c r="A9" i="17"/>
  <c r="J7" i="17"/>
  <c r="I7" i="17"/>
  <c r="A7" i="17"/>
  <c r="J6" i="17"/>
  <c r="I6" i="17"/>
  <c r="K6" i="17" s="1"/>
  <c r="A6" i="17"/>
  <c r="J5" i="17"/>
  <c r="I5" i="17"/>
  <c r="K5" i="17" s="1"/>
  <c r="A5" i="17"/>
  <c r="J4" i="17"/>
  <c r="I4" i="17"/>
  <c r="K4" i="17" s="1"/>
  <c r="A4" i="17"/>
  <c r="J3" i="17"/>
  <c r="I3" i="17"/>
  <c r="K3" i="17" s="1"/>
  <c r="A3" i="17"/>
  <c r="D61" i="1"/>
  <c r="K1" i="17"/>
  <c r="J1" i="17"/>
  <c r="I1" i="17"/>
  <c r="H1" i="17"/>
  <c r="G1" i="17"/>
  <c r="H6" i="17" s="1"/>
  <c r="E1" i="17"/>
  <c r="D1" i="17"/>
  <c r="C1" i="17"/>
  <c r="J14" i="16"/>
  <c r="I14" i="16"/>
  <c r="A14" i="16"/>
  <c r="J13" i="16"/>
  <c r="I13" i="16"/>
  <c r="K13" i="16" s="1"/>
  <c r="A13" i="16"/>
  <c r="J12" i="16"/>
  <c r="I12" i="16"/>
  <c r="K12" i="16" s="1"/>
  <c r="A12" i="16"/>
  <c r="J11" i="16"/>
  <c r="I11" i="16"/>
  <c r="K11" i="16" s="1"/>
  <c r="A11" i="16"/>
  <c r="J10" i="16"/>
  <c r="I10" i="16"/>
  <c r="A10" i="16"/>
  <c r="J9" i="16"/>
  <c r="I9" i="16"/>
  <c r="K9" i="16" s="1"/>
  <c r="A9" i="16"/>
  <c r="J8" i="16"/>
  <c r="I8" i="16"/>
  <c r="A8" i="16"/>
  <c r="J7" i="16"/>
  <c r="I7" i="16"/>
  <c r="K7" i="16" s="1"/>
  <c r="A7" i="16"/>
  <c r="J6" i="16"/>
  <c r="I6" i="16"/>
  <c r="A6" i="16"/>
  <c r="J5" i="16"/>
  <c r="I5" i="16"/>
  <c r="A5" i="16"/>
  <c r="J4" i="16"/>
  <c r="I4" i="16"/>
  <c r="K4" i="16" s="1"/>
  <c r="A4" i="16"/>
  <c r="J3" i="16"/>
  <c r="I3" i="16"/>
  <c r="A3" i="16"/>
  <c r="K1" i="16"/>
  <c r="J1" i="16"/>
  <c r="I1" i="16"/>
  <c r="H1" i="16"/>
  <c r="G1" i="16"/>
  <c r="H6" i="16" s="1"/>
  <c r="H55" i="47" s="1"/>
  <c r="E1" i="16"/>
  <c r="D1" i="16"/>
  <c r="C1" i="16"/>
  <c r="J131" i="15"/>
  <c r="I131" i="15"/>
  <c r="K131" i="15" s="1"/>
  <c r="A131" i="15"/>
  <c r="J130" i="15"/>
  <c r="I130" i="15"/>
  <c r="K130" i="15" s="1"/>
  <c r="A130" i="15"/>
  <c r="J129" i="15"/>
  <c r="I129" i="15"/>
  <c r="A129" i="15"/>
  <c r="J128" i="15"/>
  <c r="I128" i="15"/>
  <c r="A128" i="15"/>
  <c r="J127" i="15"/>
  <c r="I127" i="15"/>
  <c r="A127" i="15"/>
  <c r="J125" i="15"/>
  <c r="I125" i="15"/>
  <c r="A125" i="15"/>
  <c r="J124" i="15"/>
  <c r="I124" i="15"/>
  <c r="K124" i="15" s="1"/>
  <c r="A124" i="15"/>
  <c r="J123" i="15"/>
  <c r="I123" i="15"/>
  <c r="K123" i="15" s="1"/>
  <c r="A123" i="15"/>
  <c r="J122" i="15"/>
  <c r="I122" i="15"/>
  <c r="A122" i="15"/>
  <c r="J121" i="15"/>
  <c r="I121" i="15"/>
  <c r="A121" i="15"/>
  <c r="J120" i="15"/>
  <c r="I120" i="15"/>
  <c r="A120" i="15"/>
  <c r="J119" i="15"/>
  <c r="I119" i="15"/>
  <c r="A119" i="15"/>
  <c r="J118" i="15"/>
  <c r="I118" i="15"/>
  <c r="A118" i="15"/>
  <c r="J116" i="15"/>
  <c r="I116" i="15"/>
  <c r="K116" i="15" s="1"/>
  <c r="A116" i="15"/>
  <c r="J115" i="15"/>
  <c r="I115" i="15"/>
  <c r="A115" i="15"/>
  <c r="J114" i="15"/>
  <c r="I114" i="15"/>
  <c r="K114" i="15" s="1"/>
  <c r="A114" i="15"/>
  <c r="J113" i="15"/>
  <c r="I113" i="15"/>
  <c r="A113" i="15"/>
  <c r="J112" i="15"/>
  <c r="I112" i="15"/>
  <c r="K112" i="15" s="1"/>
  <c r="A112" i="15"/>
  <c r="J111" i="15"/>
  <c r="I111" i="15"/>
  <c r="A111" i="15"/>
  <c r="J110" i="15"/>
  <c r="I110" i="15"/>
  <c r="A110" i="15"/>
  <c r="J109" i="15"/>
  <c r="I109" i="15"/>
  <c r="K109" i="15" s="1"/>
  <c r="A109" i="15"/>
  <c r="J108" i="15"/>
  <c r="I108" i="15"/>
  <c r="K108" i="15" s="1"/>
  <c r="A108" i="15"/>
  <c r="J106" i="15"/>
  <c r="I106" i="15"/>
  <c r="K106" i="15" s="1"/>
  <c r="A106" i="15"/>
  <c r="J105" i="15"/>
  <c r="I105" i="15"/>
  <c r="K105" i="15" s="1"/>
  <c r="A105" i="15"/>
  <c r="J104" i="15"/>
  <c r="I104" i="15"/>
  <c r="A104" i="15"/>
  <c r="J102" i="15"/>
  <c r="I102" i="15"/>
  <c r="A102" i="15"/>
  <c r="J101" i="15"/>
  <c r="I101" i="15"/>
  <c r="A101" i="15"/>
  <c r="J100" i="15"/>
  <c r="I100" i="15"/>
  <c r="K100" i="15" s="1"/>
  <c r="A100" i="15"/>
  <c r="J99" i="15"/>
  <c r="I99" i="15"/>
  <c r="A99" i="15"/>
  <c r="J98" i="15"/>
  <c r="I98" i="15"/>
  <c r="K98" i="15" s="1"/>
  <c r="A98" i="15"/>
  <c r="J97" i="15"/>
  <c r="I97" i="15"/>
  <c r="A97" i="15"/>
  <c r="J96" i="15"/>
  <c r="I96" i="15"/>
  <c r="A96" i="15"/>
  <c r="J95" i="15"/>
  <c r="I95" i="15"/>
  <c r="K95" i="15" s="1"/>
  <c r="A95" i="15"/>
  <c r="J94" i="15"/>
  <c r="I94" i="15"/>
  <c r="A94" i="15"/>
  <c r="J92" i="15"/>
  <c r="I92" i="15"/>
  <c r="A92" i="15"/>
  <c r="J91" i="15"/>
  <c r="I91" i="15"/>
  <c r="K91" i="15" s="1"/>
  <c r="A91" i="15"/>
  <c r="J90" i="15"/>
  <c r="I90" i="15"/>
  <c r="K90" i="15" s="1"/>
  <c r="A90" i="15"/>
  <c r="J89" i="15"/>
  <c r="I89" i="15"/>
  <c r="A89" i="15"/>
  <c r="J88" i="15"/>
  <c r="I88" i="15"/>
  <c r="A88" i="15"/>
  <c r="J87" i="15"/>
  <c r="I87" i="15"/>
  <c r="K87" i="15" s="1"/>
  <c r="A87" i="15"/>
  <c r="J86" i="15"/>
  <c r="I86" i="15"/>
  <c r="A86" i="15"/>
  <c r="J85" i="15"/>
  <c r="I85" i="15"/>
  <c r="A85" i="15"/>
  <c r="J84" i="15"/>
  <c r="I84" i="15"/>
  <c r="A84" i="15"/>
  <c r="J83" i="15"/>
  <c r="I83" i="15"/>
  <c r="K83" i="15" s="1"/>
  <c r="A83" i="15"/>
  <c r="J82" i="15"/>
  <c r="I82" i="15"/>
  <c r="K82" i="15" s="1"/>
  <c r="A82" i="15"/>
  <c r="J81" i="15"/>
  <c r="I81" i="15"/>
  <c r="K81" i="15" s="1"/>
  <c r="A81" i="15"/>
  <c r="J80" i="15"/>
  <c r="I80" i="15"/>
  <c r="A80" i="15"/>
  <c r="J79" i="15"/>
  <c r="I79" i="15"/>
  <c r="A79" i="15"/>
  <c r="J78" i="15"/>
  <c r="I78" i="15"/>
  <c r="A78" i="15"/>
  <c r="J77" i="15"/>
  <c r="I77" i="15"/>
  <c r="K77" i="15" s="1"/>
  <c r="A77" i="15"/>
  <c r="J76" i="15"/>
  <c r="I76" i="15"/>
  <c r="K76" i="15" s="1"/>
  <c r="A76" i="15"/>
  <c r="J75" i="15"/>
  <c r="I75" i="15"/>
  <c r="K75" i="15" s="1"/>
  <c r="A75" i="15"/>
  <c r="J74" i="15"/>
  <c r="I74" i="15"/>
  <c r="A74" i="15"/>
  <c r="J73" i="15"/>
  <c r="I73" i="15"/>
  <c r="A73" i="15"/>
  <c r="J72" i="15"/>
  <c r="I72" i="15"/>
  <c r="A72" i="15"/>
  <c r="J71" i="15"/>
  <c r="I71" i="15"/>
  <c r="K71" i="15" s="1"/>
  <c r="A71" i="15"/>
  <c r="J70" i="15"/>
  <c r="I70" i="15"/>
  <c r="K70" i="15" s="1"/>
  <c r="A70" i="15"/>
  <c r="J69" i="15"/>
  <c r="I69" i="15"/>
  <c r="A69" i="15"/>
  <c r="J68" i="15"/>
  <c r="I68" i="15"/>
  <c r="K68" i="15" s="1"/>
  <c r="A68" i="15"/>
  <c r="J67" i="15"/>
  <c r="I67" i="15"/>
  <c r="K67" i="15" s="1"/>
  <c r="A67" i="15"/>
  <c r="J66" i="15"/>
  <c r="K66" i="15" s="1"/>
  <c r="I66" i="15"/>
  <c r="A66" i="15"/>
  <c r="J64" i="15"/>
  <c r="I64" i="15"/>
  <c r="K64" i="15" s="1"/>
  <c r="A64" i="15"/>
  <c r="J63" i="15"/>
  <c r="I63" i="15"/>
  <c r="A63" i="15"/>
  <c r="J62" i="15"/>
  <c r="I62" i="15"/>
  <c r="A62" i="15"/>
  <c r="J60" i="15"/>
  <c r="I60" i="15"/>
  <c r="K60" i="15" s="1"/>
  <c r="A60" i="15"/>
  <c r="J59" i="15"/>
  <c r="I59" i="15"/>
  <c r="K59" i="15" s="1"/>
  <c r="A59" i="15"/>
  <c r="J58" i="15"/>
  <c r="I58" i="15"/>
  <c r="K58" i="15" s="1"/>
  <c r="A58" i="15"/>
  <c r="J57" i="15"/>
  <c r="I57" i="15"/>
  <c r="A57" i="15"/>
  <c r="J55" i="15"/>
  <c r="I55" i="15"/>
  <c r="A55" i="15"/>
  <c r="J54" i="15"/>
  <c r="I54" i="15"/>
  <c r="K54" i="15" s="1"/>
  <c r="A54" i="15"/>
  <c r="J53" i="15"/>
  <c r="I53" i="15"/>
  <c r="K53" i="15" s="1"/>
  <c r="A53" i="15"/>
  <c r="J52" i="15"/>
  <c r="I52" i="15"/>
  <c r="K52" i="15" s="1"/>
  <c r="A52" i="15"/>
  <c r="J51" i="15"/>
  <c r="I51" i="15"/>
  <c r="A51" i="15"/>
  <c r="J50" i="15"/>
  <c r="I50" i="15"/>
  <c r="A50" i="15"/>
  <c r="J49" i="15"/>
  <c r="I49" i="15"/>
  <c r="A49" i="15"/>
  <c r="J48" i="15"/>
  <c r="I48" i="15"/>
  <c r="K48" i="15" s="1"/>
  <c r="A48" i="15"/>
  <c r="J47" i="15"/>
  <c r="I47" i="15"/>
  <c r="A47" i="15"/>
  <c r="J45" i="15"/>
  <c r="I45" i="15"/>
  <c r="A45" i="15"/>
  <c r="J44" i="15"/>
  <c r="I44" i="15"/>
  <c r="A44" i="15"/>
  <c r="J43" i="15"/>
  <c r="I43" i="15"/>
  <c r="K43" i="15" s="1"/>
  <c r="A43" i="15"/>
  <c r="J42" i="15"/>
  <c r="I42" i="15"/>
  <c r="K42" i="15" s="1"/>
  <c r="A42" i="15"/>
  <c r="J41" i="15"/>
  <c r="I41" i="15"/>
  <c r="K41" i="15" s="1"/>
  <c r="A41" i="15"/>
  <c r="J40" i="15"/>
  <c r="I40" i="15"/>
  <c r="A40" i="15"/>
  <c r="J39" i="15"/>
  <c r="I39" i="15"/>
  <c r="A39" i="15"/>
  <c r="J38" i="15"/>
  <c r="I38" i="15"/>
  <c r="A38" i="15"/>
  <c r="J37" i="15"/>
  <c r="I37" i="15"/>
  <c r="K37" i="15" s="1"/>
  <c r="A37" i="15"/>
  <c r="J36" i="15"/>
  <c r="I36" i="15"/>
  <c r="K36" i="15" s="1"/>
  <c r="A36" i="15"/>
  <c r="J35" i="15"/>
  <c r="I35" i="15"/>
  <c r="A35" i="15"/>
  <c r="J34" i="15"/>
  <c r="I34" i="15"/>
  <c r="K34" i="15" s="1"/>
  <c r="A34" i="15"/>
  <c r="J33" i="15"/>
  <c r="I33" i="15"/>
  <c r="K33" i="15" s="1"/>
  <c r="A33" i="15"/>
  <c r="J32" i="15"/>
  <c r="I32" i="15"/>
  <c r="A32" i="15"/>
  <c r="J30" i="15"/>
  <c r="I30" i="15"/>
  <c r="K30" i="15" s="1"/>
  <c r="A30" i="15"/>
  <c r="J29" i="15"/>
  <c r="I29" i="15"/>
  <c r="A29" i="15"/>
  <c r="J28" i="15"/>
  <c r="I28" i="15"/>
  <c r="A28" i="15"/>
  <c r="J27" i="15"/>
  <c r="I27" i="15"/>
  <c r="K27" i="15" s="1"/>
  <c r="A27" i="15"/>
  <c r="J26" i="15"/>
  <c r="I26" i="15"/>
  <c r="K26" i="15" s="1"/>
  <c r="A26" i="15"/>
  <c r="J25" i="15"/>
  <c r="I25" i="15"/>
  <c r="A25" i="15"/>
  <c r="J24" i="15"/>
  <c r="I24" i="15"/>
  <c r="A24" i="15"/>
  <c r="J23" i="15"/>
  <c r="I23" i="15"/>
  <c r="K23" i="15" s="1"/>
  <c r="A23" i="15"/>
  <c r="J22" i="15"/>
  <c r="I22" i="15"/>
  <c r="A22" i="15"/>
  <c r="J21" i="15"/>
  <c r="I21" i="15"/>
  <c r="K21" i="15" s="1"/>
  <c r="A21" i="15"/>
  <c r="J20" i="15"/>
  <c r="I20" i="15"/>
  <c r="K20" i="15" s="1"/>
  <c r="A20" i="15"/>
  <c r="J19" i="15"/>
  <c r="I19" i="15"/>
  <c r="A19" i="15"/>
  <c r="J18" i="15"/>
  <c r="I18" i="15"/>
  <c r="A18" i="15"/>
  <c r="J17" i="15"/>
  <c r="I17" i="15"/>
  <c r="A17" i="15"/>
  <c r="J16" i="15"/>
  <c r="I16" i="15"/>
  <c r="A16" i="15"/>
  <c r="J15" i="15"/>
  <c r="I15" i="15"/>
  <c r="A15" i="15"/>
  <c r="J13" i="15"/>
  <c r="I13" i="15"/>
  <c r="K13" i="15" s="1"/>
  <c r="A13" i="15"/>
  <c r="J12" i="15"/>
  <c r="I12" i="15"/>
  <c r="K12" i="15" s="1"/>
  <c r="A12" i="15"/>
  <c r="J11" i="15"/>
  <c r="I11" i="15"/>
  <c r="A11" i="15"/>
  <c r="J10" i="15"/>
  <c r="I10" i="15"/>
  <c r="A10" i="15"/>
  <c r="J9" i="15"/>
  <c r="I9" i="15"/>
  <c r="K9" i="15" s="1"/>
  <c r="A9" i="15"/>
  <c r="J8" i="15"/>
  <c r="I8" i="15"/>
  <c r="A8" i="15"/>
  <c r="J7" i="15"/>
  <c r="I7" i="15"/>
  <c r="A7" i="15"/>
  <c r="J6" i="15"/>
  <c r="I6" i="15"/>
  <c r="A6" i="15"/>
  <c r="J5" i="15"/>
  <c r="I5" i="15"/>
  <c r="K5" i="15" s="1"/>
  <c r="A5" i="15"/>
  <c r="J4" i="15"/>
  <c r="I4" i="15"/>
  <c r="K4" i="15" s="1"/>
  <c r="A4" i="15"/>
  <c r="J3" i="15"/>
  <c r="I3" i="15"/>
  <c r="A3" i="15"/>
  <c r="F15" i="2"/>
  <c r="K1" i="15"/>
  <c r="J1" i="15"/>
  <c r="I1" i="15"/>
  <c r="H1" i="15"/>
  <c r="G1" i="15"/>
  <c r="H6" i="15" s="1"/>
  <c r="E1" i="15"/>
  <c r="D1" i="15"/>
  <c r="C1" i="15"/>
  <c r="J34" i="14"/>
  <c r="I34" i="14"/>
  <c r="A34" i="14"/>
  <c r="J33" i="14"/>
  <c r="I33" i="14"/>
  <c r="K33" i="14" s="1"/>
  <c r="A33" i="14"/>
  <c r="J32" i="14"/>
  <c r="I32" i="14"/>
  <c r="A32" i="14"/>
  <c r="J31" i="14"/>
  <c r="I31" i="14"/>
  <c r="A31" i="14"/>
  <c r="J30" i="14"/>
  <c r="I30" i="14"/>
  <c r="K30" i="14" s="1"/>
  <c r="A30" i="14"/>
  <c r="J29" i="14"/>
  <c r="I29" i="14"/>
  <c r="A29" i="14"/>
  <c r="J28" i="14"/>
  <c r="I28" i="14"/>
  <c r="K28" i="14" s="1"/>
  <c r="A28" i="14"/>
  <c r="J27" i="14"/>
  <c r="I27" i="14"/>
  <c r="A27" i="14"/>
  <c r="J26" i="14"/>
  <c r="I26" i="14"/>
  <c r="K26" i="14" s="1"/>
  <c r="A26" i="14"/>
  <c r="J25" i="14"/>
  <c r="I25" i="14"/>
  <c r="K25" i="14" s="1"/>
  <c r="A25" i="14"/>
  <c r="J24" i="14"/>
  <c r="I24" i="14"/>
  <c r="K24" i="14" s="1"/>
  <c r="A24" i="14"/>
  <c r="J23" i="14"/>
  <c r="I23" i="14"/>
  <c r="A23" i="14"/>
  <c r="J21" i="14"/>
  <c r="I21" i="14"/>
  <c r="K21" i="14" s="1"/>
  <c r="A21" i="14"/>
  <c r="J20" i="14"/>
  <c r="I20" i="14"/>
  <c r="K20" i="14" s="1"/>
  <c r="A20" i="14"/>
  <c r="J19" i="14"/>
  <c r="I19" i="14"/>
  <c r="K19" i="14" s="1"/>
  <c r="A19" i="14"/>
  <c r="J18" i="14"/>
  <c r="I18" i="14"/>
  <c r="K18" i="14" s="1"/>
  <c r="A18" i="14"/>
  <c r="J17" i="14"/>
  <c r="I17" i="14"/>
  <c r="K17" i="14" s="1"/>
  <c r="A17" i="14"/>
  <c r="J16" i="14"/>
  <c r="I16" i="14"/>
  <c r="A16" i="14"/>
  <c r="J15" i="14"/>
  <c r="I15" i="14"/>
  <c r="A15" i="14"/>
  <c r="J14" i="14"/>
  <c r="I14" i="14"/>
  <c r="A14" i="14"/>
  <c r="J13" i="14"/>
  <c r="I13" i="14"/>
  <c r="K13" i="14" s="1"/>
  <c r="A13" i="14"/>
  <c r="J11" i="14"/>
  <c r="I11" i="14"/>
  <c r="A11" i="14"/>
  <c r="J10" i="14"/>
  <c r="I10" i="14"/>
  <c r="K10" i="14" s="1"/>
  <c r="A10" i="14"/>
  <c r="J9" i="14"/>
  <c r="I9" i="14"/>
  <c r="K9" i="14" s="1"/>
  <c r="A9" i="14"/>
  <c r="J8" i="14"/>
  <c r="I8" i="14"/>
  <c r="A8" i="14"/>
  <c r="J7" i="14"/>
  <c r="I7" i="14"/>
  <c r="A7" i="14"/>
  <c r="J6" i="14"/>
  <c r="I6" i="14"/>
  <c r="K6" i="14" s="1"/>
  <c r="A6" i="14"/>
  <c r="J5" i="14"/>
  <c r="I5" i="14"/>
  <c r="A5" i="14"/>
  <c r="J4" i="14"/>
  <c r="I4" i="14"/>
  <c r="A4" i="14"/>
  <c r="J3" i="14"/>
  <c r="I3" i="14"/>
  <c r="K3" i="14" s="1"/>
  <c r="A3" i="14"/>
  <c r="F14" i="2"/>
  <c r="K1" i="14"/>
  <c r="J1" i="14"/>
  <c r="I1" i="14"/>
  <c r="H1" i="14"/>
  <c r="G1" i="14"/>
  <c r="H5" i="14" s="1"/>
  <c r="I11" i="48" s="1"/>
  <c r="E1" i="14"/>
  <c r="D1" i="14"/>
  <c r="C1" i="14"/>
  <c r="J11" i="13"/>
  <c r="I11" i="13"/>
  <c r="K11" i="13" s="1"/>
  <c r="A11" i="13"/>
  <c r="J9" i="13"/>
  <c r="I9" i="13"/>
  <c r="A9" i="13"/>
  <c r="J8" i="13"/>
  <c r="I8" i="13"/>
  <c r="K8" i="13" s="1"/>
  <c r="A8" i="13"/>
  <c r="J6" i="13"/>
  <c r="I6" i="13"/>
  <c r="A6" i="13"/>
  <c r="J5" i="13"/>
  <c r="I5" i="13"/>
  <c r="A5" i="13"/>
  <c r="J4" i="13"/>
  <c r="I4" i="13"/>
  <c r="A4" i="13"/>
  <c r="J3" i="13"/>
  <c r="I3" i="13"/>
  <c r="A3" i="13"/>
  <c r="K1" i="13"/>
  <c r="J1" i="13"/>
  <c r="I1" i="13"/>
  <c r="H1" i="13"/>
  <c r="G1" i="13"/>
  <c r="H6" i="13" s="1"/>
  <c r="H57" i="1" s="1"/>
  <c r="E1" i="13"/>
  <c r="D1" i="13"/>
  <c r="C1" i="13"/>
  <c r="J58" i="12"/>
  <c r="I58" i="12"/>
  <c r="K58" i="12" s="1"/>
  <c r="A58" i="12"/>
  <c r="J57" i="12"/>
  <c r="I57" i="12"/>
  <c r="K57" i="12" s="1"/>
  <c r="A57" i="12"/>
  <c r="J56" i="12"/>
  <c r="I56" i="12"/>
  <c r="A56" i="12"/>
  <c r="J55" i="12"/>
  <c r="I55" i="12"/>
  <c r="A55" i="12"/>
  <c r="J54" i="12"/>
  <c r="I54" i="12"/>
  <c r="A54" i="12"/>
  <c r="J53" i="12"/>
  <c r="I53" i="12"/>
  <c r="A53" i="12"/>
  <c r="J52" i="12"/>
  <c r="I52" i="12"/>
  <c r="K52" i="12" s="1"/>
  <c r="A52" i="12"/>
  <c r="J51" i="12"/>
  <c r="I51" i="12"/>
  <c r="A51" i="12"/>
  <c r="J48" i="12"/>
  <c r="I48" i="12"/>
  <c r="A48" i="12"/>
  <c r="J47" i="12"/>
  <c r="I47" i="12"/>
  <c r="A47" i="12"/>
  <c r="J46" i="12"/>
  <c r="I46" i="12"/>
  <c r="A46" i="12"/>
  <c r="J45" i="12"/>
  <c r="I45" i="12"/>
  <c r="A45" i="12"/>
  <c r="J44" i="12"/>
  <c r="I44" i="12"/>
  <c r="A44" i="12"/>
  <c r="J43" i="12"/>
  <c r="I43" i="12"/>
  <c r="A43" i="12"/>
  <c r="J42" i="12"/>
  <c r="I42" i="12"/>
  <c r="K42" i="12" s="1"/>
  <c r="A42" i="12"/>
  <c r="J41" i="12"/>
  <c r="I41" i="12"/>
  <c r="K41" i="12" s="1"/>
  <c r="A41" i="12"/>
  <c r="J40" i="12"/>
  <c r="I40" i="12"/>
  <c r="A40" i="12"/>
  <c r="J38" i="12"/>
  <c r="I38" i="12"/>
  <c r="A38" i="12"/>
  <c r="J37" i="12"/>
  <c r="I37" i="12"/>
  <c r="A37" i="12"/>
  <c r="J36" i="12"/>
  <c r="I36" i="12"/>
  <c r="A36" i="12"/>
  <c r="J35" i="12"/>
  <c r="I35" i="12"/>
  <c r="A35" i="12"/>
  <c r="J34" i="12"/>
  <c r="I34" i="12"/>
  <c r="A34" i="12"/>
  <c r="J32" i="12"/>
  <c r="I32" i="12"/>
  <c r="A32" i="12"/>
  <c r="J31" i="12"/>
  <c r="I31" i="12"/>
  <c r="K31" i="12" s="1"/>
  <c r="A31" i="12"/>
  <c r="J30" i="12"/>
  <c r="I30" i="12"/>
  <c r="A30" i="12"/>
  <c r="J29" i="12"/>
  <c r="I29" i="12"/>
  <c r="A29" i="12"/>
  <c r="J28" i="12"/>
  <c r="I28" i="12"/>
  <c r="A28" i="12"/>
  <c r="J26" i="12"/>
  <c r="I26" i="12"/>
  <c r="A26" i="12"/>
  <c r="J25" i="12"/>
  <c r="I25" i="12"/>
  <c r="A25" i="12"/>
  <c r="J23" i="12"/>
  <c r="I23" i="12"/>
  <c r="K23" i="12" s="1"/>
  <c r="A23" i="12"/>
  <c r="J22" i="12"/>
  <c r="I22" i="12"/>
  <c r="A22" i="12"/>
  <c r="J21" i="12"/>
  <c r="I21" i="12"/>
  <c r="A21" i="12"/>
  <c r="J20" i="12"/>
  <c r="I20" i="12"/>
  <c r="A20" i="12"/>
  <c r="J19" i="12"/>
  <c r="I19" i="12"/>
  <c r="A19" i="12"/>
  <c r="J18" i="12"/>
  <c r="I18" i="12"/>
  <c r="A18" i="12"/>
  <c r="J17" i="12"/>
  <c r="I17" i="12"/>
  <c r="A17" i="12"/>
  <c r="J15" i="12"/>
  <c r="I15" i="12"/>
  <c r="K15" i="12" s="1"/>
  <c r="A15" i="12"/>
  <c r="J14" i="12"/>
  <c r="I14" i="12"/>
  <c r="A14" i="12"/>
  <c r="J13" i="12"/>
  <c r="I13" i="12"/>
  <c r="A13" i="12"/>
  <c r="J12" i="12"/>
  <c r="I12" i="12"/>
  <c r="A12" i="12"/>
  <c r="J11" i="12"/>
  <c r="I11" i="12"/>
  <c r="A11" i="12"/>
  <c r="J9" i="12"/>
  <c r="I9" i="12"/>
  <c r="A9" i="12"/>
  <c r="J8" i="12"/>
  <c r="I8" i="12"/>
  <c r="A8" i="12"/>
  <c r="J7" i="12"/>
  <c r="I7" i="12"/>
  <c r="A7" i="12"/>
  <c r="J6" i="12"/>
  <c r="I6" i="12"/>
  <c r="A6" i="12"/>
  <c r="J5" i="12"/>
  <c r="I5" i="12"/>
  <c r="A5" i="12"/>
  <c r="J4" i="12"/>
  <c r="I4" i="12"/>
  <c r="A4" i="12"/>
  <c r="J3" i="12"/>
  <c r="I3" i="12"/>
  <c r="A3" i="12"/>
  <c r="D56" i="1"/>
  <c r="K1" i="12"/>
  <c r="J1" i="12"/>
  <c r="I1" i="12"/>
  <c r="H1" i="12"/>
  <c r="G1" i="12"/>
  <c r="H6" i="12" s="1"/>
  <c r="E1" i="12"/>
  <c r="D1" i="12"/>
  <c r="C1" i="12"/>
  <c r="G160" i="1"/>
  <c r="F160" i="1"/>
  <c r="F125" i="1"/>
  <c r="E125" i="1"/>
  <c r="I125" i="1" s="1"/>
  <c r="H90" i="1"/>
  <c r="F90" i="1"/>
  <c r="J11" i="2"/>
  <c r="H18" i="10"/>
  <c r="H17" i="10"/>
  <c r="H16" i="10"/>
  <c r="K15" i="10"/>
  <c r="J15" i="10"/>
  <c r="I15" i="10"/>
  <c r="H15" i="10"/>
  <c r="J14" i="10"/>
  <c r="I14" i="10"/>
  <c r="K14" i="10" s="1"/>
  <c r="H14" i="10"/>
  <c r="K13" i="10"/>
  <c r="J13" i="10"/>
  <c r="I13" i="10"/>
  <c r="H13" i="10"/>
  <c r="J12" i="10"/>
  <c r="K12" i="10" s="1"/>
  <c r="I12" i="10"/>
  <c r="H12" i="10"/>
  <c r="K11" i="10"/>
  <c r="J11" i="10"/>
  <c r="I11" i="10"/>
  <c r="H11" i="10"/>
  <c r="K10" i="10"/>
  <c r="J10" i="10"/>
  <c r="I10" i="10"/>
  <c r="H10" i="10"/>
  <c r="J9" i="10"/>
  <c r="I9" i="10"/>
  <c r="K9" i="10" s="1"/>
  <c r="H9" i="10"/>
  <c r="K8" i="10"/>
  <c r="J8" i="10"/>
  <c r="I8" i="10"/>
  <c r="H8" i="10"/>
  <c r="J7" i="10"/>
  <c r="K7" i="10" s="1"/>
  <c r="I7" i="10"/>
  <c r="H7" i="10"/>
  <c r="K6" i="10"/>
  <c r="J6" i="10"/>
  <c r="I6" i="10"/>
  <c r="H6" i="10"/>
  <c r="K5" i="10"/>
  <c r="J5" i="10"/>
  <c r="I5" i="10"/>
  <c r="H5" i="10"/>
  <c r="K4" i="10"/>
  <c r="J4" i="10"/>
  <c r="I4" i="10"/>
  <c r="H4" i="10"/>
  <c r="K3" i="10"/>
  <c r="J3" i="10"/>
  <c r="I3" i="10"/>
  <c r="H3" i="10"/>
  <c r="H2" i="10"/>
  <c r="K1" i="10"/>
  <c r="J1" i="10"/>
  <c r="I1" i="10"/>
  <c r="H1" i="10"/>
  <c r="G1" i="10"/>
  <c r="E1" i="10"/>
  <c r="D1" i="10"/>
  <c r="C1" i="10"/>
  <c r="G9" i="2"/>
  <c r="F9" i="2"/>
  <c r="J101" i="8"/>
  <c r="I101" i="8"/>
  <c r="A101" i="8"/>
  <c r="J100" i="8"/>
  <c r="I100" i="8"/>
  <c r="K100" i="8" s="1"/>
  <c r="A100" i="8"/>
  <c r="J99" i="8"/>
  <c r="I99" i="8"/>
  <c r="K99" i="8" s="1"/>
  <c r="A99" i="8"/>
  <c r="J96" i="8"/>
  <c r="I96" i="8"/>
  <c r="A96" i="8"/>
  <c r="J95" i="8"/>
  <c r="I95" i="8"/>
  <c r="A95" i="8"/>
  <c r="J94" i="8"/>
  <c r="I94" i="8"/>
  <c r="A94" i="8"/>
  <c r="J93" i="8"/>
  <c r="I93" i="8"/>
  <c r="A93" i="8"/>
  <c r="J91" i="8"/>
  <c r="I91" i="8"/>
  <c r="A91" i="8"/>
  <c r="J90" i="8"/>
  <c r="I90" i="8"/>
  <c r="A90" i="8"/>
  <c r="J89" i="8"/>
  <c r="I89" i="8"/>
  <c r="A89" i="8"/>
  <c r="J88" i="8"/>
  <c r="I88" i="8"/>
  <c r="A88" i="8"/>
  <c r="J86" i="8"/>
  <c r="I86" i="8"/>
  <c r="A86" i="8"/>
  <c r="J85" i="8"/>
  <c r="I85" i="8"/>
  <c r="A85" i="8"/>
  <c r="J84" i="8"/>
  <c r="I84" i="8"/>
  <c r="A84" i="8"/>
  <c r="J83" i="8"/>
  <c r="I83" i="8"/>
  <c r="K83" i="8" s="1"/>
  <c r="A83" i="8"/>
  <c r="J82" i="8"/>
  <c r="I82" i="8"/>
  <c r="A82" i="8"/>
  <c r="J81" i="8"/>
  <c r="I81" i="8"/>
  <c r="A81" i="8"/>
  <c r="J80" i="8"/>
  <c r="I80" i="8"/>
  <c r="A80" i="8"/>
  <c r="J79" i="8"/>
  <c r="I79" i="8"/>
  <c r="A79" i="8"/>
  <c r="J78" i="8"/>
  <c r="I78" i="8"/>
  <c r="K78" i="8" s="1"/>
  <c r="A78" i="8"/>
  <c r="J77" i="8"/>
  <c r="I77" i="8"/>
  <c r="A77" i="8"/>
  <c r="J74" i="8"/>
  <c r="I74" i="8"/>
  <c r="A74" i="8"/>
  <c r="J73" i="8"/>
  <c r="I73" i="8"/>
  <c r="A73" i="8"/>
  <c r="J72" i="8"/>
  <c r="I72" i="8"/>
  <c r="K72" i="8" s="1"/>
  <c r="A72" i="8"/>
  <c r="J71" i="8"/>
  <c r="I71" i="8"/>
  <c r="A71" i="8"/>
  <c r="J70" i="8"/>
  <c r="I70" i="8"/>
  <c r="A70" i="8"/>
  <c r="J69" i="8"/>
  <c r="I69" i="8"/>
  <c r="A69" i="8"/>
  <c r="J68" i="8"/>
  <c r="I68" i="8"/>
  <c r="A68" i="8"/>
  <c r="J67" i="8"/>
  <c r="I67" i="8"/>
  <c r="A67" i="8"/>
  <c r="J66" i="8"/>
  <c r="I66" i="8"/>
  <c r="A66" i="8"/>
  <c r="J65" i="8"/>
  <c r="I65" i="8"/>
  <c r="A65" i="8"/>
  <c r="J64" i="8"/>
  <c r="I64" i="8"/>
  <c r="K64" i="8" s="1"/>
  <c r="A64" i="8"/>
  <c r="J63" i="8"/>
  <c r="I63" i="8"/>
  <c r="A63" i="8"/>
  <c r="J62" i="8"/>
  <c r="I62" i="8"/>
  <c r="A62" i="8"/>
  <c r="J61" i="8"/>
  <c r="I61" i="8"/>
  <c r="A61" i="8"/>
  <c r="J60" i="8"/>
  <c r="I60" i="8"/>
  <c r="A60" i="8"/>
  <c r="J59" i="8"/>
  <c r="I59" i="8"/>
  <c r="A59" i="8"/>
  <c r="J57" i="8"/>
  <c r="I57" i="8"/>
  <c r="A57" i="8"/>
  <c r="J56" i="8"/>
  <c r="I56" i="8"/>
  <c r="A56" i="8"/>
  <c r="J54" i="8"/>
  <c r="I54" i="8"/>
  <c r="A54" i="8"/>
  <c r="J52" i="8"/>
  <c r="I52" i="8"/>
  <c r="A52" i="8"/>
  <c r="J51" i="8"/>
  <c r="I51" i="8"/>
  <c r="A51" i="8"/>
  <c r="J50" i="8"/>
  <c r="I50" i="8"/>
  <c r="A50" i="8"/>
  <c r="J49" i="8"/>
  <c r="I49" i="8"/>
  <c r="A49" i="8"/>
  <c r="J48" i="8"/>
  <c r="I48" i="8"/>
  <c r="A48" i="8"/>
  <c r="J47" i="8"/>
  <c r="I47" i="8"/>
  <c r="A47" i="8"/>
  <c r="J46" i="8"/>
  <c r="I46" i="8"/>
  <c r="A46" i="8"/>
  <c r="J45" i="8"/>
  <c r="I45" i="8"/>
  <c r="A45" i="8"/>
  <c r="J44" i="8"/>
  <c r="I44" i="8"/>
  <c r="A44" i="8"/>
  <c r="J43" i="8"/>
  <c r="I43" i="8"/>
  <c r="A43" i="8"/>
  <c r="J42" i="8"/>
  <c r="I42" i="8"/>
  <c r="A42" i="8"/>
  <c r="J40" i="8"/>
  <c r="I40" i="8"/>
  <c r="A40" i="8"/>
  <c r="J39" i="8"/>
  <c r="I39" i="8"/>
  <c r="A39" i="8"/>
  <c r="J38" i="8"/>
  <c r="I38" i="8"/>
  <c r="K38" i="8" s="1"/>
  <c r="A38" i="8"/>
  <c r="J37" i="8"/>
  <c r="I37" i="8"/>
  <c r="A37" i="8"/>
  <c r="J36" i="8"/>
  <c r="I36" i="8"/>
  <c r="A36" i="8"/>
  <c r="J35" i="8"/>
  <c r="I35" i="8"/>
  <c r="A35" i="8"/>
  <c r="J34" i="8"/>
  <c r="I34" i="8"/>
  <c r="A34" i="8"/>
  <c r="J32" i="8"/>
  <c r="I32" i="8"/>
  <c r="A32" i="8"/>
  <c r="J31" i="8"/>
  <c r="I31" i="8"/>
  <c r="A31" i="8"/>
  <c r="J30" i="8"/>
  <c r="I30" i="8"/>
  <c r="A30" i="8"/>
  <c r="J29" i="8"/>
  <c r="I29" i="8"/>
  <c r="A29" i="8"/>
  <c r="J27" i="8"/>
  <c r="I27" i="8"/>
  <c r="A27" i="8"/>
  <c r="J26" i="8"/>
  <c r="I26" i="8"/>
  <c r="A26" i="8"/>
  <c r="J25" i="8"/>
  <c r="I25" i="8"/>
  <c r="A25" i="8"/>
  <c r="J24" i="8"/>
  <c r="I24" i="8"/>
  <c r="A24" i="8"/>
  <c r="J23" i="8"/>
  <c r="I23" i="8"/>
  <c r="A23" i="8"/>
  <c r="J22" i="8"/>
  <c r="I22" i="8"/>
  <c r="A22" i="8"/>
  <c r="J21" i="8"/>
  <c r="I21" i="8"/>
  <c r="A21" i="8"/>
  <c r="J20" i="8"/>
  <c r="I20" i="8"/>
  <c r="A20" i="8"/>
  <c r="J19" i="8"/>
  <c r="I19" i="8"/>
  <c r="A19" i="8"/>
  <c r="J17" i="8"/>
  <c r="I17" i="8"/>
  <c r="A17" i="8"/>
  <c r="J15" i="8"/>
  <c r="I15" i="8"/>
  <c r="A15" i="8"/>
  <c r="J14" i="8"/>
  <c r="I14" i="8"/>
  <c r="A14" i="8"/>
  <c r="J13" i="8"/>
  <c r="I13" i="8"/>
  <c r="A13" i="8"/>
  <c r="J12" i="8"/>
  <c r="I12" i="8"/>
  <c r="K12" i="8" s="1"/>
  <c r="A12" i="8"/>
  <c r="J11" i="8"/>
  <c r="I11" i="8"/>
  <c r="A11" i="8"/>
  <c r="J10" i="8"/>
  <c r="I10" i="8"/>
  <c r="A10" i="8"/>
  <c r="J9" i="8"/>
  <c r="I9" i="8"/>
  <c r="A9" i="8"/>
  <c r="J7" i="8"/>
  <c r="I7" i="8"/>
  <c r="A7" i="8"/>
  <c r="J5" i="8"/>
  <c r="I5" i="8"/>
  <c r="A5" i="8"/>
  <c r="J3" i="8"/>
  <c r="I3" i="8"/>
  <c r="A3" i="8"/>
  <c r="K1" i="8"/>
  <c r="J1" i="8"/>
  <c r="I1" i="8"/>
  <c r="H1" i="8"/>
  <c r="G1" i="8"/>
  <c r="H6" i="8" s="1"/>
  <c r="H53" i="1" s="1"/>
  <c r="E1" i="8"/>
  <c r="D1" i="8"/>
  <c r="C1" i="8"/>
  <c r="J44" i="7"/>
  <c r="I44" i="7"/>
  <c r="A44" i="7"/>
  <c r="J43" i="7"/>
  <c r="I43" i="7"/>
  <c r="K43" i="7" s="1"/>
  <c r="A43" i="7"/>
  <c r="J42" i="7"/>
  <c r="I42" i="7"/>
  <c r="A42" i="7"/>
  <c r="J41" i="7"/>
  <c r="I41" i="7"/>
  <c r="A41" i="7"/>
  <c r="J40" i="7"/>
  <c r="I40" i="7"/>
  <c r="A40" i="7"/>
  <c r="J39" i="7"/>
  <c r="I39" i="7"/>
  <c r="K39" i="7" s="1"/>
  <c r="A39" i="7"/>
  <c r="J38" i="7"/>
  <c r="I38" i="7"/>
  <c r="A38" i="7"/>
  <c r="J37" i="7"/>
  <c r="I37" i="7"/>
  <c r="A37" i="7"/>
  <c r="J36" i="7"/>
  <c r="I36" i="7"/>
  <c r="A36" i="7"/>
  <c r="J33" i="7"/>
  <c r="I33" i="7"/>
  <c r="A33" i="7"/>
  <c r="J32" i="7"/>
  <c r="I32" i="7"/>
  <c r="A32" i="7"/>
  <c r="J30" i="7"/>
  <c r="I30" i="7"/>
  <c r="A30" i="7"/>
  <c r="J29" i="7"/>
  <c r="I29" i="7"/>
  <c r="A29" i="7"/>
  <c r="J28" i="7"/>
  <c r="I28" i="7"/>
  <c r="A28" i="7"/>
  <c r="J27" i="7"/>
  <c r="I27" i="7"/>
  <c r="A27" i="7"/>
  <c r="J26" i="7"/>
  <c r="I26" i="7"/>
  <c r="K26" i="7" s="1"/>
  <c r="A26" i="7"/>
  <c r="J25" i="7"/>
  <c r="I25" i="7"/>
  <c r="A25" i="7"/>
  <c r="J24" i="7"/>
  <c r="I24" i="7"/>
  <c r="A24" i="7"/>
  <c r="J23" i="7"/>
  <c r="I23" i="7"/>
  <c r="A23" i="7"/>
  <c r="J22" i="7"/>
  <c r="I22" i="7"/>
  <c r="A22" i="7"/>
  <c r="J21" i="7"/>
  <c r="I21" i="7"/>
  <c r="K21" i="7" s="1"/>
  <c r="A21" i="7"/>
  <c r="J20" i="7"/>
  <c r="I20" i="7"/>
  <c r="A20" i="7"/>
  <c r="J19" i="7"/>
  <c r="I19" i="7"/>
  <c r="A19" i="7"/>
  <c r="J18" i="7"/>
  <c r="I18" i="7"/>
  <c r="A18" i="7"/>
  <c r="J17" i="7"/>
  <c r="I17" i="7"/>
  <c r="A17" i="7"/>
  <c r="J16" i="7"/>
  <c r="I16" i="7"/>
  <c r="A16" i="7"/>
  <c r="J15" i="7"/>
  <c r="I15" i="7"/>
  <c r="A15" i="7"/>
  <c r="J14" i="7"/>
  <c r="I14" i="7"/>
  <c r="A14" i="7"/>
  <c r="J13" i="7"/>
  <c r="I13" i="7"/>
  <c r="A13" i="7"/>
  <c r="J12" i="7"/>
  <c r="I12" i="7"/>
  <c r="A12" i="7"/>
  <c r="J11" i="7"/>
  <c r="I11" i="7"/>
  <c r="A11" i="7"/>
  <c r="J10" i="7"/>
  <c r="I10" i="7"/>
  <c r="A10" i="7"/>
  <c r="J9" i="7"/>
  <c r="I9" i="7"/>
  <c r="A9" i="7"/>
  <c r="J8" i="7"/>
  <c r="I8" i="7"/>
  <c r="A8" i="7"/>
  <c r="J7" i="7"/>
  <c r="I7" i="7"/>
  <c r="A7" i="7"/>
  <c r="J6" i="7"/>
  <c r="I6" i="7"/>
  <c r="A6" i="7"/>
  <c r="J5" i="7"/>
  <c r="I5" i="7"/>
  <c r="A5" i="7"/>
  <c r="J3" i="7"/>
  <c r="I3" i="7"/>
  <c r="A3" i="7"/>
  <c r="K1" i="7"/>
  <c r="J1" i="7"/>
  <c r="I1" i="7"/>
  <c r="H1" i="7"/>
  <c r="G1" i="7"/>
  <c r="H6" i="7" s="1"/>
  <c r="H49" i="47" s="1"/>
  <c r="E1" i="7"/>
  <c r="D1" i="7"/>
  <c r="C1" i="7"/>
  <c r="H18" i="6"/>
  <c r="H156" i="1" s="1"/>
  <c r="H17" i="6"/>
  <c r="G156" i="1" s="1"/>
  <c r="H16" i="6"/>
  <c r="F156" i="1" s="1"/>
  <c r="H15" i="6"/>
  <c r="E156" i="1" s="1"/>
  <c r="H14" i="6"/>
  <c r="H121" i="1" s="1"/>
  <c r="H13" i="6"/>
  <c r="G121" i="1" s="1"/>
  <c r="H12" i="6"/>
  <c r="F121" i="1" s="1"/>
  <c r="H11" i="6"/>
  <c r="E121" i="1" s="1"/>
  <c r="H10" i="6"/>
  <c r="H86" i="1" s="1"/>
  <c r="H9" i="6"/>
  <c r="G86" i="1" s="1"/>
  <c r="H8" i="6"/>
  <c r="F86" i="1" s="1"/>
  <c r="H7" i="6"/>
  <c r="E86" i="1" s="1"/>
  <c r="J3" i="6"/>
  <c r="I3" i="6"/>
  <c r="A3" i="6"/>
  <c r="L2" i="6"/>
  <c r="H2" i="6"/>
  <c r="F6" i="2" s="1"/>
  <c r="K1" i="6"/>
  <c r="J1" i="6"/>
  <c r="I1" i="6"/>
  <c r="H1" i="6"/>
  <c r="G1" i="6"/>
  <c r="H3" i="6" s="1"/>
  <c r="E48" i="47" s="1"/>
  <c r="E1" i="6"/>
  <c r="D1" i="6"/>
  <c r="C1" i="6"/>
  <c r="J65" i="5"/>
  <c r="I65" i="5"/>
  <c r="J63" i="5"/>
  <c r="I63" i="5"/>
  <c r="J62" i="5"/>
  <c r="I62" i="5"/>
  <c r="J61" i="5"/>
  <c r="I61" i="5"/>
  <c r="J60" i="5"/>
  <c r="I60" i="5"/>
  <c r="J59" i="5"/>
  <c r="I59" i="5"/>
  <c r="J58" i="5"/>
  <c r="I58" i="5"/>
  <c r="J57" i="5"/>
  <c r="I57" i="5"/>
  <c r="J56" i="5"/>
  <c r="I56" i="5"/>
  <c r="J55" i="5"/>
  <c r="I55" i="5"/>
  <c r="J54" i="5"/>
  <c r="I54" i="5"/>
  <c r="J53" i="5"/>
  <c r="I53" i="5"/>
  <c r="J52" i="5"/>
  <c r="I52" i="5"/>
  <c r="J50" i="5"/>
  <c r="I50" i="5"/>
  <c r="A50" i="5"/>
  <c r="J49" i="5"/>
  <c r="I49" i="5"/>
  <c r="A49" i="5"/>
  <c r="J48" i="5"/>
  <c r="I48" i="5"/>
  <c r="A48" i="5"/>
  <c r="J47" i="5"/>
  <c r="I47" i="5"/>
  <c r="A47" i="5"/>
  <c r="J46" i="5"/>
  <c r="I46" i="5"/>
  <c r="A46" i="5"/>
  <c r="J45" i="5"/>
  <c r="I45" i="5"/>
  <c r="A45" i="5"/>
  <c r="J43" i="5"/>
  <c r="I43" i="5"/>
  <c r="A43" i="5"/>
  <c r="J42" i="5"/>
  <c r="I42" i="5"/>
  <c r="A42" i="5"/>
  <c r="J41" i="5"/>
  <c r="I41" i="5"/>
  <c r="A41" i="5"/>
  <c r="J40" i="5"/>
  <c r="I40" i="5"/>
  <c r="A40" i="5"/>
  <c r="J38" i="5"/>
  <c r="I38" i="5"/>
  <c r="A38" i="5"/>
  <c r="J37" i="5"/>
  <c r="I37" i="5"/>
  <c r="A37" i="5"/>
  <c r="J36" i="5"/>
  <c r="I36" i="5"/>
  <c r="A36" i="5"/>
  <c r="J35" i="5"/>
  <c r="I35" i="5"/>
  <c r="A35" i="5"/>
  <c r="J34" i="5"/>
  <c r="I34" i="5"/>
  <c r="A34" i="5"/>
  <c r="J33" i="5"/>
  <c r="I33" i="5"/>
  <c r="A33" i="5"/>
  <c r="J32" i="5"/>
  <c r="I32" i="5"/>
  <c r="A32" i="5"/>
  <c r="J31" i="5"/>
  <c r="I31" i="5"/>
  <c r="A31" i="5"/>
  <c r="J30" i="5"/>
  <c r="I30" i="5"/>
  <c r="A30" i="5"/>
  <c r="J29" i="5"/>
  <c r="I29" i="5"/>
  <c r="A29" i="5"/>
  <c r="J28" i="5"/>
  <c r="I28" i="5"/>
  <c r="A28" i="5"/>
  <c r="J26" i="5"/>
  <c r="I26" i="5"/>
  <c r="A26" i="5"/>
  <c r="J23" i="5"/>
  <c r="I23" i="5"/>
  <c r="A23" i="5"/>
  <c r="J22" i="5"/>
  <c r="I22" i="5"/>
  <c r="A22" i="5"/>
  <c r="J21" i="5"/>
  <c r="I21" i="5"/>
  <c r="A21" i="5"/>
  <c r="J20" i="5"/>
  <c r="I20" i="5"/>
  <c r="A20" i="5"/>
  <c r="J19" i="5"/>
  <c r="I19" i="5"/>
  <c r="A19" i="5"/>
  <c r="J17" i="5"/>
  <c r="I17" i="5"/>
  <c r="A17" i="5"/>
  <c r="J16" i="5"/>
  <c r="I16" i="5"/>
  <c r="A16" i="5"/>
  <c r="H18" i="5"/>
  <c r="H155" i="1" s="1"/>
  <c r="H17" i="5"/>
  <c r="G155" i="1" s="1"/>
  <c r="H16" i="5"/>
  <c r="F155" i="1" s="1"/>
  <c r="H15" i="5"/>
  <c r="E155" i="1" s="1"/>
  <c r="J14" i="5"/>
  <c r="I14" i="5"/>
  <c r="H14" i="5"/>
  <c r="H120" i="1" s="1"/>
  <c r="A14" i="5"/>
  <c r="J13" i="5"/>
  <c r="I13" i="5"/>
  <c r="H13" i="5"/>
  <c r="G120" i="1" s="1"/>
  <c r="A13" i="5"/>
  <c r="J12" i="5"/>
  <c r="I12" i="5"/>
  <c r="H12" i="5"/>
  <c r="F120" i="1" s="1"/>
  <c r="A12" i="5"/>
  <c r="J11" i="5"/>
  <c r="I11" i="5"/>
  <c r="H11" i="5"/>
  <c r="E120" i="1" s="1"/>
  <c r="A11" i="5"/>
  <c r="J10" i="5"/>
  <c r="I10" i="5"/>
  <c r="K10" i="5" s="1"/>
  <c r="H10" i="5"/>
  <c r="H85" i="1" s="1"/>
  <c r="A10" i="5"/>
  <c r="J9" i="5"/>
  <c r="I9" i="5"/>
  <c r="K9" i="5" s="1"/>
  <c r="H9" i="5"/>
  <c r="G85" i="1" s="1"/>
  <c r="A9" i="5"/>
  <c r="J8" i="5"/>
  <c r="I8" i="5"/>
  <c r="H8" i="5"/>
  <c r="F85" i="1" s="1"/>
  <c r="A8" i="5"/>
  <c r="J7" i="5"/>
  <c r="I7" i="5"/>
  <c r="H7" i="5"/>
  <c r="E85" i="1" s="1"/>
  <c r="A7" i="5"/>
  <c r="J5" i="5"/>
  <c r="I5" i="5"/>
  <c r="A5" i="5"/>
  <c r="J4" i="5"/>
  <c r="I4" i="5"/>
  <c r="K4" i="5" s="1"/>
  <c r="A4" i="5"/>
  <c r="J3" i="5"/>
  <c r="I3" i="5"/>
  <c r="K3" i="5" s="1"/>
  <c r="A3" i="5"/>
  <c r="D50" i="1"/>
  <c r="K1" i="5"/>
  <c r="J1" i="5"/>
  <c r="I1" i="5"/>
  <c r="H1" i="5"/>
  <c r="G1" i="5"/>
  <c r="H6" i="5" s="1"/>
  <c r="J4" i="2" s="1"/>
  <c r="E1" i="5"/>
  <c r="D1" i="5"/>
  <c r="C1" i="5"/>
  <c r="H18" i="4"/>
  <c r="H142" i="47" s="1"/>
  <c r="H17" i="4"/>
  <c r="H154" i="1" s="1"/>
  <c r="H16" i="4"/>
  <c r="G154" i="1" s="1"/>
  <c r="H15" i="4"/>
  <c r="F154" i="1" s="1"/>
  <c r="H14" i="4"/>
  <c r="H110" i="47" s="1"/>
  <c r="H13" i="4"/>
  <c r="G119" i="1" s="1"/>
  <c r="H12" i="4"/>
  <c r="F119" i="1" s="1"/>
  <c r="H11" i="4"/>
  <c r="E119" i="1" s="1"/>
  <c r="J10" i="4"/>
  <c r="I10" i="4"/>
  <c r="H10" i="4"/>
  <c r="H84" i="1" s="1"/>
  <c r="A10" i="4"/>
  <c r="J9" i="4"/>
  <c r="I9" i="4"/>
  <c r="K9" i="4" s="1"/>
  <c r="H9" i="4"/>
  <c r="G78" i="47" s="1"/>
  <c r="A9" i="4"/>
  <c r="J8" i="4"/>
  <c r="I8" i="4"/>
  <c r="H8" i="4"/>
  <c r="F78" i="47" s="1"/>
  <c r="A8" i="4"/>
  <c r="J7" i="4"/>
  <c r="I7" i="4"/>
  <c r="K7" i="4" s="1"/>
  <c r="H7" i="4"/>
  <c r="E84" i="1" s="1"/>
  <c r="A7" i="4"/>
  <c r="J6" i="4"/>
  <c r="I6" i="4"/>
  <c r="K6" i="4" s="1"/>
  <c r="H6" i="4"/>
  <c r="H49" i="1" s="1"/>
  <c r="A6" i="4"/>
  <c r="J5" i="4"/>
  <c r="I5" i="4"/>
  <c r="K5" i="4" s="1"/>
  <c r="H5" i="4"/>
  <c r="G46" i="47" s="1"/>
  <c r="A5" i="4"/>
  <c r="J4" i="4"/>
  <c r="I4" i="4"/>
  <c r="A4" i="4"/>
  <c r="J3" i="4"/>
  <c r="I3" i="4"/>
  <c r="K3" i="4" s="1"/>
  <c r="H3" i="4"/>
  <c r="E49" i="1" s="1"/>
  <c r="A3" i="4"/>
  <c r="H2" i="4"/>
  <c r="D46" i="47" s="1"/>
  <c r="K1" i="4"/>
  <c r="J1" i="4"/>
  <c r="I1" i="4"/>
  <c r="H1" i="4"/>
  <c r="G1" i="4"/>
  <c r="H4" i="4" s="1"/>
  <c r="E1" i="4"/>
  <c r="D1" i="4"/>
  <c r="C1" i="4"/>
  <c r="D37" i="2"/>
  <c r="D36" i="2"/>
  <c r="D35" i="2"/>
  <c r="D34" i="2"/>
  <c r="D33" i="2"/>
  <c r="D32" i="2"/>
  <c r="J31" i="2"/>
  <c r="I31" i="2"/>
  <c r="H31" i="2"/>
  <c r="G31" i="2"/>
  <c r="F31" i="2"/>
  <c r="D31" i="2"/>
  <c r="D30" i="2"/>
  <c r="D29" i="2"/>
  <c r="D28" i="2"/>
  <c r="D27" i="2"/>
  <c r="D26" i="2"/>
  <c r="J25" i="2"/>
  <c r="H25" i="2"/>
  <c r="F25" i="2"/>
  <c r="D25" i="2"/>
  <c r="F24" i="2"/>
  <c r="D24" i="2"/>
  <c r="D23" i="2"/>
  <c r="D22" i="2"/>
  <c r="D21" i="2"/>
  <c r="D20" i="2"/>
  <c r="D19" i="2"/>
  <c r="D18" i="2"/>
  <c r="F17" i="2"/>
  <c r="D17" i="2"/>
  <c r="F16" i="2"/>
  <c r="D16" i="2"/>
  <c r="D15" i="2"/>
  <c r="D14" i="2"/>
  <c r="F13" i="2"/>
  <c r="D13" i="2"/>
  <c r="F12" i="2"/>
  <c r="D12" i="2"/>
  <c r="G11" i="2"/>
  <c r="F11" i="2"/>
  <c r="D11" i="2"/>
  <c r="D10" i="2"/>
  <c r="D9" i="2"/>
  <c r="D8" i="2"/>
  <c r="D7" i="2"/>
  <c r="D6" i="2"/>
  <c r="D5" i="2"/>
  <c r="D4" i="2"/>
  <c r="J1" i="2"/>
  <c r="I1" i="2"/>
  <c r="H1" i="2"/>
  <c r="G1" i="2"/>
  <c r="E1" i="2"/>
  <c r="C1" i="2"/>
  <c r="D185" i="1"/>
  <c r="B185" i="1"/>
  <c r="D184" i="1"/>
  <c r="B184" i="1"/>
  <c r="D183" i="1"/>
  <c r="B183" i="1"/>
  <c r="D182" i="1"/>
  <c r="B182" i="1"/>
  <c r="D181" i="1"/>
  <c r="B181" i="1"/>
  <c r="D180" i="1"/>
  <c r="B180" i="1"/>
  <c r="H179" i="1"/>
  <c r="G179" i="1"/>
  <c r="I179" i="1" s="1"/>
  <c r="F179" i="1"/>
  <c r="E179" i="1"/>
  <c r="D179" i="1"/>
  <c r="B179" i="1"/>
  <c r="H178" i="1"/>
  <c r="D178" i="1"/>
  <c r="B178" i="1"/>
  <c r="D177" i="1"/>
  <c r="B177" i="1"/>
  <c r="D176" i="1"/>
  <c r="B176" i="1"/>
  <c r="D175" i="1"/>
  <c r="B175" i="1"/>
  <c r="D174" i="1"/>
  <c r="B174" i="1"/>
  <c r="D173" i="1"/>
  <c r="C173" i="1"/>
  <c r="B173" i="1"/>
  <c r="D172" i="1"/>
  <c r="B172" i="1"/>
  <c r="D171" i="1"/>
  <c r="B171" i="1"/>
  <c r="H170" i="1"/>
  <c r="G170" i="1"/>
  <c r="D170" i="1"/>
  <c r="B170" i="1"/>
  <c r="D169" i="1"/>
  <c r="B169" i="1"/>
  <c r="D168" i="1"/>
  <c r="B168" i="1"/>
  <c r="D167" i="1"/>
  <c r="B167" i="1"/>
  <c r="D166" i="1"/>
  <c r="B166" i="1"/>
  <c r="D165" i="1"/>
  <c r="B165" i="1"/>
  <c r="D164" i="1"/>
  <c r="B164" i="1"/>
  <c r="D163" i="1"/>
  <c r="B163" i="1"/>
  <c r="D162" i="1"/>
  <c r="B162" i="1"/>
  <c r="D161" i="1"/>
  <c r="B161" i="1"/>
  <c r="H160" i="1"/>
  <c r="E160" i="1"/>
  <c r="D160" i="1"/>
  <c r="B160" i="1"/>
  <c r="G159" i="1"/>
  <c r="E159" i="1"/>
  <c r="I159" i="1" s="1"/>
  <c r="D159" i="1"/>
  <c r="B159" i="1"/>
  <c r="D158" i="1"/>
  <c r="B158" i="1"/>
  <c r="D157" i="1"/>
  <c r="B157" i="1"/>
  <c r="D156" i="1"/>
  <c r="B156" i="1"/>
  <c r="D155" i="1"/>
  <c r="B155" i="1"/>
  <c r="D154" i="1"/>
  <c r="B154" i="1"/>
  <c r="D150" i="1"/>
  <c r="B150" i="1"/>
  <c r="D149" i="1"/>
  <c r="B149" i="1"/>
  <c r="D148" i="1"/>
  <c r="B148" i="1"/>
  <c r="D147" i="1"/>
  <c r="B147" i="1"/>
  <c r="D146" i="1"/>
  <c r="B146" i="1"/>
  <c r="D145" i="1"/>
  <c r="B145" i="1"/>
  <c r="H144" i="1"/>
  <c r="G144" i="1"/>
  <c r="F144" i="1"/>
  <c r="E144" i="1"/>
  <c r="I144" i="1" s="1"/>
  <c r="D144" i="1"/>
  <c r="B144" i="1"/>
  <c r="D143" i="1"/>
  <c r="B143" i="1"/>
  <c r="D142" i="1"/>
  <c r="B142" i="1"/>
  <c r="D141" i="1"/>
  <c r="B141" i="1"/>
  <c r="D140" i="1"/>
  <c r="B140" i="1"/>
  <c r="D139" i="1"/>
  <c r="B139" i="1"/>
  <c r="D138" i="1"/>
  <c r="C138" i="1"/>
  <c r="B138" i="1"/>
  <c r="D137" i="1"/>
  <c r="B137" i="1"/>
  <c r="D136" i="1"/>
  <c r="B136" i="1"/>
  <c r="D135" i="1"/>
  <c r="B135" i="1"/>
  <c r="D134" i="1"/>
  <c r="B134" i="1"/>
  <c r="D133" i="1"/>
  <c r="B133" i="1"/>
  <c r="D132" i="1"/>
  <c r="B132" i="1"/>
  <c r="D131" i="1"/>
  <c r="B131" i="1"/>
  <c r="D130" i="1"/>
  <c r="B130" i="1"/>
  <c r="D129" i="1"/>
  <c r="B129" i="1"/>
  <c r="D128" i="1"/>
  <c r="B128" i="1"/>
  <c r="D127" i="1"/>
  <c r="B127" i="1"/>
  <c r="D126" i="1"/>
  <c r="B126" i="1"/>
  <c r="H125" i="1"/>
  <c r="G125" i="1"/>
  <c r="D125" i="1"/>
  <c r="B125" i="1"/>
  <c r="D124" i="1"/>
  <c r="B124" i="1"/>
  <c r="D123" i="1"/>
  <c r="B123" i="1"/>
  <c r="D122" i="1"/>
  <c r="B122" i="1"/>
  <c r="D121" i="1"/>
  <c r="B121" i="1"/>
  <c r="D120" i="1"/>
  <c r="B120" i="1"/>
  <c r="D119" i="1"/>
  <c r="B119" i="1"/>
  <c r="D115" i="1"/>
  <c r="B115" i="1"/>
  <c r="D114" i="1"/>
  <c r="B114" i="1"/>
  <c r="D113" i="1"/>
  <c r="B113" i="1"/>
  <c r="D112" i="1"/>
  <c r="B112" i="1"/>
  <c r="D111" i="1"/>
  <c r="B111" i="1"/>
  <c r="D110" i="1"/>
  <c r="B110" i="1"/>
  <c r="H109" i="1"/>
  <c r="G109" i="1"/>
  <c r="F109" i="1"/>
  <c r="I109" i="1" s="1"/>
  <c r="E109" i="1"/>
  <c r="D109" i="1"/>
  <c r="B109" i="1"/>
  <c r="D108" i="1"/>
  <c r="B108" i="1"/>
  <c r="D107" i="1"/>
  <c r="B107" i="1"/>
  <c r="D106" i="1"/>
  <c r="B106" i="1"/>
  <c r="D105" i="1"/>
  <c r="B105" i="1"/>
  <c r="D104" i="1"/>
  <c r="B104" i="1"/>
  <c r="D103" i="1"/>
  <c r="C103" i="1"/>
  <c r="B103" i="1"/>
  <c r="D102" i="1"/>
  <c r="B102" i="1"/>
  <c r="D101" i="1"/>
  <c r="B101" i="1"/>
  <c r="D100" i="1"/>
  <c r="B100" i="1"/>
  <c r="D99" i="1"/>
  <c r="B99" i="1"/>
  <c r="D98" i="1"/>
  <c r="B98" i="1"/>
  <c r="D97" i="1"/>
  <c r="B97" i="1"/>
  <c r="D96" i="1"/>
  <c r="B96" i="1"/>
  <c r="D95" i="1"/>
  <c r="B95" i="1"/>
  <c r="D94" i="1"/>
  <c r="B94" i="1"/>
  <c r="D93" i="1"/>
  <c r="B93" i="1"/>
  <c r="D92" i="1"/>
  <c r="B92" i="1"/>
  <c r="D91" i="1"/>
  <c r="B91" i="1"/>
  <c r="G90" i="1"/>
  <c r="E90" i="1"/>
  <c r="D90" i="1"/>
  <c r="B90" i="1"/>
  <c r="D89" i="1"/>
  <c r="B89" i="1"/>
  <c r="D88" i="1"/>
  <c r="B88" i="1"/>
  <c r="D87" i="1"/>
  <c r="B87" i="1"/>
  <c r="D86" i="1"/>
  <c r="B86" i="1"/>
  <c r="D85" i="1"/>
  <c r="B85" i="1"/>
  <c r="D84" i="1"/>
  <c r="B84" i="1"/>
  <c r="B80" i="1"/>
  <c r="B79" i="1"/>
  <c r="B78" i="1"/>
  <c r="B77" i="1"/>
  <c r="B76" i="1"/>
  <c r="B75" i="1"/>
  <c r="H74" i="1"/>
  <c r="G74" i="1"/>
  <c r="I74" i="1" s="1"/>
  <c r="F74" i="1"/>
  <c r="E74" i="1"/>
  <c r="D74" i="1"/>
  <c r="B74" i="1"/>
  <c r="B73" i="1"/>
  <c r="D72" i="1"/>
  <c r="B72" i="1"/>
  <c r="B71" i="1"/>
  <c r="B70" i="1"/>
  <c r="B69" i="1"/>
  <c r="F68" i="1"/>
  <c r="D68" i="1"/>
  <c r="C68" i="1"/>
  <c r="B68" i="1"/>
  <c r="D67" i="1"/>
  <c r="B67" i="1"/>
  <c r="B66" i="1"/>
  <c r="D65" i="1"/>
  <c r="B65" i="1"/>
  <c r="B64" i="1"/>
  <c r="B63" i="1"/>
  <c r="B62" i="1"/>
  <c r="B61" i="1"/>
  <c r="D60" i="1"/>
  <c r="B60" i="1"/>
  <c r="B59" i="1"/>
  <c r="B58" i="1"/>
  <c r="B57" i="1"/>
  <c r="B56" i="1"/>
  <c r="H55" i="1"/>
  <c r="E55" i="1"/>
  <c r="B55" i="1"/>
  <c r="E54" i="1"/>
  <c r="D54" i="1"/>
  <c r="B54" i="1"/>
  <c r="D53" i="1"/>
  <c r="B53" i="1"/>
  <c r="B52" i="1"/>
  <c r="B51" i="1"/>
  <c r="B50" i="1"/>
  <c r="B49" i="1"/>
  <c r="I45" i="1"/>
  <c r="H45" i="1"/>
  <c r="G45" i="1"/>
  <c r="F45" i="1"/>
  <c r="B45" i="1"/>
  <c r="I44" i="1"/>
  <c r="H44" i="1"/>
  <c r="G44" i="1"/>
  <c r="F44" i="1"/>
  <c r="B44" i="1"/>
  <c r="I43" i="1"/>
  <c r="H43" i="1"/>
  <c r="G43" i="1"/>
  <c r="F43" i="1"/>
  <c r="B43" i="1"/>
  <c r="I42" i="1"/>
  <c r="H42" i="1"/>
  <c r="G42" i="1"/>
  <c r="F42" i="1"/>
  <c r="B42" i="1"/>
  <c r="I41" i="1"/>
  <c r="H41" i="1"/>
  <c r="G41" i="1"/>
  <c r="F41" i="1"/>
  <c r="B41" i="1"/>
  <c r="I40" i="1"/>
  <c r="H40" i="1"/>
  <c r="G40" i="1"/>
  <c r="F40" i="1"/>
  <c r="B40" i="1"/>
  <c r="I39" i="1"/>
  <c r="H39" i="1"/>
  <c r="G39" i="1"/>
  <c r="F39" i="1"/>
  <c r="J39" i="1" s="1"/>
  <c r="E39" i="1"/>
  <c r="D39" i="1"/>
  <c r="K39" i="1" s="1"/>
  <c r="C39" i="1"/>
  <c r="B39" i="1"/>
  <c r="I38" i="1"/>
  <c r="H38" i="1"/>
  <c r="G38" i="1"/>
  <c r="F38" i="1"/>
  <c r="B38" i="1"/>
  <c r="I37" i="1"/>
  <c r="H37" i="1"/>
  <c r="G37" i="1"/>
  <c r="F37" i="1"/>
  <c r="B37" i="1"/>
  <c r="I36" i="1"/>
  <c r="H36" i="1"/>
  <c r="G36" i="1"/>
  <c r="F36" i="1"/>
  <c r="B36" i="1"/>
  <c r="I35" i="1"/>
  <c r="H35" i="1"/>
  <c r="G35" i="1"/>
  <c r="F35" i="1"/>
  <c r="B35" i="1"/>
  <c r="I34" i="1"/>
  <c r="H34" i="1"/>
  <c r="G34" i="1"/>
  <c r="F34" i="1"/>
  <c r="D34" i="1"/>
  <c r="B34" i="1"/>
  <c r="I33" i="1"/>
  <c r="H33" i="1"/>
  <c r="G33" i="1"/>
  <c r="F33" i="1"/>
  <c r="J33" i="1" s="1"/>
  <c r="D33" i="1"/>
  <c r="K33" i="1" s="1"/>
  <c r="C33" i="1"/>
  <c r="B33" i="1"/>
  <c r="I32" i="1"/>
  <c r="H32" i="1"/>
  <c r="G32" i="1"/>
  <c r="F32" i="1"/>
  <c r="B32" i="1"/>
  <c r="I31" i="1"/>
  <c r="H31" i="1"/>
  <c r="G31" i="1"/>
  <c r="F31" i="1"/>
  <c r="B31" i="1"/>
  <c r="I30" i="1"/>
  <c r="H30" i="1"/>
  <c r="G30" i="1"/>
  <c r="F30" i="1"/>
  <c r="C30" i="1" s="1"/>
  <c r="B30" i="1"/>
  <c r="I29" i="1"/>
  <c r="H29" i="1"/>
  <c r="G29" i="1"/>
  <c r="F29" i="1"/>
  <c r="B29" i="1"/>
  <c r="I28" i="1"/>
  <c r="H28" i="1"/>
  <c r="G28" i="1"/>
  <c r="F28" i="1"/>
  <c r="B28" i="1"/>
  <c r="I27" i="1"/>
  <c r="H27" i="1"/>
  <c r="G27" i="1"/>
  <c r="F27" i="1"/>
  <c r="B27" i="1"/>
  <c r="I26" i="1"/>
  <c r="H26" i="1"/>
  <c r="G26" i="1"/>
  <c r="F26" i="1"/>
  <c r="D26" i="1"/>
  <c r="B26" i="1"/>
  <c r="I25" i="1"/>
  <c r="H25" i="1"/>
  <c r="G25" i="1"/>
  <c r="F25" i="1"/>
  <c r="J25" i="1" s="1"/>
  <c r="B25" i="1"/>
  <c r="I24" i="1"/>
  <c r="H24" i="1"/>
  <c r="G24" i="1"/>
  <c r="F24" i="1"/>
  <c r="B24" i="1"/>
  <c r="I23" i="1"/>
  <c r="H23" i="1"/>
  <c r="G23" i="1"/>
  <c r="F23" i="1"/>
  <c r="B23" i="1"/>
  <c r="I22" i="1"/>
  <c r="H22" i="1"/>
  <c r="G22" i="1"/>
  <c r="F22" i="1"/>
  <c r="B22" i="1"/>
  <c r="I21" i="1"/>
  <c r="H21" i="1"/>
  <c r="G21" i="1"/>
  <c r="F21" i="1"/>
  <c r="B21" i="1"/>
  <c r="I20" i="1"/>
  <c r="H20" i="1"/>
  <c r="G20" i="1"/>
  <c r="F20" i="1"/>
  <c r="E20" i="1"/>
  <c r="B20" i="1"/>
  <c r="I19" i="1"/>
  <c r="H19" i="1"/>
  <c r="G19" i="1"/>
  <c r="F19" i="1"/>
  <c r="D19" i="1"/>
  <c r="B19" i="1"/>
  <c r="I18" i="1"/>
  <c r="H18" i="1"/>
  <c r="G18" i="1"/>
  <c r="F18" i="1"/>
  <c r="B18" i="1"/>
  <c r="I17" i="1"/>
  <c r="H17" i="1"/>
  <c r="G17" i="1"/>
  <c r="F17" i="1"/>
  <c r="B17" i="1"/>
  <c r="I16" i="1"/>
  <c r="H16" i="1"/>
  <c r="G16" i="1"/>
  <c r="F16" i="1"/>
  <c r="B16" i="1"/>
  <c r="I15" i="1"/>
  <c r="H15" i="1"/>
  <c r="G15" i="1"/>
  <c r="F15" i="1"/>
  <c r="B15" i="1"/>
  <c r="I14" i="1"/>
  <c r="H14" i="1"/>
  <c r="G14" i="1"/>
  <c r="F14" i="1"/>
  <c r="C14" i="1" s="1"/>
  <c r="E14" i="1"/>
  <c r="D14" i="1"/>
  <c r="B14" i="1"/>
  <c r="H106" i="47" l="1"/>
  <c r="G170" i="47"/>
  <c r="H170" i="47"/>
  <c r="D42" i="47"/>
  <c r="E170" i="47"/>
  <c r="F32" i="48"/>
  <c r="E138" i="47"/>
  <c r="F106" i="47"/>
  <c r="I106" i="47" s="1"/>
  <c r="F138" i="47"/>
  <c r="F170" i="47"/>
  <c r="G138" i="47"/>
  <c r="H138" i="47"/>
  <c r="D74" i="47"/>
  <c r="E169" i="47"/>
  <c r="I169" i="47" s="1"/>
  <c r="F169" i="47"/>
  <c r="F31" i="48"/>
  <c r="G169" i="47"/>
  <c r="H169" i="47"/>
  <c r="E137" i="47"/>
  <c r="F137" i="47"/>
  <c r="I137" i="47" s="1"/>
  <c r="G137" i="47"/>
  <c r="D73" i="47"/>
  <c r="G105" i="47"/>
  <c r="H137" i="47"/>
  <c r="E105" i="47"/>
  <c r="F105" i="47"/>
  <c r="D41" i="47"/>
  <c r="H105" i="47"/>
  <c r="H168" i="47"/>
  <c r="F30" i="48"/>
  <c r="K24" i="36"/>
  <c r="H30" i="48"/>
  <c r="D40" i="47"/>
  <c r="D72" i="47"/>
  <c r="E104" i="47"/>
  <c r="E136" i="47"/>
  <c r="F104" i="47"/>
  <c r="F136" i="47"/>
  <c r="E168" i="47"/>
  <c r="G104" i="47"/>
  <c r="I104" i="47" s="1"/>
  <c r="G136" i="47"/>
  <c r="F168" i="47"/>
  <c r="K7" i="36"/>
  <c r="H104" i="47"/>
  <c r="H136" i="47"/>
  <c r="I136" i="47" s="1"/>
  <c r="G168" i="47"/>
  <c r="E135" i="47"/>
  <c r="G135" i="47"/>
  <c r="H135" i="47"/>
  <c r="E167" i="47"/>
  <c r="I167" i="47" s="1"/>
  <c r="F167" i="47"/>
  <c r="H29" i="48"/>
  <c r="F135" i="47"/>
  <c r="I135" i="47" s="1"/>
  <c r="H167" i="47"/>
  <c r="G167" i="47"/>
  <c r="H103" i="47"/>
  <c r="H5" i="35"/>
  <c r="E103" i="47"/>
  <c r="F103" i="47"/>
  <c r="F29" i="48"/>
  <c r="G103" i="47"/>
  <c r="F102" i="47"/>
  <c r="D70" i="47"/>
  <c r="E134" i="47"/>
  <c r="G70" i="47"/>
  <c r="F134" i="47"/>
  <c r="G134" i="47"/>
  <c r="H134" i="47"/>
  <c r="G102" i="47"/>
  <c r="H102" i="47"/>
  <c r="E166" i="47"/>
  <c r="I166" i="47" s="1"/>
  <c r="F166" i="47"/>
  <c r="G166" i="47"/>
  <c r="E102" i="47"/>
  <c r="I102" i="47" s="1"/>
  <c r="H166" i="47"/>
  <c r="D37" i="47"/>
  <c r="D69" i="47"/>
  <c r="E101" i="47"/>
  <c r="F101" i="47"/>
  <c r="H69" i="47"/>
  <c r="G165" i="47"/>
  <c r="F27" i="48"/>
  <c r="H165" i="47"/>
  <c r="F133" i="47"/>
  <c r="J27" i="48"/>
  <c r="G133" i="47"/>
  <c r="E165" i="47"/>
  <c r="I165" i="47" s="1"/>
  <c r="F165" i="47"/>
  <c r="E133" i="47"/>
  <c r="I133" i="47" s="1"/>
  <c r="H133" i="47"/>
  <c r="K14" i="33"/>
  <c r="G101" i="47"/>
  <c r="I101" i="47" s="1"/>
  <c r="H101" i="47"/>
  <c r="F26" i="48"/>
  <c r="E100" i="47"/>
  <c r="E132" i="47"/>
  <c r="F132" i="47"/>
  <c r="E164" i="47"/>
  <c r="J26" i="48"/>
  <c r="F100" i="47"/>
  <c r="F164" i="47"/>
  <c r="D36" i="47"/>
  <c r="D73" i="1"/>
  <c r="G100" i="47"/>
  <c r="G132" i="47"/>
  <c r="G164" i="47"/>
  <c r="D68" i="47"/>
  <c r="H100" i="47"/>
  <c r="F30" i="2"/>
  <c r="H164" i="47"/>
  <c r="H132" i="47"/>
  <c r="E99" i="47"/>
  <c r="F99" i="47"/>
  <c r="H5" i="30"/>
  <c r="G99" i="47"/>
  <c r="H6" i="30"/>
  <c r="H99" i="47"/>
  <c r="H131" i="47"/>
  <c r="H163" i="47"/>
  <c r="D67" i="47"/>
  <c r="E131" i="47"/>
  <c r="E163" i="47"/>
  <c r="F131" i="47"/>
  <c r="F163" i="47"/>
  <c r="G131" i="47"/>
  <c r="I131" i="47" s="1"/>
  <c r="G163" i="47"/>
  <c r="E130" i="47"/>
  <c r="E98" i="47"/>
  <c r="G130" i="47"/>
  <c r="F98" i="47"/>
  <c r="H130" i="47"/>
  <c r="I130" i="47" s="1"/>
  <c r="G98" i="47"/>
  <c r="I98" i="47" s="1"/>
  <c r="F130" i="47"/>
  <c r="H98" i="47"/>
  <c r="E162" i="47"/>
  <c r="F162" i="47"/>
  <c r="I162" i="47" s="1"/>
  <c r="D66" i="47"/>
  <c r="G162" i="47"/>
  <c r="G66" i="47"/>
  <c r="D34" i="47"/>
  <c r="H162" i="47"/>
  <c r="F97" i="47"/>
  <c r="E97" i="47"/>
  <c r="G97" i="47"/>
  <c r="E129" i="47"/>
  <c r="D33" i="47"/>
  <c r="H97" i="47"/>
  <c r="G129" i="47"/>
  <c r="D65" i="47"/>
  <c r="H65" i="47"/>
  <c r="F129" i="47"/>
  <c r="I129" i="47" s="1"/>
  <c r="F27" i="2"/>
  <c r="H129" i="47"/>
  <c r="E161" i="47"/>
  <c r="I161" i="47" s="1"/>
  <c r="F161" i="47"/>
  <c r="G161" i="47"/>
  <c r="H161" i="47"/>
  <c r="G128" i="47"/>
  <c r="E96" i="47"/>
  <c r="G96" i="47"/>
  <c r="I96" i="47" s="1"/>
  <c r="H128" i="47"/>
  <c r="H96" i="47"/>
  <c r="F96" i="47"/>
  <c r="K3" i="27"/>
  <c r="D32" i="47"/>
  <c r="E160" i="47"/>
  <c r="F160" i="47"/>
  <c r="F22" i="48"/>
  <c r="G160" i="47"/>
  <c r="H160" i="47"/>
  <c r="D64" i="47"/>
  <c r="E128" i="47"/>
  <c r="F128" i="47"/>
  <c r="H127" i="47"/>
  <c r="E95" i="47"/>
  <c r="I95" i="47" s="1"/>
  <c r="F95" i="47"/>
  <c r="G95" i="47"/>
  <c r="H95" i="47"/>
  <c r="E159" i="47"/>
  <c r="F159" i="47"/>
  <c r="J21" i="48"/>
  <c r="G159" i="47"/>
  <c r="D63" i="47"/>
  <c r="E127" i="47"/>
  <c r="F127" i="47"/>
  <c r="H159" i="47"/>
  <c r="G127" i="47"/>
  <c r="F62" i="47"/>
  <c r="H20" i="48"/>
  <c r="G126" i="47"/>
  <c r="H6" i="24"/>
  <c r="H126" i="47"/>
  <c r="F126" i="47"/>
  <c r="H158" i="47"/>
  <c r="K10" i="24"/>
  <c r="H5" i="24"/>
  <c r="E158" i="47"/>
  <c r="H3" i="24"/>
  <c r="E94" i="47"/>
  <c r="I94" i="47" s="1"/>
  <c r="F94" i="47"/>
  <c r="G94" i="47"/>
  <c r="H94" i="47"/>
  <c r="E126" i="47"/>
  <c r="I126" i="47" s="1"/>
  <c r="K5" i="24"/>
  <c r="F158" i="47"/>
  <c r="G158" i="47"/>
  <c r="F92" i="47"/>
  <c r="E124" i="47"/>
  <c r="F124" i="47"/>
  <c r="G124" i="47"/>
  <c r="E92" i="47"/>
  <c r="I92" i="47" s="1"/>
  <c r="H124" i="47"/>
  <c r="G92" i="47"/>
  <c r="H92" i="47"/>
  <c r="E156" i="47"/>
  <c r="I156" i="47" s="1"/>
  <c r="F156" i="47"/>
  <c r="G156" i="47"/>
  <c r="H156" i="47"/>
  <c r="K29" i="22"/>
  <c r="E91" i="47"/>
  <c r="F91" i="47"/>
  <c r="H123" i="47"/>
  <c r="G91" i="47"/>
  <c r="H91" i="47"/>
  <c r="G123" i="47"/>
  <c r="K3" i="21"/>
  <c r="F123" i="47"/>
  <c r="E123" i="47"/>
  <c r="E155" i="47"/>
  <c r="I155" i="47" s="1"/>
  <c r="F155" i="47"/>
  <c r="G155" i="47"/>
  <c r="H155" i="47"/>
  <c r="G154" i="47"/>
  <c r="H154" i="47"/>
  <c r="K22" i="19"/>
  <c r="E90" i="47"/>
  <c r="E154" i="47"/>
  <c r="F154" i="47"/>
  <c r="I154" i="47" s="1"/>
  <c r="F90" i="47"/>
  <c r="G90" i="47"/>
  <c r="H90" i="47"/>
  <c r="I90" i="47" s="1"/>
  <c r="K16" i="19"/>
  <c r="K8" i="19"/>
  <c r="K17" i="19"/>
  <c r="E122" i="47"/>
  <c r="I122" i="47" s="1"/>
  <c r="K9" i="19"/>
  <c r="H5" i="19"/>
  <c r="F58" i="47"/>
  <c r="F122" i="47"/>
  <c r="G122" i="47"/>
  <c r="H122" i="47"/>
  <c r="I17" i="2"/>
  <c r="H56" i="47"/>
  <c r="J14" i="48"/>
  <c r="K36" i="17"/>
  <c r="K44" i="17"/>
  <c r="E120" i="47"/>
  <c r="I120" i="47" s="1"/>
  <c r="K55" i="17"/>
  <c r="F120" i="47"/>
  <c r="K14" i="17"/>
  <c r="K21" i="17"/>
  <c r="H3" i="17"/>
  <c r="G120" i="47"/>
  <c r="C26" i="1"/>
  <c r="H4" i="17"/>
  <c r="H120" i="47"/>
  <c r="K28" i="17"/>
  <c r="K42" i="17"/>
  <c r="H5" i="17"/>
  <c r="K7" i="17"/>
  <c r="K35" i="17"/>
  <c r="E88" i="47"/>
  <c r="I88" i="47" s="1"/>
  <c r="F88" i="47"/>
  <c r="G88" i="47"/>
  <c r="H88" i="47"/>
  <c r="E152" i="47"/>
  <c r="F152" i="47"/>
  <c r="G152" i="47"/>
  <c r="K10" i="17"/>
  <c r="H152" i="47"/>
  <c r="K26" i="17"/>
  <c r="K23" i="17"/>
  <c r="K18" i="17"/>
  <c r="K31" i="17"/>
  <c r="K11" i="17"/>
  <c r="K39" i="17"/>
  <c r="K53" i="17"/>
  <c r="K13" i="17"/>
  <c r="E151" i="47"/>
  <c r="F151" i="47"/>
  <c r="H119" i="47"/>
  <c r="G151" i="47"/>
  <c r="F13" i="48"/>
  <c r="E119" i="47"/>
  <c r="H151" i="47"/>
  <c r="I151" i="47" s="1"/>
  <c r="D25" i="1"/>
  <c r="F119" i="47"/>
  <c r="G119" i="47"/>
  <c r="E87" i="47"/>
  <c r="F87" i="47"/>
  <c r="G87" i="47"/>
  <c r="H87" i="47"/>
  <c r="K14" i="16"/>
  <c r="H54" i="47"/>
  <c r="J12" i="48"/>
  <c r="G12" i="48"/>
  <c r="E22" i="47"/>
  <c r="D54" i="47"/>
  <c r="K38" i="15"/>
  <c r="K86" i="15"/>
  <c r="K111" i="15"/>
  <c r="D22" i="47"/>
  <c r="D59" i="1"/>
  <c r="K85" i="15"/>
  <c r="K128" i="15"/>
  <c r="K16" i="15"/>
  <c r="D24" i="1"/>
  <c r="K55" i="15"/>
  <c r="K80" i="15"/>
  <c r="H4" i="15"/>
  <c r="H86" i="47"/>
  <c r="I86" i="47" s="1"/>
  <c r="K49" i="15"/>
  <c r="K97" i="15"/>
  <c r="K122" i="15"/>
  <c r="E118" i="47"/>
  <c r="I118" i="47" s="1"/>
  <c r="F118" i="47"/>
  <c r="G118" i="47"/>
  <c r="E150" i="47"/>
  <c r="E86" i="47"/>
  <c r="H118" i="47"/>
  <c r="F86" i="47"/>
  <c r="G86" i="47"/>
  <c r="G53" i="47"/>
  <c r="E149" i="47"/>
  <c r="F11" i="48"/>
  <c r="K34" i="14"/>
  <c r="F85" i="47"/>
  <c r="K5" i="14"/>
  <c r="K23" i="14"/>
  <c r="K7" i="14"/>
  <c r="K31" i="14"/>
  <c r="E85" i="47"/>
  <c r="I85" i="47" s="1"/>
  <c r="K16" i="14"/>
  <c r="K32" i="14"/>
  <c r="H6" i="14"/>
  <c r="E117" i="47"/>
  <c r="I117" i="47" s="1"/>
  <c r="G117" i="47"/>
  <c r="H117" i="47"/>
  <c r="H85" i="47"/>
  <c r="F117" i="47"/>
  <c r="H84" i="47"/>
  <c r="G116" i="47"/>
  <c r="E148" i="47"/>
  <c r="F148" i="47"/>
  <c r="E116" i="47"/>
  <c r="G148" i="47"/>
  <c r="E84" i="47"/>
  <c r="F84" i="47"/>
  <c r="E2" i="48"/>
  <c r="G84" i="47"/>
  <c r="F116" i="47"/>
  <c r="I116" i="47" s="1"/>
  <c r="H116" i="47"/>
  <c r="D57" i="1"/>
  <c r="H148" i="47"/>
  <c r="E147" i="47"/>
  <c r="E83" i="47"/>
  <c r="F83" i="47"/>
  <c r="G147" i="47"/>
  <c r="G83" i="47"/>
  <c r="H83" i="47"/>
  <c r="F147" i="47"/>
  <c r="H147" i="47"/>
  <c r="K53" i="12"/>
  <c r="E115" i="47"/>
  <c r="I115" i="47" s="1"/>
  <c r="F115" i="47"/>
  <c r="G115" i="47"/>
  <c r="H115" i="47"/>
  <c r="E82" i="47"/>
  <c r="F82" i="47"/>
  <c r="H82" i="47"/>
  <c r="G82" i="47"/>
  <c r="F8" i="2"/>
  <c r="D50" i="47"/>
  <c r="E146" i="47"/>
  <c r="I146" i="47" s="1"/>
  <c r="D18" i="1"/>
  <c r="D18" i="47"/>
  <c r="K3" i="8"/>
  <c r="E114" i="47"/>
  <c r="I114" i="47" s="1"/>
  <c r="F146" i="47"/>
  <c r="F114" i="47"/>
  <c r="G146" i="47"/>
  <c r="K40" i="8"/>
  <c r="K66" i="8"/>
  <c r="G114" i="47"/>
  <c r="H146" i="47"/>
  <c r="J8" i="48"/>
  <c r="H50" i="47"/>
  <c r="H114" i="47"/>
  <c r="K84" i="8"/>
  <c r="H145" i="47"/>
  <c r="I145" i="47" s="1"/>
  <c r="G113" i="47"/>
  <c r="H113" i="47"/>
  <c r="E145" i="47"/>
  <c r="F145" i="47"/>
  <c r="G145" i="47"/>
  <c r="E81" i="47"/>
  <c r="I81" i="47" s="1"/>
  <c r="G81" i="47"/>
  <c r="F81" i="47"/>
  <c r="H81" i="47"/>
  <c r="E113" i="47"/>
  <c r="I113" i="47" s="1"/>
  <c r="K44" i="7"/>
  <c r="F113" i="47"/>
  <c r="G112" i="47"/>
  <c r="H112" i="47"/>
  <c r="E80" i="47"/>
  <c r="F80" i="47"/>
  <c r="G80" i="47"/>
  <c r="E112" i="47"/>
  <c r="F112" i="47"/>
  <c r="I112" i="47" s="1"/>
  <c r="H80" i="47"/>
  <c r="G144" i="47"/>
  <c r="F144" i="47"/>
  <c r="H144" i="47"/>
  <c r="E144" i="47"/>
  <c r="D16" i="47"/>
  <c r="F6" i="48"/>
  <c r="F143" i="47"/>
  <c r="E143" i="47"/>
  <c r="H143" i="47"/>
  <c r="D15" i="47"/>
  <c r="K58" i="5"/>
  <c r="E111" i="47"/>
  <c r="E79" i="47"/>
  <c r="F111" i="47"/>
  <c r="F79" i="47"/>
  <c r="G111" i="47"/>
  <c r="G79" i="47"/>
  <c r="H111" i="47"/>
  <c r="G143" i="47"/>
  <c r="H79" i="47"/>
  <c r="F5" i="48"/>
  <c r="F46" i="47"/>
  <c r="F49" i="1"/>
  <c r="H4" i="48"/>
  <c r="E142" i="47"/>
  <c r="E154" i="1"/>
  <c r="F84" i="1"/>
  <c r="I84" i="1" s="1"/>
  <c r="G84" i="1"/>
  <c r="F142" i="47"/>
  <c r="K8" i="4"/>
  <c r="G142" i="47"/>
  <c r="I49" i="1"/>
  <c r="G4" i="48"/>
  <c r="E78" i="47"/>
  <c r="I78" i="47" s="1"/>
  <c r="H119" i="1"/>
  <c r="H78" i="47"/>
  <c r="E110" i="47"/>
  <c r="I110" i="47" s="1"/>
  <c r="I4" i="48"/>
  <c r="D49" i="1"/>
  <c r="K4" i="4"/>
  <c r="K2" i="4" s="1"/>
  <c r="F110" i="47"/>
  <c r="J4" i="48"/>
  <c r="G110" i="47"/>
  <c r="G49" i="1"/>
  <c r="K10" i="4"/>
  <c r="E14" i="47"/>
  <c r="H46" i="47"/>
  <c r="I121" i="47"/>
  <c r="I89" i="47"/>
  <c r="I57" i="47"/>
  <c r="J24" i="47"/>
  <c r="J21" i="47"/>
  <c r="J26" i="47"/>
  <c r="J25" i="47"/>
  <c r="J23" i="47"/>
  <c r="J27" i="47"/>
  <c r="J30" i="47"/>
  <c r="J20" i="47"/>
  <c r="J29" i="47"/>
  <c r="J19" i="47"/>
  <c r="J22" i="47"/>
  <c r="J31" i="47"/>
  <c r="J28" i="47"/>
  <c r="I159" i="47"/>
  <c r="I79" i="47"/>
  <c r="I80" i="47"/>
  <c r="C25" i="47"/>
  <c r="C32" i="47"/>
  <c r="C23" i="47"/>
  <c r="I91" i="47"/>
  <c r="I93" i="47"/>
  <c r="I103" i="47"/>
  <c r="I148" i="47"/>
  <c r="I170" i="47"/>
  <c r="I87" i="47"/>
  <c r="I157" i="47"/>
  <c r="I143" i="47"/>
  <c r="C14" i="47"/>
  <c r="I99" i="47"/>
  <c r="J39" i="47"/>
  <c r="C39" i="47"/>
  <c r="J16" i="47"/>
  <c r="I61" i="47"/>
  <c r="D109" i="47"/>
  <c r="C19" i="47"/>
  <c r="C34" i="47"/>
  <c r="I152" i="47"/>
  <c r="I168" i="47"/>
  <c r="I134" i="47"/>
  <c r="I125" i="47"/>
  <c r="C21" i="47"/>
  <c r="C38" i="47"/>
  <c r="I163" i="47"/>
  <c r="F13" i="47"/>
  <c r="F7" i="47" s="1"/>
  <c r="C27" i="47"/>
  <c r="J42" i="47"/>
  <c r="I111" i="47"/>
  <c r="C35" i="47"/>
  <c r="I119" i="47"/>
  <c r="I149" i="47"/>
  <c r="C30" i="47"/>
  <c r="J37" i="47"/>
  <c r="J40" i="47"/>
  <c r="I83" i="47"/>
  <c r="I142" i="47"/>
  <c r="J35" i="47"/>
  <c r="C40" i="47"/>
  <c r="C17" i="47"/>
  <c r="J32" i="47"/>
  <c r="I46" i="47"/>
  <c r="C24" i="47"/>
  <c r="I105" i="47"/>
  <c r="J17" i="47"/>
  <c r="C31" i="47"/>
  <c r="I147" i="47"/>
  <c r="I150" i="47"/>
  <c r="I127" i="47"/>
  <c r="I124" i="47"/>
  <c r="C15" i="47"/>
  <c r="J38" i="47"/>
  <c r="I84" i="47"/>
  <c r="I13" i="47"/>
  <c r="I7" i="47" s="1"/>
  <c r="C29" i="47"/>
  <c r="C42" i="47"/>
  <c r="D141" i="47"/>
  <c r="I97" i="47"/>
  <c r="I138" i="47"/>
  <c r="I144" i="47"/>
  <c r="J15" i="47"/>
  <c r="D77" i="47"/>
  <c r="C22" i="47"/>
  <c r="C33" i="47"/>
  <c r="C20" i="47"/>
  <c r="C41" i="47"/>
  <c r="I82" i="47"/>
  <c r="G13" i="47"/>
  <c r="G7" i="47" s="1"/>
  <c r="C18" i="47"/>
  <c r="C28" i="47"/>
  <c r="C37" i="47"/>
  <c r="I160" i="1"/>
  <c r="H13" i="47"/>
  <c r="H7" i="47" s="1"/>
  <c r="J33" i="47"/>
  <c r="C16" i="47"/>
  <c r="C26" i="47"/>
  <c r="C36" i="47"/>
  <c r="J41" i="47"/>
  <c r="J18" i="47"/>
  <c r="J36" i="47"/>
  <c r="J14" i="47"/>
  <c r="J34" i="47"/>
  <c r="C20" i="1"/>
  <c r="K3" i="39"/>
  <c r="D80" i="1"/>
  <c r="K4" i="39"/>
  <c r="J45" i="1"/>
  <c r="H5" i="39"/>
  <c r="H3" i="39"/>
  <c r="H4" i="39"/>
  <c r="D45" i="1"/>
  <c r="K45" i="1" s="1"/>
  <c r="K5" i="39"/>
  <c r="D79" i="1"/>
  <c r="K7" i="37"/>
  <c r="K6" i="37"/>
  <c r="H79" i="1"/>
  <c r="J36" i="2"/>
  <c r="K3" i="37"/>
  <c r="C44" i="1"/>
  <c r="K5" i="37"/>
  <c r="H3" i="37"/>
  <c r="H4" i="37"/>
  <c r="H5" i="37"/>
  <c r="J44" i="1"/>
  <c r="K44" i="1"/>
  <c r="K11" i="36"/>
  <c r="K5" i="36"/>
  <c r="K13" i="36"/>
  <c r="K84" i="36"/>
  <c r="K69" i="36"/>
  <c r="K92" i="36"/>
  <c r="K54" i="36"/>
  <c r="K70" i="36"/>
  <c r="K14" i="36"/>
  <c r="K22" i="36"/>
  <c r="K124" i="36"/>
  <c r="K15" i="36"/>
  <c r="K40" i="36"/>
  <c r="K106" i="36"/>
  <c r="K61" i="36"/>
  <c r="K16" i="36"/>
  <c r="K3" i="36"/>
  <c r="K117" i="36"/>
  <c r="K43" i="36"/>
  <c r="K41" i="36"/>
  <c r="K114" i="36"/>
  <c r="K17" i="36"/>
  <c r="K10" i="36"/>
  <c r="K74" i="36"/>
  <c r="K99" i="36"/>
  <c r="K56" i="36"/>
  <c r="K59" i="36"/>
  <c r="K67" i="36"/>
  <c r="K81" i="36"/>
  <c r="K101" i="36"/>
  <c r="K64" i="36"/>
  <c r="K29" i="36"/>
  <c r="K33" i="36"/>
  <c r="K28" i="36"/>
  <c r="K120" i="36"/>
  <c r="H5" i="36"/>
  <c r="K83" i="36"/>
  <c r="H6" i="36"/>
  <c r="H35" i="2"/>
  <c r="F78" i="1"/>
  <c r="K76" i="36"/>
  <c r="K109" i="36"/>
  <c r="K60" i="36"/>
  <c r="K95" i="36"/>
  <c r="K21" i="36"/>
  <c r="K53" i="36"/>
  <c r="K89" i="36"/>
  <c r="K45" i="36"/>
  <c r="K103" i="36"/>
  <c r="K111" i="36"/>
  <c r="K58" i="36"/>
  <c r="K68" i="36"/>
  <c r="K93" i="36"/>
  <c r="K128" i="36"/>
  <c r="K90" i="36"/>
  <c r="H3" i="36"/>
  <c r="K27" i="36"/>
  <c r="K35" i="36"/>
  <c r="K108" i="36"/>
  <c r="K116" i="36"/>
  <c r="K6" i="36"/>
  <c r="K94" i="36"/>
  <c r="K52" i="36"/>
  <c r="K36" i="36"/>
  <c r="K44" i="36"/>
  <c r="K71" i="36"/>
  <c r="K30" i="36"/>
  <c r="K38" i="36"/>
  <c r="K46" i="36"/>
  <c r="K65" i="36"/>
  <c r="K77" i="36"/>
  <c r="K97" i="36"/>
  <c r="K104" i="36"/>
  <c r="K57" i="36"/>
  <c r="K100" i="36"/>
  <c r="K115" i="36"/>
  <c r="K23" i="36"/>
  <c r="K78" i="36"/>
  <c r="K85" i="36"/>
  <c r="K105" i="36"/>
  <c r="K66" i="36"/>
  <c r="K98" i="36"/>
  <c r="K18" i="36"/>
  <c r="K49" i="36"/>
  <c r="K80" i="36"/>
  <c r="K42" i="36"/>
  <c r="K55" i="36"/>
  <c r="K47" i="36"/>
  <c r="K34" i="36"/>
  <c r="K63" i="36"/>
  <c r="K125" i="36"/>
  <c r="K4" i="36"/>
  <c r="K73" i="36"/>
  <c r="K86" i="36"/>
  <c r="K7" i="35"/>
  <c r="K32" i="35"/>
  <c r="H6" i="35"/>
  <c r="K38" i="35"/>
  <c r="K5" i="35"/>
  <c r="K23" i="35"/>
  <c r="K15" i="35"/>
  <c r="K37" i="35"/>
  <c r="K28" i="35"/>
  <c r="K13" i="35"/>
  <c r="K25" i="35"/>
  <c r="K46" i="35"/>
  <c r="K31" i="35"/>
  <c r="K14" i="35"/>
  <c r="K3" i="35"/>
  <c r="K11" i="35"/>
  <c r="K12" i="35"/>
  <c r="H3" i="35"/>
  <c r="K54" i="34"/>
  <c r="K75" i="34"/>
  <c r="K18" i="34"/>
  <c r="K52" i="34"/>
  <c r="K4" i="34"/>
  <c r="K19" i="34"/>
  <c r="K3" i="34"/>
  <c r="K70" i="34"/>
  <c r="K5" i="34"/>
  <c r="K16" i="34"/>
  <c r="K17" i="34"/>
  <c r="K24" i="34"/>
  <c r="F33" i="2"/>
  <c r="K27" i="34"/>
  <c r="K11" i="34"/>
  <c r="K28" i="34"/>
  <c r="K31" i="34"/>
  <c r="K44" i="34"/>
  <c r="K48" i="34"/>
  <c r="K65" i="34"/>
  <c r="K62" i="34"/>
  <c r="K47" i="34"/>
  <c r="K22" i="34"/>
  <c r="K63" i="34"/>
  <c r="H6" i="34"/>
  <c r="K45" i="34"/>
  <c r="K23" i="34"/>
  <c r="K38" i="34"/>
  <c r="K41" i="34"/>
  <c r="K39" i="34"/>
  <c r="H4" i="34"/>
  <c r="K15" i="34"/>
  <c r="D41" i="1"/>
  <c r="K41" i="1" s="1"/>
  <c r="K71" i="34"/>
  <c r="H3" i="34"/>
  <c r="K7" i="34"/>
  <c r="K57" i="34"/>
  <c r="K40" i="34"/>
  <c r="K61" i="34"/>
  <c r="K76" i="34"/>
  <c r="K58" i="34"/>
  <c r="K66" i="34"/>
  <c r="K26" i="34"/>
  <c r="K67" i="34"/>
  <c r="K35" i="34"/>
  <c r="K53" i="34"/>
  <c r="K46" i="34"/>
  <c r="K21" i="34"/>
  <c r="K60" i="34"/>
  <c r="K36" i="34"/>
  <c r="K9" i="34"/>
  <c r="K37" i="34"/>
  <c r="K54" i="33"/>
  <c r="K6" i="33"/>
  <c r="K28" i="33"/>
  <c r="K40" i="33"/>
  <c r="K3" i="33"/>
  <c r="K20" i="33"/>
  <c r="K25" i="33"/>
  <c r="K11" i="33"/>
  <c r="K12" i="33"/>
  <c r="K17" i="33"/>
  <c r="K55" i="33"/>
  <c r="K19" i="33"/>
  <c r="K62" i="33"/>
  <c r="K31" i="33"/>
  <c r="K24" i="33"/>
  <c r="K21" i="33"/>
  <c r="K32" i="33"/>
  <c r="K41" i="33"/>
  <c r="K63" i="33"/>
  <c r="K9" i="33"/>
  <c r="K70" i="33"/>
  <c r="K23" i="33"/>
  <c r="K27" i="33"/>
  <c r="K56" i="33"/>
  <c r="K8" i="33"/>
  <c r="K72" i="33"/>
  <c r="K65" i="33"/>
  <c r="H3" i="33"/>
  <c r="K34" i="33"/>
  <c r="K51" i="33"/>
  <c r="K15" i="33"/>
  <c r="K71" i="33"/>
  <c r="K35" i="33"/>
  <c r="K50" i="33"/>
  <c r="K58" i="33"/>
  <c r="H4" i="33"/>
  <c r="K73" i="33"/>
  <c r="H5" i="33"/>
  <c r="K60" i="33"/>
  <c r="K66" i="33"/>
  <c r="K4" i="31"/>
  <c r="K6" i="31"/>
  <c r="K5" i="31"/>
  <c r="H3" i="31"/>
  <c r="H4" i="31"/>
  <c r="H5" i="31"/>
  <c r="C38" i="1"/>
  <c r="I178" i="1"/>
  <c r="I108" i="1"/>
  <c r="C37" i="1"/>
  <c r="K37" i="1"/>
  <c r="F29" i="2"/>
  <c r="J37" i="1"/>
  <c r="H3" i="30"/>
  <c r="D71" i="1"/>
  <c r="D36" i="1"/>
  <c r="K7" i="29"/>
  <c r="K8" i="29"/>
  <c r="K10" i="29"/>
  <c r="H6" i="29"/>
  <c r="K3" i="29"/>
  <c r="C36" i="1"/>
  <c r="I28" i="2"/>
  <c r="G71" i="1"/>
  <c r="K4" i="29"/>
  <c r="H3" i="29"/>
  <c r="K6" i="29"/>
  <c r="H4" i="29"/>
  <c r="D35" i="1"/>
  <c r="K35" i="1" s="1"/>
  <c r="K17" i="28"/>
  <c r="D70" i="1"/>
  <c r="K10" i="28"/>
  <c r="K12" i="28"/>
  <c r="K3" i="28"/>
  <c r="K14" i="28"/>
  <c r="K21" i="28"/>
  <c r="C35" i="1"/>
  <c r="K4" i="28"/>
  <c r="K5" i="28"/>
  <c r="J35" i="1"/>
  <c r="K16" i="28"/>
  <c r="H3" i="28"/>
  <c r="H4" i="28"/>
  <c r="J27" i="2"/>
  <c r="H70" i="1"/>
  <c r="K8" i="28"/>
  <c r="K19" i="28"/>
  <c r="H5" i="28"/>
  <c r="I105" i="1"/>
  <c r="K4" i="27"/>
  <c r="K2" i="27" s="1"/>
  <c r="J26" i="2"/>
  <c r="H69" i="1"/>
  <c r="I139" i="1"/>
  <c r="H3" i="27"/>
  <c r="H4" i="27"/>
  <c r="H5" i="27"/>
  <c r="C34" i="1"/>
  <c r="K19" i="1"/>
  <c r="C19" i="1"/>
  <c r="C32" i="1"/>
  <c r="J24" i="2"/>
  <c r="H67" i="1"/>
  <c r="H5" i="25"/>
  <c r="H3" i="25"/>
  <c r="H4" i="25"/>
  <c r="I102" i="1"/>
  <c r="K32" i="1"/>
  <c r="C31" i="1"/>
  <c r="K17" i="24"/>
  <c r="K3" i="24"/>
  <c r="K27" i="24"/>
  <c r="K6" i="24"/>
  <c r="K4" i="24"/>
  <c r="K21" i="24"/>
  <c r="K14" i="24"/>
  <c r="K20" i="24"/>
  <c r="K30" i="24"/>
  <c r="K19" i="24"/>
  <c r="K23" i="24"/>
  <c r="K9" i="24"/>
  <c r="F66" i="1"/>
  <c r="K11" i="24"/>
  <c r="K18" i="24"/>
  <c r="K24" i="24"/>
  <c r="H66" i="1"/>
  <c r="J23" i="2"/>
  <c r="D31" i="1"/>
  <c r="K31" i="1" s="1"/>
  <c r="D66" i="1"/>
  <c r="K7" i="24"/>
  <c r="K12" i="24"/>
  <c r="K13" i="24"/>
  <c r="K26" i="24"/>
  <c r="K31" i="24"/>
  <c r="I101" i="1"/>
  <c r="J31" i="1"/>
  <c r="K4" i="23"/>
  <c r="E30" i="1"/>
  <c r="K6" i="23"/>
  <c r="H65" i="1"/>
  <c r="J22" i="2"/>
  <c r="D30" i="1"/>
  <c r="K30" i="1" s="1"/>
  <c r="K9" i="23"/>
  <c r="K5" i="23"/>
  <c r="J30" i="1"/>
  <c r="K23" i="22"/>
  <c r="K8" i="22"/>
  <c r="K20" i="22"/>
  <c r="K13" i="22"/>
  <c r="C29" i="1"/>
  <c r="K14" i="22"/>
  <c r="J29" i="1"/>
  <c r="K11" i="22"/>
  <c r="K32" i="22"/>
  <c r="D64" i="1"/>
  <c r="K3" i="22"/>
  <c r="K18" i="22"/>
  <c r="K40" i="22"/>
  <c r="K27" i="22"/>
  <c r="K4" i="22"/>
  <c r="K42" i="22"/>
  <c r="K36" i="22"/>
  <c r="K41" i="22"/>
  <c r="K35" i="22"/>
  <c r="K43" i="22"/>
  <c r="K7" i="22"/>
  <c r="K29" i="1"/>
  <c r="K21" i="22"/>
  <c r="H5" i="22"/>
  <c r="F21" i="2"/>
  <c r="K5" i="22"/>
  <c r="K30" i="22"/>
  <c r="K6" i="22"/>
  <c r="K9" i="22"/>
  <c r="H3" i="22"/>
  <c r="H4" i="22"/>
  <c r="K16" i="22"/>
  <c r="K33" i="22"/>
  <c r="K12" i="22"/>
  <c r="K15" i="22"/>
  <c r="K25" i="22"/>
  <c r="K38" i="22"/>
  <c r="F20" i="2"/>
  <c r="I133" i="1"/>
  <c r="D63" i="1"/>
  <c r="C28" i="1"/>
  <c r="I20" i="2"/>
  <c r="G63" i="1"/>
  <c r="H3" i="21"/>
  <c r="H4" i="21"/>
  <c r="H6" i="21"/>
  <c r="K19" i="19"/>
  <c r="D27" i="1"/>
  <c r="K27" i="1" s="1"/>
  <c r="F18" i="2"/>
  <c r="K20" i="19"/>
  <c r="H6" i="19"/>
  <c r="J27" i="1"/>
  <c r="K10" i="19"/>
  <c r="K11" i="19"/>
  <c r="K18" i="19"/>
  <c r="K4" i="19"/>
  <c r="H18" i="2"/>
  <c r="F62" i="1"/>
  <c r="J18" i="2"/>
  <c r="K12" i="19"/>
  <c r="K7" i="19"/>
  <c r="H3" i="19"/>
  <c r="K21" i="19"/>
  <c r="H61" i="1"/>
  <c r="I166" i="1"/>
  <c r="H3" i="16"/>
  <c r="H4" i="16"/>
  <c r="H5" i="16"/>
  <c r="K8" i="16"/>
  <c r="I165" i="1"/>
  <c r="C25" i="1"/>
  <c r="K25" i="1"/>
  <c r="I95" i="1"/>
  <c r="C24" i="1"/>
  <c r="K25" i="15"/>
  <c r="K96" i="15"/>
  <c r="K129" i="15"/>
  <c r="K92" i="15"/>
  <c r="K118" i="15"/>
  <c r="K101" i="15"/>
  <c r="K119" i="15"/>
  <c r="K99" i="15"/>
  <c r="K32" i="15"/>
  <c r="K47" i="15"/>
  <c r="K79" i="15"/>
  <c r="K102" i="15"/>
  <c r="K29" i="15"/>
  <c r="K121" i="15"/>
  <c r="K51" i="15"/>
  <c r="I164" i="1"/>
  <c r="K3" i="15"/>
  <c r="K24" i="15"/>
  <c r="K115" i="15"/>
  <c r="K10" i="15"/>
  <c r="K11" i="15"/>
  <c r="K19" i="15"/>
  <c r="K110" i="15"/>
  <c r="K89" i="15"/>
  <c r="K40" i="15"/>
  <c r="K6" i="15"/>
  <c r="K84" i="15"/>
  <c r="K7" i="15"/>
  <c r="K45" i="15"/>
  <c r="K69" i="15"/>
  <c r="K63" i="15"/>
  <c r="K35" i="15"/>
  <c r="K127" i="15"/>
  <c r="K15" i="15"/>
  <c r="K57" i="15"/>
  <c r="K72" i="15"/>
  <c r="K94" i="15"/>
  <c r="K74" i="15"/>
  <c r="K104" i="15"/>
  <c r="K8" i="15"/>
  <c r="K22" i="15"/>
  <c r="K50" i="15"/>
  <c r="K113" i="15"/>
  <c r="I94" i="1"/>
  <c r="K4" i="14"/>
  <c r="H3" i="14"/>
  <c r="H4" i="14"/>
  <c r="K29" i="14"/>
  <c r="K8" i="14"/>
  <c r="K11" i="14"/>
  <c r="K27" i="14"/>
  <c r="G80" i="1"/>
  <c r="I149" i="1"/>
  <c r="J32" i="2"/>
  <c r="I143" i="1"/>
  <c r="H73" i="1"/>
  <c r="I107" i="1"/>
  <c r="I177" i="1"/>
  <c r="I141" i="1"/>
  <c r="I106" i="1"/>
  <c r="I176" i="1"/>
  <c r="J28" i="2"/>
  <c r="I140" i="1"/>
  <c r="I175" i="1"/>
  <c r="I104" i="1"/>
  <c r="I174" i="1"/>
  <c r="D69" i="1"/>
  <c r="I138" i="1"/>
  <c r="I137" i="1"/>
  <c r="I172" i="1"/>
  <c r="I136" i="1"/>
  <c r="I171" i="1"/>
  <c r="I100" i="1"/>
  <c r="I135" i="1"/>
  <c r="I170" i="1"/>
  <c r="I99" i="1"/>
  <c r="I169" i="1"/>
  <c r="I134" i="1"/>
  <c r="J21" i="2"/>
  <c r="I168" i="1"/>
  <c r="I98" i="1"/>
  <c r="K28" i="1"/>
  <c r="I131" i="1"/>
  <c r="K26" i="1"/>
  <c r="I130" i="1"/>
  <c r="I129" i="1"/>
  <c r="K24" i="1"/>
  <c r="C22" i="1"/>
  <c r="K4" i="13"/>
  <c r="K5" i="13"/>
  <c r="J13" i="2"/>
  <c r="K9" i="13"/>
  <c r="H3" i="13"/>
  <c r="K6" i="13"/>
  <c r="H4" i="13"/>
  <c r="K3" i="13"/>
  <c r="H5" i="13"/>
  <c r="I127" i="1"/>
  <c r="K22" i="1"/>
  <c r="I162" i="1"/>
  <c r="I92" i="1"/>
  <c r="K45" i="12"/>
  <c r="K32" i="12"/>
  <c r="K30" i="12"/>
  <c r="K13" i="12"/>
  <c r="K40" i="12"/>
  <c r="K12" i="12"/>
  <c r="K17" i="12"/>
  <c r="K19" i="12"/>
  <c r="K37" i="12"/>
  <c r="K25" i="12"/>
  <c r="K38" i="12"/>
  <c r="K44" i="12"/>
  <c r="K54" i="12"/>
  <c r="K28" i="12"/>
  <c r="K21" i="1"/>
  <c r="K21" i="12"/>
  <c r="K35" i="12"/>
  <c r="K18" i="12"/>
  <c r="K8" i="12"/>
  <c r="K43" i="12"/>
  <c r="K9" i="12"/>
  <c r="K11" i="12"/>
  <c r="K34" i="12"/>
  <c r="K47" i="12"/>
  <c r="K56" i="12"/>
  <c r="K29" i="12"/>
  <c r="K36" i="12"/>
  <c r="K14" i="12"/>
  <c r="K46" i="12"/>
  <c r="K55" i="12"/>
  <c r="K51" i="12"/>
  <c r="K6" i="12"/>
  <c r="K26" i="12"/>
  <c r="H3" i="12"/>
  <c r="H4" i="12"/>
  <c r="K3" i="12"/>
  <c r="C21" i="1"/>
  <c r="K4" i="12"/>
  <c r="K48" i="12"/>
  <c r="H5" i="12"/>
  <c r="K20" i="12"/>
  <c r="J21" i="1"/>
  <c r="I161" i="1"/>
  <c r="I91" i="1"/>
  <c r="I126" i="1"/>
  <c r="J12" i="2"/>
  <c r="I90" i="1"/>
  <c r="J19" i="1"/>
  <c r="I89" i="1"/>
  <c r="H9" i="2"/>
  <c r="H54" i="1"/>
  <c r="K13" i="8"/>
  <c r="K18" i="1"/>
  <c r="K5" i="8"/>
  <c r="K25" i="8"/>
  <c r="K10" i="8"/>
  <c r="K46" i="8"/>
  <c r="K57" i="8"/>
  <c r="K59" i="8"/>
  <c r="K74" i="8"/>
  <c r="K15" i="8"/>
  <c r="K93" i="8"/>
  <c r="K94" i="8"/>
  <c r="K7" i="8"/>
  <c r="K35" i="8"/>
  <c r="K79" i="8"/>
  <c r="K43" i="8"/>
  <c r="K27" i="8"/>
  <c r="K36" i="8"/>
  <c r="K52" i="8"/>
  <c r="C18" i="1"/>
  <c r="K17" i="8"/>
  <c r="K23" i="8"/>
  <c r="K49" i="8"/>
  <c r="K61" i="8"/>
  <c r="K42" i="8"/>
  <c r="K70" i="8"/>
  <c r="K63" i="8"/>
  <c r="K56" i="8"/>
  <c r="K54" i="8"/>
  <c r="K48" i="8"/>
  <c r="K60" i="8"/>
  <c r="K26" i="8"/>
  <c r="K32" i="8"/>
  <c r="K86" i="8"/>
  <c r="K44" i="8"/>
  <c r="K50" i="8"/>
  <c r="K45" i="8"/>
  <c r="K51" i="8"/>
  <c r="K89" i="8"/>
  <c r="K14" i="8"/>
  <c r="K90" i="8"/>
  <c r="K31" i="8"/>
  <c r="K65" i="8"/>
  <c r="K47" i="8"/>
  <c r="K85" i="8"/>
  <c r="K21" i="8"/>
  <c r="K9" i="8"/>
  <c r="K69" i="8"/>
  <c r="K95" i="8"/>
  <c r="K96" i="8"/>
  <c r="K11" i="8"/>
  <c r="I123" i="1"/>
  <c r="K39" i="8"/>
  <c r="K80" i="8"/>
  <c r="K88" i="8"/>
  <c r="K81" i="8"/>
  <c r="K82" i="8"/>
  <c r="K24" i="8"/>
  <c r="K20" i="8"/>
  <c r="K30" i="8"/>
  <c r="K62" i="8"/>
  <c r="H3" i="8"/>
  <c r="K34" i="8"/>
  <c r="K67" i="8"/>
  <c r="K22" i="8"/>
  <c r="K77" i="8"/>
  <c r="K91" i="8"/>
  <c r="K29" i="8"/>
  <c r="K71" i="8"/>
  <c r="K101" i="8"/>
  <c r="K68" i="8"/>
  <c r="H4" i="8"/>
  <c r="K19" i="8"/>
  <c r="K37" i="8"/>
  <c r="H5" i="8"/>
  <c r="J18" i="1"/>
  <c r="I158" i="1"/>
  <c r="K11" i="7"/>
  <c r="K12" i="7"/>
  <c r="C17" i="1"/>
  <c r="K6" i="7"/>
  <c r="K28" i="7"/>
  <c r="K13" i="7"/>
  <c r="D17" i="1"/>
  <c r="K17" i="1" s="1"/>
  <c r="F7" i="2"/>
  <c r="K23" i="7"/>
  <c r="K17" i="7"/>
  <c r="K18" i="7"/>
  <c r="K19" i="7"/>
  <c r="K41" i="7"/>
  <c r="K5" i="7"/>
  <c r="J17" i="1"/>
  <c r="K7" i="7"/>
  <c r="K8" i="7"/>
  <c r="K37" i="7"/>
  <c r="K9" i="7"/>
  <c r="K38" i="7"/>
  <c r="K20" i="7"/>
  <c r="K32" i="7"/>
  <c r="K36" i="7"/>
  <c r="K33" i="7"/>
  <c r="K15" i="7"/>
  <c r="H3" i="7"/>
  <c r="H4" i="7"/>
  <c r="K42" i="7"/>
  <c r="K3" i="7"/>
  <c r="K29" i="7"/>
  <c r="H5" i="7"/>
  <c r="K30" i="7"/>
  <c r="K25" i="7"/>
  <c r="K16" i="7"/>
  <c r="I87" i="1"/>
  <c r="I157" i="1"/>
  <c r="E16" i="1"/>
  <c r="G6" i="2"/>
  <c r="K5" i="5"/>
  <c r="K29" i="5"/>
  <c r="K48" i="5"/>
  <c r="K31" i="5"/>
  <c r="H3" i="5"/>
  <c r="K14" i="5"/>
  <c r="K22" i="5"/>
  <c r="K46" i="5"/>
  <c r="K65" i="5"/>
  <c r="K49" i="5"/>
  <c r="K13" i="5"/>
  <c r="K28" i="5"/>
  <c r="K37" i="5"/>
  <c r="C15" i="1"/>
  <c r="K17" i="5"/>
  <c r="K38" i="5"/>
  <c r="K55" i="5"/>
  <c r="K16" i="5"/>
  <c r="K52" i="5"/>
  <c r="K60" i="5"/>
  <c r="K63" i="5"/>
  <c r="K32" i="5"/>
  <c r="K57" i="5"/>
  <c r="K33" i="5"/>
  <c r="K50" i="5"/>
  <c r="K26" i="5"/>
  <c r="K35" i="5"/>
  <c r="K43" i="5"/>
  <c r="K53" i="5"/>
  <c r="K45" i="5"/>
  <c r="K36" i="5"/>
  <c r="K62" i="5"/>
  <c r="K7" i="5"/>
  <c r="K47" i="5"/>
  <c r="K54" i="5"/>
  <c r="K8" i="5"/>
  <c r="K20" i="5"/>
  <c r="K40" i="5"/>
  <c r="K56" i="5"/>
  <c r="K19" i="5"/>
  <c r="K21" i="5"/>
  <c r="K41" i="5"/>
  <c r="K42" i="5"/>
  <c r="K34" i="5"/>
  <c r="K59" i="5"/>
  <c r="H50" i="1"/>
  <c r="H4" i="5"/>
  <c r="K23" i="5"/>
  <c r="K61" i="5"/>
  <c r="H5" i="5"/>
  <c r="K30" i="5"/>
  <c r="J15" i="1"/>
  <c r="E2" i="2"/>
  <c r="I185" i="1"/>
  <c r="I150" i="1"/>
  <c r="I115" i="1"/>
  <c r="C45" i="1"/>
  <c r="I184" i="1"/>
  <c r="I114" i="1"/>
  <c r="F36" i="2"/>
  <c r="K121" i="36"/>
  <c r="K96" i="36"/>
  <c r="K87" i="36"/>
  <c r="K82" i="36"/>
  <c r="F35" i="2"/>
  <c r="K50" i="36"/>
  <c r="D43" i="1"/>
  <c r="K43" i="1" s="1"/>
  <c r="I148" i="1"/>
  <c r="J43" i="1"/>
  <c r="I113" i="1"/>
  <c r="I183" i="1"/>
  <c r="C43" i="1"/>
  <c r="K10" i="35"/>
  <c r="F34" i="2"/>
  <c r="D42" i="1"/>
  <c r="K42" i="1" s="1"/>
  <c r="K6" i="35"/>
  <c r="I182" i="1"/>
  <c r="I147" i="1"/>
  <c r="I112" i="1"/>
  <c r="J42" i="1"/>
  <c r="C42" i="1"/>
  <c r="K74" i="34"/>
  <c r="K69" i="34"/>
  <c r="J41" i="1"/>
  <c r="I111" i="1"/>
  <c r="I146" i="1"/>
  <c r="I181" i="1"/>
  <c r="C41" i="1"/>
  <c r="D75" i="1"/>
  <c r="D40" i="1"/>
  <c r="K40" i="1" s="1"/>
  <c r="I180" i="1"/>
  <c r="I145" i="1"/>
  <c r="I110" i="1"/>
  <c r="C40" i="1"/>
  <c r="K4" i="33"/>
  <c r="I167" i="1"/>
  <c r="I97" i="1"/>
  <c r="C27" i="1"/>
  <c r="D23" i="1"/>
  <c r="K23" i="1" s="1"/>
  <c r="C23" i="1"/>
  <c r="J23" i="1"/>
  <c r="F163" i="1"/>
  <c r="I163" i="1" s="1"/>
  <c r="H128" i="1"/>
  <c r="I128" i="1" s="1"/>
  <c r="D58" i="1"/>
  <c r="H13" i="1"/>
  <c r="H7" i="1" s="1"/>
  <c r="D153" i="1"/>
  <c r="D118" i="1"/>
  <c r="I121" i="1"/>
  <c r="J16" i="1"/>
  <c r="F118" i="1"/>
  <c r="G83" i="1"/>
  <c r="H153" i="1"/>
  <c r="H118" i="1"/>
  <c r="I124" i="1"/>
  <c r="I88" i="1"/>
  <c r="G153" i="1"/>
  <c r="I155" i="1"/>
  <c r="H83" i="1"/>
  <c r="I86" i="1"/>
  <c r="F153" i="1"/>
  <c r="I156" i="1"/>
  <c r="F83" i="1"/>
  <c r="I119" i="1"/>
  <c r="J40" i="1"/>
  <c r="I132" i="1"/>
  <c r="J38" i="1"/>
  <c r="E96" i="1"/>
  <c r="I96" i="1" s="1"/>
  <c r="I120" i="1"/>
  <c r="K27" i="7"/>
  <c r="K73" i="8"/>
  <c r="E153" i="1"/>
  <c r="J22" i="1"/>
  <c r="I142" i="1"/>
  <c r="I122" i="1"/>
  <c r="I173" i="1"/>
  <c r="H6" i="6"/>
  <c r="H5" i="6"/>
  <c r="H4" i="6"/>
  <c r="K22" i="12"/>
  <c r="J36" i="1"/>
  <c r="I154" i="1"/>
  <c r="K36" i="1"/>
  <c r="K34" i="1"/>
  <c r="J32" i="1"/>
  <c r="E51" i="1"/>
  <c r="J28" i="1"/>
  <c r="J14" i="1"/>
  <c r="K38" i="1"/>
  <c r="K14" i="1"/>
  <c r="J34" i="1"/>
  <c r="E118" i="1"/>
  <c r="D15" i="1"/>
  <c r="D20" i="1"/>
  <c r="K20" i="1" s="1"/>
  <c r="D55" i="1"/>
  <c r="J26" i="1"/>
  <c r="J24" i="1"/>
  <c r="I13" i="1"/>
  <c r="I7" i="1" s="1"/>
  <c r="C16" i="1"/>
  <c r="J20" i="1"/>
  <c r="F13" i="1"/>
  <c r="G13" i="1"/>
  <c r="G7" i="1" s="1"/>
  <c r="F4" i="2"/>
  <c r="D51" i="1"/>
  <c r="D16" i="1"/>
  <c r="K16" i="1" s="1"/>
  <c r="K14" i="7"/>
  <c r="I85" i="1"/>
  <c r="G118" i="1"/>
  <c r="K3" i="6"/>
  <c r="K5" i="12"/>
  <c r="K73" i="15"/>
  <c r="K3" i="16"/>
  <c r="J8" i="2"/>
  <c r="K2" i="10"/>
  <c r="E19" i="1"/>
  <c r="D83" i="1"/>
  <c r="K24" i="7"/>
  <c r="K28" i="15"/>
  <c r="F93" i="1"/>
  <c r="K17" i="15"/>
  <c r="K62" i="15"/>
  <c r="K11" i="5"/>
  <c r="K22" i="7"/>
  <c r="K20" i="17"/>
  <c r="K2" i="17" s="1"/>
  <c r="K18" i="15"/>
  <c r="K125" i="15"/>
  <c r="K52" i="17"/>
  <c r="K12" i="5"/>
  <c r="K14" i="14"/>
  <c r="K2" i="14" s="1"/>
  <c r="K88" i="15"/>
  <c r="K120" i="15"/>
  <c r="K5" i="16"/>
  <c r="K10" i="16"/>
  <c r="K46" i="17"/>
  <c r="K15" i="14"/>
  <c r="K44" i="15"/>
  <c r="K10" i="7"/>
  <c r="K40" i="7"/>
  <c r="K41" i="17"/>
  <c r="K78" i="15"/>
  <c r="K6" i="16"/>
  <c r="K7" i="12"/>
  <c r="K39" i="15"/>
  <c r="H3" i="20"/>
  <c r="H4" i="20"/>
  <c r="K28" i="24"/>
  <c r="K7" i="28"/>
  <c r="K62" i="18"/>
  <c r="H5" i="20"/>
  <c r="K16" i="24"/>
  <c r="K41" i="18"/>
  <c r="K15" i="32"/>
  <c r="K2" i="30"/>
  <c r="K26" i="20"/>
  <c r="K12" i="32"/>
  <c r="K2" i="32" s="1"/>
  <c r="K22" i="33"/>
  <c r="K59" i="18"/>
  <c r="K2" i="18" s="1"/>
  <c r="K122" i="18"/>
  <c r="K35" i="40"/>
  <c r="K16" i="41"/>
  <c r="K88" i="41"/>
  <c r="K16" i="32"/>
  <c r="K43" i="34"/>
  <c r="K29" i="35"/>
  <c r="K113" i="36"/>
  <c r="K2" i="38"/>
  <c r="K79" i="36"/>
  <c r="K45" i="40"/>
  <c r="K33" i="33"/>
  <c r="K30" i="35"/>
  <c r="K107" i="36"/>
  <c r="K16" i="33"/>
  <c r="K45" i="33"/>
  <c r="K33" i="34"/>
  <c r="K75" i="36"/>
  <c r="K85" i="40"/>
  <c r="K5" i="41"/>
  <c r="K27" i="41"/>
  <c r="K82" i="41"/>
  <c r="K74" i="33"/>
  <c r="K10" i="33"/>
  <c r="K57" i="33"/>
  <c r="K13" i="34"/>
  <c r="K68" i="34"/>
  <c r="K21" i="35"/>
  <c r="K43" i="35"/>
  <c r="K37" i="36"/>
  <c r="K68" i="40"/>
  <c r="K7" i="33"/>
  <c r="K26" i="33"/>
  <c r="K29" i="33"/>
  <c r="K69" i="33"/>
  <c r="K12" i="20"/>
  <c r="K2" i="20" s="1"/>
  <c r="K18" i="33"/>
  <c r="K48" i="33"/>
  <c r="K52" i="33"/>
  <c r="K22" i="35"/>
  <c r="K44" i="35"/>
  <c r="K31" i="36"/>
  <c r="K127" i="36"/>
  <c r="K49" i="41"/>
  <c r="K36" i="33"/>
  <c r="K76" i="33"/>
  <c r="K13" i="33"/>
  <c r="K38" i="33"/>
  <c r="K49" i="33"/>
  <c r="K55" i="34"/>
  <c r="K27" i="35"/>
  <c r="K25" i="36"/>
  <c r="K123" i="36"/>
  <c r="K25" i="40"/>
  <c r="K16" i="35"/>
  <c r="K39" i="35"/>
  <c r="K88" i="36"/>
  <c r="K4" i="37"/>
  <c r="K22" i="41"/>
  <c r="K44" i="33"/>
  <c r="K20" i="36"/>
  <c r="K119" i="36"/>
  <c r="K62" i="40"/>
  <c r="K60" i="41"/>
  <c r="H6" i="45"/>
  <c r="H3" i="45"/>
  <c r="E74" i="47" l="1"/>
  <c r="I74" i="47" s="1"/>
  <c r="G32" i="48"/>
  <c r="E42" i="47"/>
  <c r="F74" i="47"/>
  <c r="H32" i="48"/>
  <c r="G74" i="47"/>
  <c r="I32" i="48"/>
  <c r="I31" i="48"/>
  <c r="G73" i="47"/>
  <c r="F73" i="47"/>
  <c r="H31" i="48"/>
  <c r="E41" i="47"/>
  <c r="E73" i="47"/>
  <c r="I73" i="47" s="1"/>
  <c r="G31" i="48"/>
  <c r="I30" i="48"/>
  <c r="G72" i="47"/>
  <c r="E72" i="47"/>
  <c r="E40" i="47"/>
  <c r="G30" i="48"/>
  <c r="D13" i="47"/>
  <c r="D7" i="47" s="1"/>
  <c r="H72" i="47"/>
  <c r="J30" i="48"/>
  <c r="G71" i="47"/>
  <c r="I29" i="48"/>
  <c r="H71" i="47"/>
  <c r="J29" i="48"/>
  <c r="G29" i="48"/>
  <c r="E39" i="47"/>
  <c r="E71" i="47"/>
  <c r="H28" i="48"/>
  <c r="F70" i="47"/>
  <c r="G28" i="48"/>
  <c r="E38" i="47"/>
  <c r="E70" i="47"/>
  <c r="I70" i="47" s="1"/>
  <c r="J28" i="48"/>
  <c r="H70" i="47"/>
  <c r="G69" i="47"/>
  <c r="I27" i="48"/>
  <c r="F69" i="47"/>
  <c r="H27" i="48"/>
  <c r="G27" i="48"/>
  <c r="E69" i="47"/>
  <c r="I69" i="47" s="1"/>
  <c r="E37" i="47"/>
  <c r="I132" i="47"/>
  <c r="J138" i="47" s="1"/>
  <c r="K2" i="31"/>
  <c r="I164" i="47"/>
  <c r="I100" i="47"/>
  <c r="C100" i="47"/>
  <c r="C68" i="47"/>
  <c r="C132" i="47"/>
  <c r="C164" i="47"/>
  <c r="G68" i="47"/>
  <c r="I26" i="48"/>
  <c r="E68" i="47"/>
  <c r="G26" i="48"/>
  <c r="E36" i="47"/>
  <c r="F68" i="47"/>
  <c r="H26" i="48"/>
  <c r="E67" i="47"/>
  <c r="G25" i="48"/>
  <c r="E35" i="47"/>
  <c r="F141" i="47"/>
  <c r="C163" i="47"/>
  <c r="C131" i="47"/>
  <c r="C67" i="47"/>
  <c r="C99" i="47"/>
  <c r="H67" i="47"/>
  <c r="J25" i="48"/>
  <c r="G72" i="1"/>
  <c r="G67" i="47"/>
  <c r="I25" i="48"/>
  <c r="I29" i="2"/>
  <c r="E66" i="47"/>
  <c r="G24" i="48"/>
  <c r="E34" i="47"/>
  <c r="J24" i="48"/>
  <c r="H66" i="47"/>
  <c r="H71" i="1"/>
  <c r="H24" i="48"/>
  <c r="F66" i="47"/>
  <c r="D45" i="47"/>
  <c r="H23" i="48"/>
  <c r="F65" i="47"/>
  <c r="G23" i="48"/>
  <c r="E33" i="47"/>
  <c r="E65" i="47"/>
  <c r="I65" i="47" s="1"/>
  <c r="I23" i="48"/>
  <c r="G65" i="47"/>
  <c r="C64" i="47"/>
  <c r="C128" i="47"/>
  <c r="C160" i="47"/>
  <c r="C96" i="47"/>
  <c r="I128" i="47"/>
  <c r="I160" i="47"/>
  <c r="I22" i="48"/>
  <c r="G64" i="47"/>
  <c r="H22" i="48"/>
  <c r="F64" i="47"/>
  <c r="E64" i="47"/>
  <c r="I64" i="47" s="1"/>
  <c r="G22" i="48"/>
  <c r="E32" i="47"/>
  <c r="F63" i="47"/>
  <c r="H21" i="48"/>
  <c r="E63" i="47"/>
  <c r="G21" i="48"/>
  <c r="E31" i="47"/>
  <c r="G63" i="47"/>
  <c r="I21" i="48"/>
  <c r="I158" i="47"/>
  <c r="G62" i="47"/>
  <c r="I20" i="48"/>
  <c r="E30" i="47"/>
  <c r="E62" i="47"/>
  <c r="I62" i="47" s="1"/>
  <c r="G20" i="48"/>
  <c r="H62" i="47"/>
  <c r="J20" i="48"/>
  <c r="G18" i="48"/>
  <c r="E60" i="47"/>
  <c r="E28" i="47"/>
  <c r="I18" i="48"/>
  <c r="G60" i="47"/>
  <c r="H18" i="48"/>
  <c r="F60" i="47"/>
  <c r="I123" i="47"/>
  <c r="J20" i="2"/>
  <c r="J17" i="48"/>
  <c r="H59" i="47"/>
  <c r="F59" i="47"/>
  <c r="H17" i="48"/>
  <c r="E59" i="47"/>
  <c r="E27" i="47"/>
  <c r="G17" i="48"/>
  <c r="G62" i="1"/>
  <c r="I16" i="48"/>
  <c r="G58" i="47"/>
  <c r="I18" i="2"/>
  <c r="G77" i="47"/>
  <c r="G16" i="48"/>
  <c r="E58" i="47"/>
  <c r="E26" i="47"/>
  <c r="H62" i="1"/>
  <c r="H58" i="47"/>
  <c r="J16" i="48"/>
  <c r="F61" i="1"/>
  <c r="H14" i="48"/>
  <c r="F56" i="47"/>
  <c r="H17" i="2"/>
  <c r="E24" i="47"/>
  <c r="E61" i="1"/>
  <c r="G14" i="48"/>
  <c r="E56" i="47"/>
  <c r="E26" i="1"/>
  <c r="G17" i="2"/>
  <c r="C120" i="47"/>
  <c r="C152" i="47"/>
  <c r="C56" i="47"/>
  <c r="C88" i="47"/>
  <c r="G61" i="1"/>
  <c r="G56" i="47"/>
  <c r="I14" i="48"/>
  <c r="I13" i="48"/>
  <c r="G55" i="47"/>
  <c r="E55" i="47"/>
  <c r="G13" i="48"/>
  <c r="E23" i="47"/>
  <c r="H13" i="48"/>
  <c r="F55" i="47"/>
  <c r="F54" i="47"/>
  <c r="I54" i="47" s="1"/>
  <c r="H12" i="48"/>
  <c r="H77" i="47"/>
  <c r="E109" i="47"/>
  <c r="C149" i="47"/>
  <c r="C85" i="47"/>
  <c r="C117" i="47"/>
  <c r="C53" i="47"/>
  <c r="H58" i="1"/>
  <c r="J11" i="48"/>
  <c r="H53" i="47"/>
  <c r="E21" i="47"/>
  <c r="E53" i="47"/>
  <c r="G11" i="48"/>
  <c r="F53" i="47"/>
  <c r="H11" i="48"/>
  <c r="J14" i="2"/>
  <c r="H10" i="48"/>
  <c r="F52" i="47"/>
  <c r="G10" i="48"/>
  <c r="E52" i="47"/>
  <c r="E20" i="47"/>
  <c r="G52" i="47"/>
  <c r="I10" i="48"/>
  <c r="F77" i="47"/>
  <c r="G51" i="47"/>
  <c r="I9" i="48"/>
  <c r="F56" i="1"/>
  <c r="F51" i="47"/>
  <c r="H9" i="48"/>
  <c r="G9" i="48"/>
  <c r="E51" i="47"/>
  <c r="I51" i="47" s="1"/>
  <c r="E19" i="47"/>
  <c r="E50" i="47"/>
  <c r="I50" i="47" s="1"/>
  <c r="G8" i="48"/>
  <c r="E18" i="47"/>
  <c r="E141" i="47"/>
  <c r="G53" i="1"/>
  <c r="G50" i="47"/>
  <c r="I8" i="48"/>
  <c r="F50" i="47"/>
  <c r="H8" i="48"/>
  <c r="G109" i="47"/>
  <c r="G141" i="47"/>
  <c r="G49" i="47"/>
  <c r="I7" i="48"/>
  <c r="E49" i="47"/>
  <c r="G7" i="48"/>
  <c r="E17" i="47"/>
  <c r="F52" i="1"/>
  <c r="H7" i="48"/>
  <c r="F49" i="47"/>
  <c r="E77" i="47"/>
  <c r="H141" i="47"/>
  <c r="F109" i="47"/>
  <c r="H109" i="47"/>
  <c r="F48" i="47"/>
  <c r="H6" i="48"/>
  <c r="J6" i="48"/>
  <c r="H48" i="47"/>
  <c r="F2" i="48"/>
  <c r="G48" i="47"/>
  <c r="I6" i="48"/>
  <c r="E50" i="1"/>
  <c r="G5" i="48"/>
  <c r="E15" i="47"/>
  <c r="E47" i="47"/>
  <c r="I5" i="48"/>
  <c r="G47" i="47"/>
  <c r="H5" i="48"/>
  <c r="F47" i="47"/>
  <c r="C46" i="47"/>
  <c r="C110" i="47"/>
  <c r="C142" i="47"/>
  <c r="C78" i="47"/>
  <c r="C7" i="47"/>
  <c r="C13" i="47"/>
  <c r="J7" i="47"/>
  <c r="J13" i="47"/>
  <c r="J170" i="47"/>
  <c r="J106" i="47"/>
  <c r="K43" i="47"/>
  <c r="K2" i="39"/>
  <c r="K2" i="37"/>
  <c r="G36" i="2"/>
  <c r="E44" i="1"/>
  <c r="E79" i="1"/>
  <c r="G79" i="1"/>
  <c r="I36" i="2"/>
  <c r="J35" i="2"/>
  <c r="H78" i="1"/>
  <c r="I35" i="2"/>
  <c r="G78" i="1"/>
  <c r="E78" i="1"/>
  <c r="E43" i="1"/>
  <c r="G35" i="2"/>
  <c r="G32" i="2"/>
  <c r="E75" i="1"/>
  <c r="E40" i="1"/>
  <c r="G73" i="1"/>
  <c r="I30" i="2"/>
  <c r="H30" i="2"/>
  <c r="F73" i="1"/>
  <c r="G29" i="2"/>
  <c r="E72" i="1"/>
  <c r="E37" i="1"/>
  <c r="K2" i="29"/>
  <c r="C71" i="1" s="1"/>
  <c r="H28" i="2"/>
  <c r="F71" i="1"/>
  <c r="K2" i="28"/>
  <c r="F70" i="1"/>
  <c r="H27" i="2"/>
  <c r="E70" i="1"/>
  <c r="E35" i="1"/>
  <c r="G27" i="2"/>
  <c r="G70" i="1"/>
  <c r="I27" i="2"/>
  <c r="E34" i="1"/>
  <c r="E69" i="1"/>
  <c r="G26" i="2"/>
  <c r="H24" i="2"/>
  <c r="F67" i="1"/>
  <c r="K2" i="25"/>
  <c r="C102" i="1" s="1"/>
  <c r="E32" i="1"/>
  <c r="G24" i="2"/>
  <c r="E67" i="1"/>
  <c r="I24" i="2"/>
  <c r="G67" i="1"/>
  <c r="H23" i="2"/>
  <c r="G23" i="2"/>
  <c r="E31" i="1"/>
  <c r="E66" i="1"/>
  <c r="K2" i="24"/>
  <c r="C171" i="1" s="1"/>
  <c r="G66" i="1"/>
  <c r="I23" i="2"/>
  <c r="K2" i="23"/>
  <c r="G22" i="2"/>
  <c r="E65" i="1"/>
  <c r="G65" i="1"/>
  <c r="I22" i="2"/>
  <c r="F65" i="1"/>
  <c r="I65" i="1" s="1"/>
  <c r="H22" i="2"/>
  <c r="G64" i="1"/>
  <c r="I21" i="2"/>
  <c r="K2" i="22"/>
  <c r="F64" i="1"/>
  <c r="H21" i="2"/>
  <c r="E29" i="1"/>
  <c r="E64" i="1"/>
  <c r="G21" i="2"/>
  <c r="K2" i="21"/>
  <c r="C133" i="1" s="1"/>
  <c r="H63" i="1"/>
  <c r="E28" i="1"/>
  <c r="G20" i="2"/>
  <c r="E63" i="1"/>
  <c r="K2" i="19"/>
  <c r="G18" i="2"/>
  <c r="E62" i="1"/>
  <c r="I62" i="1" s="1"/>
  <c r="E27" i="1"/>
  <c r="H16" i="2"/>
  <c r="F60" i="1"/>
  <c r="G16" i="2"/>
  <c r="E60" i="1"/>
  <c r="E25" i="1"/>
  <c r="K2" i="15"/>
  <c r="G13" i="2"/>
  <c r="E57" i="1"/>
  <c r="E22" i="1"/>
  <c r="F57" i="1"/>
  <c r="H13" i="2"/>
  <c r="K2" i="13"/>
  <c r="G56" i="1"/>
  <c r="H12" i="2"/>
  <c r="E21" i="1"/>
  <c r="E56" i="1"/>
  <c r="G12" i="2"/>
  <c r="K2" i="12"/>
  <c r="K2" i="8"/>
  <c r="I8" i="2"/>
  <c r="G8" i="2"/>
  <c r="E18" i="1"/>
  <c r="E53" i="1"/>
  <c r="H7" i="2"/>
  <c r="K2" i="7"/>
  <c r="E15" i="1"/>
  <c r="G4" i="2"/>
  <c r="K2" i="5"/>
  <c r="I4" i="2"/>
  <c r="G50" i="1"/>
  <c r="H4" i="2"/>
  <c r="F50" i="1"/>
  <c r="I50" i="1" s="1"/>
  <c r="K2" i="36"/>
  <c r="F2" i="2"/>
  <c r="K2" i="35"/>
  <c r="K2" i="34"/>
  <c r="C13" i="1"/>
  <c r="K2" i="33"/>
  <c r="K46" i="1"/>
  <c r="D48" i="1"/>
  <c r="I153" i="1"/>
  <c r="C92" i="1"/>
  <c r="C57" i="1"/>
  <c r="C162" i="1"/>
  <c r="C127" i="1"/>
  <c r="C161" i="1"/>
  <c r="C56" i="1"/>
  <c r="C91" i="1"/>
  <c r="C126" i="1"/>
  <c r="C178" i="1"/>
  <c r="C143" i="1"/>
  <c r="C73" i="1"/>
  <c r="C108" i="1"/>
  <c r="C96" i="1"/>
  <c r="C131" i="1"/>
  <c r="C61" i="1"/>
  <c r="C166" i="1"/>
  <c r="C106" i="1"/>
  <c r="C141" i="1"/>
  <c r="C72" i="1"/>
  <c r="C142" i="1"/>
  <c r="C107" i="1"/>
  <c r="C177" i="1"/>
  <c r="C89" i="1"/>
  <c r="C159" i="1"/>
  <c r="C54" i="1"/>
  <c r="C124" i="1"/>
  <c r="C109" i="1"/>
  <c r="C179" i="1"/>
  <c r="C74" i="1"/>
  <c r="C144" i="1"/>
  <c r="F53" i="1"/>
  <c r="H8" i="2"/>
  <c r="H14" i="2"/>
  <c r="F58" i="1"/>
  <c r="C125" i="1"/>
  <c r="C160" i="1"/>
  <c r="C55" i="1"/>
  <c r="C90" i="1"/>
  <c r="E52" i="1"/>
  <c r="E17" i="1"/>
  <c r="G7" i="2"/>
  <c r="E73" i="1"/>
  <c r="E38" i="1"/>
  <c r="G30" i="2"/>
  <c r="E93" i="1"/>
  <c r="I14" i="2"/>
  <c r="G58" i="1"/>
  <c r="I7" i="2"/>
  <c r="G52" i="1"/>
  <c r="E23" i="1"/>
  <c r="G14" i="2"/>
  <c r="E58" i="1"/>
  <c r="H36" i="2"/>
  <c r="F79" i="1"/>
  <c r="I79" i="1" s="1"/>
  <c r="K2" i="6"/>
  <c r="J29" i="2"/>
  <c r="H72" i="1"/>
  <c r="H76" i="1"/>
  <c r="J33" i="2"/>
  <c r="H59" i="1"/>
  <c r="J15" i="2"/>
  <c r="K15" i="1"/>
  <c r="D13" i="1"/>
  <c r="K13" i="1" s="1"/>
  <c r="H33" i="2"/>
  <c r="F76" i="1"/>
  <c r="I33" i="2"/>
  <c r="G76" i="1"/>
  <c r="F59" i="1"/>
  <c r="H15" i="2"/>
  <c r="G34" i="2"/>
  <c r="E42" i="1"/>
  <c r="E77" i="1"/>
  <c r="H60" i="1"/>
  <c r="J16" i="2"/>
  <c r="G59" i="1"/>
  <c r="I15" i="2"/>
  <c r="F51" i="1"/>
  <c r="H6" i="2"/>
  <c r="J185" i="1"/>
  <c r="C163" i="1"/>
  <c r="C128" i="1"/>
  <c r="C58" i="1"/>
  <c r="C93" i="1"/>
  <c r="G55" i="1"/>
  <c r="I11" i="2"/>
  <c r="E41" i="1"/>
  <c r="G33" i="2"/>
  <c r="E76" i="1"/>
  <c r="G68" i="1"/>
  <c r="I25" i="2"/>
  <c r="E24" i="1"/>
  <c r="E59" i="1"/>
  <c r="G15" i="2"/>
  <c r="I118" i="1"/>
  <c r="J34" i="2"/>
  <c r="H77" i="1"/>
  <c r="J150" i="1"/>
  <c r="H34" i="2"/>
  <c r="F77" i="1"/>
  <c r="G28" i="2"/>
  <c r="E71" i="1"/>
  <c r="E36" i="1"/>
  <c r="E68" i="1"/>
  <c r="E33" i="1"/>
  <c r="G25" i="2"/>
  <c r="H56" i="1"/>
  <c r="I12" i="2"/>
  <c r="I6" i="2"/>
  <c r="G51" i="1"/>
  <c r="G69" i="1"/>
  <c r="I26" i="2"/>
  <c r="J37" i="2"/>
  <c r="H80" i="1"/>
  <c r="I34" i="2"/>
  <c r="G77" i="1"/>
  <c r="H26" i="2"/>
  <c r="F69" i="1"/>
  <c r="I9" i="2"/>
  <c r="G54" i="1"/>
  <c r="I54" i="1" s="1"/>
  <c r="I13" i="2"/>
  <c r="G57" i="1"/>
  <c r="H29" i="2"/>
  <c r="F72" i="1"/>
  <c r="H51" i="1"/>
  <c r="J6" i="2"/>
  <c r="C49" i="1"/>
  <c r="C119" i="1"/>
  <c r="C154" i="1"/>
  <c r="C84" i="1"/>
  <c r="E45" i="1"/>
  <c r="G37" i="2"/>
  <c r="E80" i="1"/>
  <c r="F55" i="1"/>
  <c r="I55" i="1" s="1"/>
  <c r="H11" i="2"/>
  <c r="H37" i="2"/>
  <c r="F80" i="1"/>
  <c r="K2" i="16"/>
  <c r="H32" i="2"/>
  <c r="F75" i="1"/>
  <c r="F63" i="1"/>
  <c r="H20" i="2"/>
  <c r="C104" i="1"/>
  <c r="C69" i="1"/>
  <c r="C174" i="1"/>
  <c r="C139" i="1"/>
  <c r="I32" i="2"/>
  <c r="G75" i="1"/>
  <c r="G60" i="1"/>
  <c r="I16" i="2"/>
  <c r="C100" i="1"/>
  <c r="C170" i="1"/>
  <c r="C135" i="1"/>
  <c r="C65" i="1"/>
  <c r="J13" i="1"/>
  <c r="F7" i="1"/>
  <c r="H52" i="1"/>
  <c r="J7" i="2"/>
  <c r="C150" i="1" l="1"/>
  <c r="C170" i="47"/>
  <c r="C74" i="47"/>
  <c r="C106" i="47"/>
  <c r="C138" i="47"/>
  <c r="D10" i="47"/>
  <c r="C114" i="1"/>
  <c r="C73" i="47"/>
  <c r="C105" i="47"/>
  <c r="C137" i="47"/>
  <c r="C169" i="47"/>
  <c r="I78" i="1"/>
  <c r="C78" i="1"/>
  <c r="C168" i="47"/>
  <c r="C136" i="47"/>
  <c r="C104" i="47"/>
  <c r="C72" i="47"/>
  <c r="I72" i="47"/>
  <c r="I71" i="47"/>
  <c r="C182" i="1"/>
  <c r="C135" i="47"/>
  <c r="C103" i="47"/>
  <c r="C71" i="47"/>
  <c r="C167" i="47"/>
  <c r="C76" i="1"/>
  <c r="C102" i="47"/>
  <c r="C166" i="47"/>
  <c r="C70" i="47"/>
  <c r="C134" i="47"/>
  <c r="C75" i="1"/>
  <c r="C69" i="47"/>
  <c r="C101" i="47"/>
  <c r="C133" i="47"/>
  <c r="C165" i="47"/>
  <c r="I68" i="47"/>
  <c r="I67" i="47"/>
  <c r="C176" i="1"/>
  <c r="I71" i="1"/>
  <c r="C66" i="47"/>
  <c r="C162" i="47"/>
  <c r="C98" i="47"/>
  <c r="C130" i="47"/>
  <c r="I66" i="47"/>
  <c r="C140" i="1"/>
  <c r="C161" i="47"/>
  <c r="C129" i="47"/>
  <c r="C65" i="47"/>
  <c r="C97" i="47"/>
  <c r="C63" i="47"/>
  <c r="C127" i="47"/>
  <c r="C159" i="47"/>
  <c r="C95" i="47"/>
  <c r="C67" i="1"/>
  <c r="C137" i="1"/>
  <c r="C172" i="1"/>
  <c r="I63" i="47"/>
  <c r="C66" i="1"/>
  <c r="C158" i="47"/>
  <c r="C126" i="47"/>
  <c r="C62" i="47"/>
  <c r="C94" i="47"/>
  <c r="C136" i="1"/>
  <c r="C101" i="1"/>
  <c r="C99" i="1"/>
  <c r="C92" i="47"/>
  <c r="C124" i="47"/>
  <c r="C60" i="47"/>
  <c r="C156" i="47"/>
  <c r="I60" i="47"/>
  <c r="I59" i="47"/>
  <c r="C168" i="1"/>
  <c r="C59" i="47"/>
  <c r="C123" i="47"/>
  <c r="C155" i="47"/>
  <c r="C91" i="47"/>
  <c r="H45" i="47"/>
  <c r="H10" i="47" s="1"/>
  <c r="I58" i="47"/>
  <c r="C62" i="1"/>
  <c r="C122" i="47"/>
  <c r="C58" i="47"/>
  <c r="C90" i="47"/>
  <c r="C154" i="47"/>
  <c r="J2" i="48"/>
  <c r="I56" i="47"/>
  <c r="I2" i="48"/>
  <c r="I61" i="1"/>
  <c r="C87" i="47"/>
  <c r="C55" i="47"/>
  <c r="C119" i="47"/>
  <c r="C151" i="47"/>
  <c r="I55" i="47"/>
  <c r="C94" i="1"/>
  <c r="C86" i="47"/>
  <c r="C150" i="47"/>
  <c r="C118" i="47"/>
  <c r="C54" i="47"/>
  <c r="I77" i="47"/>
  <c r="I53" i="47"/>
  <c r="C84" i="47"/>
  <c r="C52" i="47"/>
  <c r="C116" i="47"/>
  <c r="C148" i="47"/>
  <c r="I52" i="47"/>
  <c r="I141" i="47"/>
  <c r="C51" i="47"/>
  <c r="C115" i="47"/>
  <c r="C83" i="47"/>
  <c r="C147" i="47"/>
  <c r="G45" i="47"/>
  <c r="G10" i="47" s="1"/>
  <c r="G2" i="48"/>
  <c r="E13" i="47"/>
  <c r="E10" i="47" s="1"/>
  <c r="C88" i="1"/>
  <c r="C146" i="47"/>
  <c r="C114" i="47"/>
  <c r="C50" i="47"/>
  <c r="C82" i="47"/>
  <c r="I109" i="47"/>
  <c r="C122" i="1"/>
  <c r="C113" i="47"/>
  <c r="C49" i="47"/>
  <c r="C145" i="47"/>
  <c r="C81" i="47"/>
  <c r="F45" i="47"/>
  <c r="F10" i="47" s="1"/>
  <c r="H2" i="48"/>
  <c r="I49" i="47"/>
  <c r="C144" i="47"/>
  <c r="C112" i="47"/>
  <c r="C48" i="47"/>
  <c r="C80" i="47"/>
  <c r="I48" i="47"/>
  <c r="C50" i="1"/>
  <c r="C143" i="47"/>
  <c r="C47" i="47"/>
  <c r="C79" i="47"/>
  <c r="C111" i="47"/>
  <c r="E45" i="47"/>
  <c r="I47" i="47"/>
  <c r="C80" i="1"/>
  <c r="C185" i="1"/>
  <c r="C115" i="1"/>
  <c r="C79" i="1"/>
  <c r="C149" i="1"/>
  <c r="C184" i="1"/>
  <c r="C77" i="1"/>
  <c r="C147" i="1"/>
  <c r="C112" i="1"/>
  <c r="I73" i="1"/>
  <c r="C175" i="1"/>
  <c r="C70" i="1"/>
  <c r="C105" i="1"/>
  <c r="I70" i="1"/>
  <c r="I69" i="1"/>
  <c r="I67" i="1"/>
  <c r="I66" i="1"/>
  <c r="C134" i="1"/>
  <c r="I64" i="1"/>
  <c r="C64" i="1"/>
  <c r="C169" i="1"/>
  <c r="C98" i="1"/>
  <c r="C63" i="1"/>
  <c r="I63" i="1"/>
  <c r="C97" i="1"/>
  <c r="C167" i="1"/>
  <c r="C132" i="1"/>
  <c r="C164" i="1"/>
  <c r="C59" i="1"/>
  <c r="C129" i="1"/>
  <c r="I72" i="1"/>
  <c r="I60" i="1"/>
  <c r="I59" i="1"/>
  <c r="I57" i="1"/>
  <c r="I56" i="1"/>
  <c r="I53" i="1"/>
  <c r="C53" i="1"/>
  <c r="C123" i="1"/>
  <c r="C158" i="1"/>
  <c r="C157" i="1"/>
  <c r="C87" i="1"/>
  <c r="C52" i="1"/>
  <c r="G48" i="1"/>
  <c r="G10" i="1" s="1"/>
  <c r="I51" i="1"/>
  <c r="C155" i="1"/>
  <c r="C120" i="1"/>
  <c r="C85" i="1"/>
  <c r="C113" i="1"/>
  <c r="C183" i="1"/>
  <c r="C148" i="1"/>
  <c r="E13" i="1"/>
  <c r="E10" i="1" s="1"/>
  <c r="G2" i="2"/>
  <c r="C146" i="1"/>
  <c r="C181" i="1"/>
  <c r="C111" i="1"/>
  <c r="C145" i="1"/>
  <c r="C180" i="1"/>
  <c r="C110" i="1"/>
  <c r="I2" i="2"/>
  <c r="I77" i="1"/>
  <c r="I93" i="1"/>
  <c r="J115" i="1" s="1"/>
  <c r="E83" i="1"/>
  <c r="I83" i="1" s="1"/>
  <c r="E48" i="1"/>
  <c r="H48" i="1"/>
  <c r="H10" i="1" s="1"/>
  <c r="I76" i="1"/>
  <c r="C121" i="1"/>
  <c r="C51" i="1"/>
  <c r="C86" i="1"/>
  <c r="C156" i="1"/>
  <c r="I68" i="1"/>
  <c r="C165" i="1"/>
  <c r="C130" i="1"/>
  <c r="C95" i="1"/>
  <c r="C60" i="1"/>
  <c r="C7" i="1"/>
  <c r="J7" i="1"/>
  <c r="J2" i="2"/>
  <c r="I75" i="1"/>
  <c r="I58" i="1"/>
  <c r="D10" i="1"/>
  <c r="D7" i="1"/>
  <c r="I52" i="1"/>
  <c r="H2" i="2"/>
  <c r="I80" i="1"/>
  <c r="F48" i="1"/>
  <c r="F10" i="1" s="1"/>
  <c r="J74" i="47" l="1"/>
  <c r="C141" i="47"/>
  <c r="C109" i="47"/>
  <c r="E7" i="47"/>
  <c r="C77" i="47"/>
  <c r="I45" i="47"/>
  <c r="C45" i="47"/>
  <c r="C10" i="47" s="1"/>
  <c r="D4" i="47" s="1"/>
  <c r="J80" i="1"/>
  <c r="E7" i="1"/>
  <c r="C48" i="1"/>
  <c r="C10" i="1" s="1"/>
  <c r="D4" i="1" s="1"/>
  <c r="C153" i="1"/>
  <c r="C83" i="1"/>
  <c r="C118" i="1"/>
  <c r="I48" i="1"/>
</calcChain>
</file>

<file path=xl/sharedStrings.xml><?xml version="1.0" encoding="utf-8"?>
<sst xmlns="http://schemas.openxmlformats.org/spreadsheetml/2006/main" count="6347" uniqueCount="2558">
  <si>
    <t>Proposal Evaluation Summary</t>
  </si>
  <si>
    <t>Vendor Name:</t>
  </si>
  <si>
    <t>Date:</t>
  </si>
  <si>
    <t>Total LERMS Specification Score</t>
  </si>
  <si>
    <t>System</t>
  </si>
  <si>
    <t>Category</t>
  </si>
  <si>
    <t>Maximum Score</t>
  </si>
  <si>
    <t>Number of Requirements</t>
  </si>
  <si>
    <t>Not Answered</t>
  </si>
  <si>
    <t>Critical</t>
  </si>
  <si>
    <t>Important</t>
  </si>
  <si>
    <t>Not Needed</t>
  </si>
  <si>
    <t>Informational</t>
  </si>
  <si>
    <t>All</t>
  </si>
  <si>
    <t>ALL CATEGORIES</t>
  </si>
  <si>
    <t>Score</t>
  </si>
  <si>
    <t>Function Available</t>
  </si>
  <si>
    <t>Function Not Available</t>
  </si>
  <si>
    <t>Exception</t>
  </si>
  <si>
    <t>LERMS</t>
  </si>
  <si>
    <t>Number of Critical</t>
  </si>
  <si>
    <t>Critical - Not Answered</t>
  </si>
  <si>
    <t>Critical - Function Available</t>
  </si>
  <si>
    <t>Critical - Function Not Available</t>
  </si>
  <si>
    <t>Critical - Exception</t>
  </si>
  <si>
    <t>Number of Important</t>
  </si>
  <si>
    <t>Important - Not Answered</t>
  </si>
  <si>
    <t>Important - Function Available</t>
  </si>
  <si>
    <t>Important - Function Not Available</t>
  </si>
  <si>
    <t>Important - Exception</t>
  </si>
  <si>
    <t>Number of Informational</t>
  </si>
  <si>
    <t>Informational - Not Answered</t>
  </si>
  <si>
    <t>Informational - Function Available</t>
  </si>
  <si>
    <t>Informational - Function Not Available</t>
  </si>
  <si>
    <t>Informational - Exception</t>
  </si>
  <si>
    <t>Worksheets</t>
  </si>
  <si>
    <t>Items</t>
  </si>
  <si>
    <t>Total Law Enforcement Master RMS specs</t>
  </si>
  <si>
    <t>Specification Type</t>
  </si>
  <si>
    <t>Weight</t>
  </si>
  <si>
    <t>Availability</t>
  </si>
  <si>
    <t>Functional Requirement</t>
  </si>
  <si>
    <t>Contractor Work Area</t>
  </si>
  <si>
    <t>Def ID</t>
  </si>
  <si>
    <t>Results (HIDDEN)</t>
  </si>
  <si>
    <t>Summary</t>
  </si>
  <si>
    <t>Spec Weight</t>
  </si>
  <si>
    <t>Avail Weight</t>
  </si>
  <si>
    <t>Page setup</t>
  </si>
  <si>
    <t>adjust to</t>
  </si>
  <si>
    <t>left margin</t>
  </si>
  <si>
    <t>top margin</t>
  </si>
  <si>
    <t>bottom margin</t>
  </si>
  <si>
    <t>center horizontal</t>
  </si>
  <si>
    <t>Header</t>
  </si>
  <si>
    <t>CAD [module name]</t>
  </si>
  <si>
    <t>[sheet name]</t>
  </si>
  <si>
    <t>Footer</t>
  </si>
  <si>
    <t>Page x of xx</t>
  </si>
  <si>
    <t>Hide "results" column</t>
  </si>
  <si>
    <t>To edit named ranges, go to formulas&gt;name manager.</t>
  </si>
  <si>
    <t>To remove the groupbox border</t>
  </si>
  <si>
    <t>from the active sheet:</t>
  </si>
  <si>
    <t>key alt-F11</t>
  </si>
  <si>
    <t>key ctl-G</t>
  </si>
  <si>
    <t>type :</t>
  </si>
  <si>
    <t>ActiveSheet.GroupBoxes.Visible = False</t>
  </si>
  <si>
    <t>Select from Drop Down List</t>
  </si>
  <si>
    <t>Spec
ID</t>
  </si>
  <si>
    <t>Importance</t>
  </si>
  <si>
    <t>Rows to be Numbered</t>
  </si>
  <si>
    <t>ALARM TRACKING AND BILLING</t>
  </si>
  <si>
    <t>The system is able to determine fees for agency-defined transaction types.</t>
  </si>
  <si>
    <t>To add a row - 
1 - unprotect sheet
2 - insert new row in middle or add to bottom
3 - copy formula from column A cell above the row being added 
4 - add a 1 to column L</t>
  </si>
  <si>
    <t>The system allows agency defined criteria for billing purposes.</t>
  </si>
  <si>
    <t>The system tracks complete location and alarm history.</t>
  </si>
  <si>
    <t>The system creates department specific warning letters based on business rules established by the agency.</t>
  </si>
  <si>
    <t>The system generates department designed invoices based on business rules established by the agency.</t>
  </si>
  <si>
    <t>The alarm tracking and billing module is integrated with CAD.</t>
  </si>
  <si>
    <t>The system is able to create department specific reports from any data field of the alarm record.</t>
  </si>
  <si>
    <t>The system can interface to a 3rd Party alarm billing software (if needed).</t>
  </si>
  <si>
    <t>APPLICATION</t>
  </si>
  <si>
    <t>Authorized users can add hyperlinks to "external URLs" to dashboards.  This capability will enable easy access to custom agency applications.</t>
  </si>
  <si>
    <t>The software has the ability to add business logic to form entry.</t>
  </si>
  <si>
    <t>The system supports forms incorporating dynamic data entry user interface.   For example, data entered in field of a form with a certain value will make other fields of that form mandatory entry fields.</t>
  </si>
  <si>
    <t>Custom Fields and Forms</t>
  </si>
  <si>
    <t>The system provides the ability for an authorized user to configure new fields mimicking the features the COTS fields have for edit checks, code tables, etc. to be used by all agencies.</t>
  </si>
  <si>
    <t>The system provides the ability for an authorized user to configure new fields mimicking the features the COTS fields have for edit checks, code tables, etc. to be used by one or more agencies.</t>
  </si>
  <si>
    <t>Custom fields can be mandatory (i.e. reporting form data is invalid when a custom, mandatory field is empty).</t>
  </si>
  <si>
    <t>Custom multiple-option fields can trigger mandatory text fields when "Other" is selected as the option.</t>
  </si>
  <si>
    <t>The system provides the ability for an authorized user to configure user defined forms.</t>
  </si>
  <si>
    <t>The system has the ability for agencies to reorder data elements on any data entry form.</t>
  </si>
  <si>
    <t xml:space="preserve">The system supports forms incorporating dynamic data entry user interfaces.   For example, if data entered in field of a form has a certain value, other fields of that form can be made mandatory entry fields. </t>
  </si>
  <si>
    <t>Capability for Agencies to design quality control rules and easily understood error notifications for any custom field they create.</t>
  </si>
  <si>
    <t>Authorized users can create/set/modify data entry forms with changes that include:</t>
  </si>
  <si>
    <t>Agency-defined dropdown list</t>
  </si>
  <si>
    <t>Agency-defined data entry forms</t>
  </si>
  <si>
    <t>Code Tables</t>
  </si>
  <si>
    <t>The RMS includes the ability to define and maintain code tables by agency.</t>
  </si>
  <si>
    <t>A code table can have additional columns for values used by workflows and cross-reference to values in other systems (such as Jail Charge Codes, Evidence Category, significance sort order, NCIC code, IBR Code), etc.</t>
  </si>
  <si>
    <t>The system allows codes to be retired not deleted.  The code is still valid for searching, but not for entry of new records.</t>
  </si>
  <si>
    <t>Where available, the system allows the import of standardized code tables from external sources, e.g., NENA, FBI.</t>
  </si>
  <si>
    <t>The vendor support and maintenance includes vendor-provided state or federal updates.</t>
  </si>
  <si>
    <t>Compliance</t>
  </si>
  <si>
    <t>The system complies with existing criminal justice standards:</t>
  </si>
  <si>
    <t>Criminal Justice Information System (CJIS)</t>
  </si>
  <si>
    <t>Security</t>
  </si>
  <si>
    <t>Permissions to view reports in all modules can be restricted by User/User Group, such as allowing prosecutor groups to only view Arrest Reports.</t>
  </si>
  <si>
    <t>A user account can be configured with "global" permissions to perform system administration functions for all agencies.</t>
  </si>
  <si>
    <t>A user account can be configured with permissions to perform system administration functions for one or more agencies.</t>
  </si>
  <si>
    <t>The system provides a means for an agency to indicate why a record or data element has been restricted.</t>
  </si>
  <si>
    <t xml:space="preserve">The RMS provides audit logs that tracks every action taken in the system. Includes login/logoff activity, records accessed by individual, changes to data such as additions, deletions, modifications and print activity. </t>
  </si>
  <si>
    <t>Access to each record is audited, including action, user, date/time, data values modified.</t>
  </si>
  <si>
    <t>Access to view audit logs is restricted to authorized users and groups.</t>
  </si>
  <si>
    <t>The RMS logs changes to record restrictions in a way that can be reported, including user that changed the restriction access list, data/time, and persons/groups allowed after the change.</t>
  </si>
  <si>
    <t>A history of restrictions that includes date, restricted by, restricted to, and restricted reason is available to authorized users.</t>
  </si>
  <si>
    <t>The system auto-saves all work in the system and locally in disconnected mode every 60 seconds.</t>
  </si>
  <si>
    <t>All features a User is authorized to use can be accessed via one logon, except that features with enhanced security may require additional credentials.</t>
  </si>
  <si>
    <t>Logs</t>
  </si>
  <si>
    <t>The RMS logs user search criteria.</t>
  </si>
  <si>
    <t>The RMS logs user search results.</t>
  </si>
  <si>
    <t>Reports can be created to monitor for appropriate use of the RMS and its data by user and by record.  
For example, all incident reports viewed by User during a period of time; all users viewing Case Folder contents during a period of time; all search criteria submitted by User during a period of time.</t>
  </si>
  <si>
    <t>The RMS logs changes to membership of RMS-defined Groups, including person that changed Group membership, date/time, and Group members after the change.</t>
  </si>
  <si>
    <t>Alerts</t>
  </si>
  <si>
    <t xml:space="preserve">This system provides alert broadcast functionality to all users, groups, shifts, or a single user to communicate an unexpected outage, issue, resolution, or troubleshooting message. </t>
  </si>
  <si>
    <t>The system provides an electronic bulletin board with items of interest for upcoming shifts.</t>
  </si>
  <si>
    <t xml:space="preserve">Notifications can be displayed in a summary view. 
  </t>
  </si>
  <si>
    <t>Notices can be filtered by Agency, Category, and Subject.</t>
  </si>
  <si>
    <t>Notices can be searched including "text" search.</t>
  </si>
  <si>
    <t>An item can be expanded to view the Extended Remarks.</t>
  </si>
  <si>
    <t>Configurations</t>
  </si>
  <si>
    <t>LGen-60</t>
  </si>
  <si>
    <t>Authorized users can copy/promote configuration changes from one environment to another.</t>
  </si>
  <si>
    <t>LGen-61</t>
  </si>
  <si>
    <t>Authorized users can access a history of incident reporting and investigation restrictions that includes date &amp; time, who changed restriction access, and groups and individuals having access after each change.</t>
  </si>
  <si>
    <t>LGen-65</t>
  </si>
  <si>
    <t>User preference settings are saved independently of the workstation and login session such that they are applied on next login to the RMS, regardless of workstation used.</t>
  </si>
  <si>
    <t>LGen-66</t>
  </si>
  <si>
    <t>System and agency-level parameters, such as agency name, address, website, phone number, juvenile age, age of consent, etc. are configurable.</t>
  </si>
  <si>
    <t>LGen-67</t>
  </si>
  <si>
    <t>The system provides the ability for an authorized user to add local business rules.</t>
  </si>
  <si>
    <t>LGen-68</t>
  </si>
  <si>
    <t>Administrative burden can be mitigated by the default value for a field being set from user preference settings, last report, etc.; something other than agency logon.</t>
  </si>
  <si>
    <t>LGen-69</t>
  </si>
  <si>
    <t>The system's user interface provides the ability to configure local business rules so that once certain field information is entered or selected, the system has the logic or intelligence to determine other fields that require input or a selection.</t>
  </si>
  <si>
    <t>LGen-70</t>
  </si>
  <si>
    <t>An authorized user can configure default values and text that is available for use with any report field.</t>
  </si>
  <si>
    <t>LGen-71</t>
  </si>
  <si>
    <t>The system supports text cut-and-paste between modules of the application.</t>
  </si>
  <si>
    <t>LGen-72</t>
  </si>
  <si>
    <t>The system supports touch screen functionality.</t>
  </si>
  <si>
    <t>LGen-73</t>
  </si>
  <si>
    <t>The system allows for the use of Web-based forms.</t>
  </si>
  <si>
    <t>LGen-74</t>
  </si>
  <si>
    <t>The user can switch between daytime and nighttime modes for the entire RMS application.</t>
  </si>
  <si>
    <t>GIS Data Synchronization</t>
  </si>
  <si>
    <t>LGen-75</t>
  </si>
  <si>
    <t>The system shall automatically validate and synchronize CAD and LERMS address/GIS data.</t>
  </si>
  <si>
    <t>ANIMAL</t>
  </si>
  <si>
    <t>The system can create full name records for animals.</t>
  </si>
  <si>
    <t>Address (City, State, Zip Code)</t>
  </si>
  <si>
    <t>Date of Birth</t>
  </si>
  <si>
    <t>Age Range</t>
  </si>
  <si>
    <t>Indicate whether animal is Deceased</t>
  </si>
  <si>
    <t>Species</t>
  </si>
  <si>
    <t>Breed</t>
  </si>
  <si>
    <t>Sex</t>
  </si>
  <si>
    <t>Indicate whether animal has been Altered</t>
  </si>
  <si>
    <t>Mixed Breed</t>
  </si>
  <si>
    <t>Height Range</t>
  </si>
  <si>
    <t>Weight Range</t>
  </si>
  <si>
    <t>Primary Color</t>
  </si>
  <si>
    <t>Owner Name (master name record)</t>
  </si>
  <si>
    <t>Disposition</t>
  </si>
  <si>
    <t>Veterinarian (master name record)</t>
  </si>
  <si>
    <t>ARREST</t>
  </si>
  <si>
    <t xml:space="preserve">The system accepts and maintains data on arrests. </t>
  </si>
  <si>
    <t xml:space="preserve">The system accepts and maintains the following arrest information: </t>
  </si>
  <si>
    <t>Arrest Tracking Number</t>
  </si>
  <si>
    <t>Date/Time of Arrest</t>
  </si>
  <si>
    <t xml:space="preserve">Arrest Type </t>
  </si>
  <si>
    <t>Arrest Status and Status Date/Time</t>
  </si>
  <si>
    <t>Charge(s)</t>
  </si>
  <si>
    <t>Associated Case Number</t>
  </si>
  <si>
    <t>Location of Arrest</t>
  </si>
  <si>
    <t>Name of Arrested Person</t>
  </si>
  <si>
    <t>Arrestee Address</t>
  </si>
  <si>
    <t>Arresting Officer (multiple possible)</t>
  </si>
  <si>
    <t>Reporting Districts of the Arrest</t>
  </si>
  <si>
    <t>Narrative</t>
  </si>
  <si>
    <t>Disposition of the Arrest</t>
  </si>
  <si>
    <t>Disposition Date</t>
  </si>
  <si>
    <t>Resulting Charge at Disposition</t>
  </si>
  <si>
    <t>CAD Event Data</t>
  </si>
  <si>
    <t>IBR Offenses and Charges are mapped, so that Officers would only need to identify the offense, and the IBR Offense and Charges would be referenced in the background for IBR and Crime Analysis reporting.  Those mapped codes should appear on the Incident Report for various quality control follow-up activities.</t>
  </si>
  <si>
    <t>The system links arrests to cases.</t>
  </si>
  <si>
    <t>Arrest Report distribution should be configurable to meet the needs of all Felony, District, and Municipal Prosecutors.</t>
  </si>
  <si>
    <t>The system accepts and maintains information about identification numbers associated with the arrest.</t>
  </si>
  <si>
    <t xml:space="preserve">The system maintains and reports arrests per National and State NIBRS requirements. </t>
  </si>
  <si>
    <t>The system links newly arrested individuals to previous arrests, if applicable.</t>
  </si>
  <si>
    <t xml:space="preserve">If one does not already exist, the system automatically creates a master name record at the time of the arrest processing. </t>
  </si>
  <si>
    <t>An arrest record can be added at the time of the original case report.</t>
  </si>
  <si>
    <t>An arrest record can be added at any time after the original case report.</t>
  </si>
  <si>
    <t>In the event of an arrest at a later date, the system is able to add additional supplemental narrative to the original case report.</t>
  </si>
  <si>
    <t>Juvenile Arrests</t>
  </si>
  <si>
    <t>The system has the ability to flag records that contain juvenile information.</t>
  </si>
  <si>
    <t xml:space="preserve">RMS reporting of Juveniles taken into custody should include fields for custody disposition (e.g. Admonished/Released, Cited, Referred, Detained), names of other adults present during questioning, adults notified of the incident, and adults taking custody for detention. </t>
  </si>
  <si>
    <t>Reports</t>
  </si>
  <si>
    <t xml:space="preserve">The system can create arrest related reports and queries to facilitate the statistical analysis of arrest data, including the following: </t>
  </si>
  <si>
    <t>Arrest by Location Report</t>
  </si>
  <si>
    <t>Arrest by Assigned Unit</t>
  </si>
  <si>
    <t>Arrest by Officer Report</t>
  </si>
  <si>
    <t>Arrest Charge Summary Report</t>
  </si>
  <si>
    <t>Arrest Detail Report</t>
  </si>
  <si>
    <t>Arrest Log</t>
  </si>
  <si>
    <t>The system provides equivalent reports for both juvenile and adult arrest records.</t>
  </si>
  <si>
    <t>The system provides a report that includes gender, race, and ethnicity information.</t>
  </si>
  <si>
    <t>The reports can be grouped and/or filtered by Arresting Officer with totals.</t>
  </si>
  <si>
    <t>ASSET MANAGEMENT</t>
  </si>
  <si>
    <t>The system is able to attach multiple supporting documents/files of various types (e.g., Word, Excel, JPG, MPG, WAV) to a Asset record.</t>
  </si>
  <si>
    <t>Division</t>
  </si>
  <si>
    <t>Station</t>
  </si>
  <si>
    <t>Facility Repair / Work Order Tracking</t>
  </si>
  <si>
    <t>The repair at facilities data tracked includes, but not limited to:</t>
  </si>
  <si>
    <t>Free-form text field for notes</t>
  </si>
  <si>
    <t>Issued Supplies and Equipment</t>
  </si>
  <si>
    <t>The system captures and tracks issued supplies and equipment data.</t>
  </si>
  <si>
    <t>Equipment may be assigned to, but is not limited to:</t>
  </si>
  <si>
    <t>Individual</t>
  </si>
  <si>
    <t>The other issued equipment data includes, but is not limited to:</t>
  </si>
  <si>
    <t>Item description</t>
  </si>
  <si>
    <t>User-defined category</t>
  </si>
  <si>
    <t>Date of purchase</t>
  </si>
  <si>
    <t>Supplying vendor</t>
  </si>
  <si>
    <t>Manufacturer</t>
  </si>
  <si>
    <t>Model number</t>
  </si>
  <si>
    <t>Serial number</t>
  </si>
  <si>
    <t>Personnel ID (Issued to)</t>
  </si>
  <si>
    <t>OSHA testing requirement ID</t>
  </si>
  <si>
    <t>OSHA testing requirement due date</t>
  </si>
  <si>
    <t>OSHA testing requirement completion date</t>
  </si>
  <si>
    <t>Fixed Asset Tracking</t>
  </si>
  <si>
    <t>The system is able to capture and track fixed-asset data.</t>
  </si>
  <si>
    <t>The fixed-asset related data includes, but not limited to:</t>
  </si>
  <si>
    <t>Agency ID number (Asset Tag)</t>
  </si>
  <si>
    <t>The system tracks, at a minimum, the following fixed-asset distribution data:</t>
  </si>
  <si>
    <t>Recipient</t>
  </si>
  <si>
    <t>Issuer</t>
  </si>
  <si>
    <t>Date distributed</t>
  </si>
  <si>
    <t>Date returned</t>
  </si>
  <si>
    <t>Name</t>
  </si>
  <si>
    <t>Address</t>
  </si>
  <si>
    <t>The system tracks, at a minimum, the following inventory distribution data:</t>
  </si>
  <si>
    <t>Quantity distributed</t>
  </si>
  <si>
    <t>Condition at Issue</t>
  </si>
  <si>
    <t>Condition at Return</t>
  </si>
  <si>
    <t>Date of Issue</t>
  </si>
  <si>
    <t>Date of Return</t>
  </si>
  <si>
    <t>The system provides sufficient fields to record the receipt of an inventoried item, including, but not limited to, the following:</t>
  </si>
  <si>
    <t>Item Type (bar code)</t>
  </si>
  <si>
    <t>System ID Number</t>
  </si>
  <si>
    <t>Agency ID</t>
  </si>
  <si>
    <t>Item Category</t>
  </si>
  <si>
    <t>Item Name</t>
  </si>
  <si>
    <t>Item Description</t>
  </si>
  <si>
    <t>Inventory or Asset Number (e.g. bar code)</t>
  </si>
  <si>
    <t xml:space="preserve">Manufacturer </t>
  </si>
  <si>
    <t>Model Number</t>
  </si>
  <si>
    <t>Serial Number</t>
  </si>
  <si>
    <t>The system allows for user defined categories.</t>
  </si>
  <si>
    <t>Ability to track vendor information:</t>
  </si>
  <si>
    <t>Point of Contact Name</t>
  </si>
  <si>
    <t>Personal Equipment</t>
  </si>
  <si>
    <t>The system provides the ability to  develop a list of types of equipment that are issued to personnel.</t>
  </si>
  <si>
    <t>The system provides the ability to define types of equipment (e.g., badges, IT equipment, cell phones, uniforms, etc.) included in personal equipment table.</t>
  </si>
  <si>
    <t>The system provides the ability to track piece of equipment that has been assigned to personnel, including, but not limited to, the following:</t>
  </si>
  <si>
    <t>Equipment Category</t>
  </si>
  <si>
    <t xml:space="preserve">Equipment type </t>
  </si>
  <si>
    <t>Personnel ID</t>
  </si>
  <si>
    <t>Personnel Name</t>
  </si>
  <si>
    <t xml:space="preserve">Model </t>
  </si>
  <si>
    <t xml:space="preserve">Description </t>
  </si>
  <si>
    <t xml:space="preserve">Condition </t>
  </si>
  <si>
    <t xml:space="preserve">Date of issuance </t>
  </si>
  <si>
    <t>Date of return</t>
  </si>
  <si>
    <t>Replacement date(s)</t>
  </si>
  <si>
    <t>Service date</t>
  </si>
  <si>
    <t>Status (lost, decommissioned, etc.)</t>
  </si>
  <si>
    <t xml:space="preserve">Comments </t>
  </si>
  <si>
    <t>Ability to capture and track history of all equipment assigned to an individual.</t>
  </si>
  <si>
    <t>Firearms and Ammunition</t>
  </si>
  <si>
    <t>The system has the ability to capture, maintain and track firearms and ammunition assigned to personnel, including, but not limited to:</t>
  </si>
  <si>
    <t>Date issued</t>
  </si>
  <si>
    <t>Employee ID</t>
  </si>
  <si>
    <t>Employee Name</t>
  </si>
  <si>
    <t>Inspected by</t>
  </si>
  <si>
    <t>Inspected date</t>
  </si>
  <si>
    <t>Issue by (name)</t>
  </si>
  <si>
    <t>Maintenance requirements</t>
  </si>
  <si>
    <t>Maintenance performed</t>
  </si>
  <si>
    <t>Quantity issued</t>
  </si>
  <si>
    <t>Received by</t>
  </si>
  <si>
    <t>Ability to assign NCIC code identifiers:</t>
  </si>
  <si>
    <t>Make</t>
  </si>
  <si>
    <t>Model</t>
  </si>
  <si>
    <t>Caliber</t>
  </si>
  <si>
    <t>Color</t>
  </si>
  <si>
    <t>Equipment Maintenance and Replacement</t>
  </si>
  <si>
    <t>Ability to create maintenance schedules for equipment requiring regular maintenance.</t>
  </si>
  <si>
    <t>Ability to create maintenance schedules for equipment requiring regular inspection.</t>
  </si>
  <si>
    <t>Ability to document maintenance for a piece of equipment.</t>
  </si>
  <si>
    <t>Ability to document service test records for a piece of equipment.</t>
  </si>
  <si>
    <t>Vehicles</t>
  </si>
  <si>
    <t>Ability to generate alerts to individuals that their equipment is due for:</t>
  </si>
  <si>
    <t>Maintenance</t>
  </si>
  <si>
    <t>Inspection</t>
  </si>
  <si>
    <t>Replacement</t>
  </si>
  <si>
    <t>Race</t>
  </si>
  <si>
    <t>BOOKING</t>
  </si>
  <si>
    <t>LBook-1</t>
  </si>
  <si>
    <t>The system has the ability to populate booking forms electronically.</t>
  </si>
  <si>
    <t>PD: Again, we assume this will be a function of NRADC.</t>
  </si>
  <si>
    <t>LBook-2</t>
  </si>
  <si>
    <t>The system has the ability to accept pre-booking information electronically from a case report.</t>
  </si>
  <si>
    <t>LBook-3</t>
  </si>
  <si>
    <t>The system has the ability to accept pre-booking information electronically from field based reporting.</t>
  </si>
  <si>
    <t>LBook-4</t>
  </si>
  <si>
    <t>The system has the ability to document different booking data based on the type of booking (e.g. juvenile vs. adult).</t>
  </si>
  <si>
    <t>LBook-5</t>
  </si>
  <si>
    <t xml:space="preserve">The system can transfer the pre-booking data to a disparate Jail Management System(s). </t>
  </si>
  <si>
    <t>LBook-6</t>
  </si>
  <si>
    <t xml:space="preserve">The system can pull pre-booking data into an RMS Incident Booking record. </t>
  </si>
  <si>
    <t>LBook-7</t>
  </si>
  <si>
    <t>The system can map incident offense codes to the appropriate jail management charge. The jail system has a different set of charging codes.</t>
  </si>
  <si>
    <t>LBook-8</t>
  </si>
  <si>
    <t xml:space="preserve">The system is able to attach multiple supporting documents/files of various types (e.g., Word, Excel, JPG, MPG, WAV, PDF) to a Booking record.  </t>
  </si>
  <si>
    <t>LBook-9</t>
  </si>
  <si>
    <t>While active in the Booking module, authorized users have access to information, such as arrest details, prior records, and warrants.</t>
  </si>
  <si>
    <t>LBook-10</t>
  </si>
  <si>
    <t>Data captured in the Arrest module can be uploaded to the Booking module to eliminate redundant entry.</t>
  </si>
  <si>
    <t>LBook-11</t>
  </si>
  <si>
    <t>Data captured in an incident report can be uploaded to the Booking module to eliminate redundant entry.</t>
  </si>
  <si>
    <t>LBook-12</t>
  </si>
  <si>
    <t>The RMS has the capability to store fingerprint info for the booking record.</t>
  </si>
  <si>
    <t>LBook-13</t>
  </si>
  <si>
    <t>The RMS has the capability to store photo info for the booking record.</t>
  </si>
  <si>
    <t>CASE MANAGEMENT</t>
  </si>
  <si>
    <t>The system maintains a database of current cases and statuses.</t>
  </si>
  <si>
    <t xml:space="preserve">The system is able to use the case management module as a supervisory tool.  </t>
  </si>
  <si>
    <t>Viewing of Investigative data and documents can be restricted to selected users, either in conjunction with or separately from restriction of incident reporting data and documents.</t>
  </si>
  <si>
    <t>Investigators and Supervisors can view indicators of investigative effort and workload for each case, including solvability, number of reports written, property count, number of persons involved, and number of words of narrative reported.</t>
  </si>
  <si>
    <t>The system allows for agency-defined case activities (e.g. table driven coding).</t>
  </si>
  <si>
    <t>The system will have the ability to integrate case activities with commercial calendar applications (e.g. Microsoft Outlook).</t>
  </si>
  <si>
    <t>The link analysis tool provides functionality to map out relationships between entities.</t>
  </si>
  <si>
    <t>Case Number</t>
  </si>
  <si>
    <t>Location</t>
  </si>
  <si>
    <t>Activity Type</t>
  </si>
  <si>
    <t>Status</t>
  </si>
  <si>
    <t>The system provides case investigation summaries for each detective including at a minimum, the following:</t>
  </si>
  <si>
    <t>Number of active cases</t>
  </si>
  <si>
    <t>Case type breakdown</t>
  </si>
  <si>
    <t>Assignment date</t>
  </si>
  <si>
    <t>Activity log</t>
  </si>
  <si>
    <t>Number of Cases Cleared by Clearance Type</t>
  </si>
  <si>
    <t>The case management functionality includes:</t>
  </si>
  <si>
    <t>Ability to route cases to individuals</t>
  </si>
  <si>
    <t>Track evidence and property disposal</t>
  </si>
  <si>
    <t>Overdue cases</t>
  </si>
  <si>
    <t>Case assignments</t>
  </si>
  <si>
    <t xml:space="preserve">The system is capable of providing the court system and District Attorney's Office access to an electronic copy of the case file. </t>
  </si>
  <si>
    <t xml:space="preserve">All the access to electronic copies of the case file is tracked and an audit trail is provided. </t>
  </si>
  <si>
    <t xml:space="preserve">Case Management integrates with Crime Analysis module to produce comprehensive statistical reports. </t>
  </si>
  <si>
    <t>The system allows Supervisors to monitor subordinates work activities by electronically:</t>
  </si>
  <si>
    <t>Obtaining workload information</t>
  </si>
  <si>
    <t>Maintaining a viewable History of Assignments, including Date/Time Assigned</t>
  </si>
  <si>
    <t xml:space="preserve"> </t>
  </si>
  <si>
    <t>The system tracks cases by, but not limited to:</t>
  </si>
  <si>
    <t>Officer</t>
  </si>
  <si>
    <t>Units</t>
  </si>
  <si>
    <t>Activity type</t>
  </si>
  <si>
    <t>Components like Domestic Violence, Hate Crimes, Gang-related, Mental Illness, Homelessness, Juvenile, etc.</t>
  </si>
  <si>
    <t>Assignments</t>
  </si>
  <si>
    <t>The system shall allow linking of all physical and digital evidence directly to the case record</t>
  </si>
  <si>
    <t>Investigators can view all Case Folder records associated to a case in one display: Incident Reports, Attachments, Master Indices, Investigation details, personal notes, etc.</t>
  </si>
  <si>
    <t>Case Load data for each member of the Assigning Supervisor's Investigative Unit is easily viewed while making Case Assignment decisions.</t>
  </si>
  <si>
    <t>The system allows personnel to see all cases assigned to them based on log in.</t>
  </si>
  <si>
    <t>The system provides caseload reports by officer, group/squad, supervisor, case status, and activities.</t>
  </si>
  <si>
    <t>Notifications</t>
  </si>
  <si>
    <t>Notifications can be configured to be sent via the system (inbox, dashboard, case log, etc.) and/or email.</t>
  </si>
  <si>
    <t xml:space="preserve">The system can enable automatic notifications to appropriate personnel whenever they are assigned a case. </t>
  </si>
  <si>
    <t>The assigning supervisor can notify an investigator of an assignment, with comments/notes the investigator will see in the notification.</t>
  </si>
  <si>
    <t>The system can enable automatic notifications to appropriate personnel in the current Investigative Unit responsible for investigating that offense/crime type.</t>
  </si>
  <si>
    <t>Assigned Investigators are notified when someone or something else updates one of their assigned cases, such as by adding a Supplemental Report, Arrest Report, Prosecutor Charging decision, Attachment, etc.</t>
  </si>
  <si>
    <t>Notifications of case updates include Incident Number, a summary of the change (e.g. "Attachment added to the related case", "Supplement added to the case"), the user who made the change, date/time of change, type of item changed/added, description of the item changed.</t>
  </si>
  <si>
    <t>Investigators are notified when someone or something else updates a case related to one of their assigned cases, such as by adding a Supplemental Report, Arrest Report, Prosecutor Charging decision, Attachment, etc. to the related case.</t>
  </si>
  <si>
    <t>Users can subscribe to be notified/alerted when a designated Person has a new involvement recorded, such as field contact, Incident/Supplemental report, warrant, etc.</t>
  </si>
  <si>
    <t>When the case retention date is met, the case will be placed in the designated Property/Evidence queue indicating that evidence may be eligible for disposition.</t>
  </si>
  <si>
    <t>Reports &amp; Queries</t>
  </si>
  <si>
    <t>The system can generate reports and dashboards based on user-defined report criteria, such as, but not limited to:</t>
  </si>
  <si>
    <t>Case aging</t>
  </si>
  <si>
    <t>Assigned cases</t>
  </si>
  <si>
    <t>Notifications/Reminders (overdue, case/task assignment)</t>
  </si>
  <si>
    <t>Dispositions (investigation and prosecutor)</t>
  </si>
  <si>
    <t>Public vs Private narratives/notes according to each Agency's requirements and what is allowed by state public disclosure laws.</t>
  </si>
  <si>
    <t>An investigator's view of their caseload</t>
  </si>
  <si>
    <t>An investigation supervisor's view of their investigators' caseload, case statuses, and case activity (e.g., follow-up reports written).</t>
  </si>
  <si>
    <t>Investigation "Status" ("e.g.," Referred to Prosecutor, Submitted to Crime Lab")</t>
  </si>
  <si>
    <t>CITATIONS</t>
  </si>
  <si>
    <t>The system is capable of accepting and recording citation data per state and local laws.</t>
  </si>
  <si>
    <t>Person and Vehicle information in a citation incident report can be populated from Master Indices.</t>
  </si>
  <si>
    <t>The RMS links person and vehicle information to the proper Master Index Record.</t>
  </si>
  <si>
    <t>All state-mandated changes to the citation form shall be covered under maintenance.</t>
  </si>
  <si>
    <t>A history on each traffic ticket and citation can be produced, including (but not limited to) the following information:</t>
  </si>
  <si>
    <t>The RMS will collect demographic data for statistical reporting in bias-based policing programs.</t>
  </si>
  <si>
    <t>The system is capable of capturing and recording agency warning notices.</t>
  </si>
  <si>
    <t>Reports to be generated on:</t>
  </si>
  <si>
    <t>Warnings</t>
  </si>
  <si>
    <t>The RMS has the ability to print roadside.</t>
  </si>
  <si>
    <t>COLLISIONS</t>
  </si>
  <si>
    <t xml:space="preserve">The system accepts, maintains, and tracks information to meet the State Police Traffic Collision Report data requirements. </t>
  </si>
  <si>
    <t>Any future state-mandated changes to the accident form will be covered under maintenance costs.</t>
  </si>
  <si>
    <t>The system accepts, maintains and tracks detailed information about subjects associated with an accident (e.g., drivers, passengers, pedestrians, witnesses).</t>
  </si>
  <si>
    <t>The system links accident, incident and case numbers for investigative and search purposes.</t>
  </si>
  <si>
    <t>The system supports the capture of required information for commercial vehicles.</t>
  </si>
  <si>
    <t xml:space="preserve">The RMS renders a Collision report similar to the Virginia State Police Traffic Collision Report form.  </t>
  </si>
  <si>
    <t>The rendered Collision Report document is automatically linked to the Collision Incident for viewing by authorized RMS users.</t>
  </si>
  <si>
    <t>Accident data can be entered from the field with pre-defined forms from a smartphone, MDC, or tablet.</t>
  </si>
  <si>
    <t>The system is able to attach multiple supporting documents/files of various types (e.g., Word, Excel, JPG, MPG, WAV, PDF) to an accident record.</t>
  </si>
  <si>
    <t>Graphical and digital data includes:</t>
  </si>
  <si>
    <t>Drawings (from external programs)</t>
  </si>
  <si>
    <t>Diagrams (from external programs)</t>
  </si>
  <si>
    <t>Photographs</t>
  </si>
  <si>
    <t>Video recordings</t>
  </si>
  <si>
    <t>Other digital media</t>
  </si>
  <si>
    <t>Embedded Visio for Crash diagraming</t>
  </si>
  <si>
    <t>Officers can select the basic intersection diagram from an interactive and current map that can be configured to remove any vehicles, and allow the officer to select whether vegetation or buildings should be included in the base diagram template.  This would be preferable over an intersection library that needs continual updating.</t>
  </si>
  <si>
    <t>Capability to build a Collision Diagramming Intersection Template Library that any user can contribute to when their submission is accepted, to include a mechanism to review and accept the submitted template with appropriate permission.</t>
  </si>
  <si>
    <t>The capability to pull Location, Time reported to LE, Time Occurred, Persons, Vehicles, Property Owners, etc in a collision report can be reused by an Incident report documenting a crime during the incident, such as DUI, Hit &amp; Run, Vehicular Homicide, Warrant, Stolen Property, etc.</t>
  </si>
  <si>
    <t>Standard reports from the accident module include:</t>
  </si>
  <si>
    <t>Accidents by location.  Validate latitude/longtitude on Crash reports prior to submission to the State.</t>
  </si>
  <si>
    <t>Accidents by time of day and day of week</t>
  </si>
  <si>
    <t>Accidents by violation</t>
  </si>
  <si>
    <t>Accidents by severity</t>
  </si>
  <si>
    <t>Accidents by driver demographics</t>
  </si>
  <si>
    <t>Statistical summary by intersection</t>
  </si>
  <si>
    <t>Configurable crash type (injury, tow, hit &amp; run, etc.)</t>
  </si>
  <si>
    <t>Top x number of crash locations.</t>
  </si>
  <si>
    <t>Statistical summary by defined geographical area, day and time</t>
  </si>
  <si>
    <t>The accident module provides a complete data analysis capability to review data and generate reports based on all accident data fields.</t>
  </si>
  <si>
    <t>State accident report can be produced in a PDF format.</t>
  </si>
  <si>
    <t>The system shall allow mobile crash reporting within CAD/MFR without external software.</t>
  </si>
  <si>
    <t>CRIME ANALYSIS</t>
  </si>
  <si>
    <t>The system will utilize existing data previously entered or transferred into other integrated application modules for use in crime analysis reporting.</t>
  </si>
  <si>
    <t>The system can generate any reports using a report wizard.</t>
  </si>
  <si>
    <t>Crime Analysis can be generated on all data elements in RMS.</t>
  </si>
  <si>
    <t>The system can generate a report that shows statistical data on crimes concerning the frequency and distribution of crime throughout one or more user-selected jurisdiction reporting districts.</t>
  </si>
  <si>
    <t>The system can generate a report that shows statistical data on crimes concerning the frequency and the distribution of crime throughout user-selected mapping layers available via the GIS maps (e.g. stations, sectors, grids, voting districts, etc.).</t>
  </si>
  <si>
    <t>Users can create custom alerts on any field or Major Index record, to include threshold alerts, e.g., when Vandalisms in this geographic region during this amount of time exceed this number or percentage, alert me.</t>
  </si>
  <si>
    <t>Users should have the ability to customize the columns desired in the search result grids.</t>
  </si>
  <si>
    <t>The system will allow a user to draw a polygon on a map and gather all associated statistical data within that polygon.</t>
  </si>
  <si>
    <t>The reporting module has access to CAD calls for service data.</t>
  </si>
  <si>
    <t>The system is able to retrieve cases with similar crime modus operandi to assist investigators in solving crimes.</t>
  </si>
  <si>
    <t>The system is able to identify the overall activity per crime type within a selected date range and reporting district.</t>
  </si>
  <si>
    <t>The system can create reports that target specific types of crimes based on the following:</t>
  </si>
  <si>
    <t>Location (specific address) of Occurrence</t>
  </si>
  <si>
    <t>User Selected Crime Type(s)</t>
  </si>
  <si>
    <t>Hate Bias Information</t>
  </si>
  <si>
    <t>Geographical Groupings of Crimes</t>
  </si>
  <si>
    <t>Similar Types of Victims</t>
  </si>
  <si>
    <t>Common M.O. of Crime</t>
  </si>
  <si>
    <t>Suspect Vehicle Description</t>
  </si>
  <si>
    <t>Suspect Physical Description</t>
  </si>
  <si>
    <t>Tools Used</t>
  </si>
  <si>
    <t>Weapons Used</t>
  </si>
  <si>
    <t>Property Targeted for Theft</t>
  </si>
  <si>
    <t>Point and Method of Entry</t>
  </si>
  <si>
    <t>Location Category of Crime</t>
  </si>
  <si>
    <t>Theft Category of Crime (e.g., shoplifting from buildings, vehicles)</t>
  </si>
  <si>
    <t>Crime Attempts</t>
  </si>
  <si>
    <t>The system provides tactical analysis to assist operational staff in identifying specific policing problem trends.</t>
  </si>
  <si>
    <t>The system has the ability to map crime trends on the following, but not limited to:</t>
  </si>
  <si>
    <t>M.O.</t>
  </si>
  <si>
    <t>Subject</t>
  </si>
  <si>
    <t>Weapon</t>
  </si>
  <si>
    <t>The system supports strategic analysis to provide information concerning crime rate variations over a longer time period, with geographic, economic, social, and other types of general information.</t>
  </si>
  <si>
    <t>The RMS supports Administrative analysis with a longer timeframe (e.g. quarterly, semi-annual, annual) to produce strategic comparisons for external publication.</t>
  </si>
  <si>
    <t>Configurable dashboard overview graphs and charts that provide Command Staff members with high level awareness, resource demand, and quick access to progress in emphasis areas.</t>
  </si>
  <si>
    <t>Reports can be exported to common document formats that can be readily published to agency websites.</t>
  </si>
  <si>
    <t>The analytics module facilitates sharing reports/dashboards with other users, such as by selecting a "saved report", or emailing a report.</t>
  </si>
  <si>
    <t>The RMS should provide the ability to schedule reports to run at specified intervals for delivery to specified users/groups.</t>
  </si>
  <si>
    <t>Users can sign up to receive recurring reports on a schedule (e.g. daily, monthly, annually).</t>
  </si>
  <si>
    <t>Users can access pre-designed reports and provide on-demand search criteria values.</t>
  </si>
  <si>
    <t>The system provides administrative analysis that supports budget development and administrative decisions based on resource allocation.</t>
  </si>
  <si>
    <t>The system provides forecasting analysis to apply tactical, strategic and administrative analysis with multiple sets of data.</t>
  </si>
  <si>
    <t>The following support tools are included:</t>
  </si>
  <si>
    <t>Crime mapping</t>
  </si>
  <si>
    <t>Link analysis</t>
  </si>
  <si>
    <t>Data mining</t>
  </si>
  <si>
    <t>Spatial analysis</t>
  </si>
  <si>
    <t>Temporal analysis</t>
  </si>
  <si>
    <t>Comparative analysis</t>
  </si>
  <si>
    <t>Simple relational analysis</t>
  </si>
  <si>
    <t>Complex relational analysis</t>
  </si>
  <si>
    <t>The system supports the capability to aggregate crime data on various indicators.</t>
  </si>
  <si>
    <t>Formats include:</t>
  </si>
  <si>
    <t>Graphs</t>
  </si>
  <si>
    <t>Charts</t>
  </si>
  <si>
    <t>Dashboards</t>
  </si>
  <si>
    <t>Other pictorial media</t>
  </si>
  <si>
    <t>This information provides the necessary information for:</t>
  </si>
  <si>
    <t>Staffing analysis</t>
  </si>
  <si>
    <t>Shift allocation</t>
  </si>
  <si>
    <t>Geographic assignment</t>
  </si>
  <si>
    <t>Standard crime analysis reports include:</t>
  </si>
  <si>
    <t>General offense activity</t>
  </si>
  <si>
    <t>Offense activity by day of week</t>
  </si>
  <si>
    <t>Offense activity by time of day</t>
  </si>
  <si>
    <t>Offense activity by geographical area</t>
  </si>
  <si>
    <t>Current period vs. previous period</t>
  </si>
  <si>
    <t>Current period vs. historical average</t>
  </si>
  <si>
    <t>Total crimes by reporting district</t>
  </si>
  <si>
    <t>Total crimes by geographical area (beats, areas, sections, sub-beats, zones)</t>
  </si>
  <si>
    <t>Total crimes by shifts / teams</t>
  </si>
  <si>
    <t>Percentage change from prior periods</t>
  </si>
  <si>
    <t>Crime distribution analysis reports using available crime data</t>
  </si>
  <si>
    <t>Point-in-time analysis for use in assessing agency performance and administrative decision support.</t>
  </si>
  <si>
    <t xml:space="preserve">The system has a facial recognition search tool. </t>
  </si>
  <si>
    <t>Crime Mapping</t>
  </si>
  <si>
    <t>The system provides a fully integrated spatial mapping product that plots activities.</t>
  </si>
  <si>
    <t>Analytics for map displays of incidents include temporal playback.</t>
  </si>
  <si>
    <t>Analytics for incidents include temporal playback of incident/investigation activity.</t>
  </si>
  <si>
    <t>The system provides map animation of incident locations during a time period.</t>
  </si>
  <si>
    <t>The system supports agency-defined icons in crime mapping to represent records from the query.</t>
  </si>
  <si>
    <t>Users should be able to display results on a map with easy links to data records displayed from a choice of symbols and legends, e.g., by Offense symbols, Role symbols (Suspect, Victim, Witness, Missing, Associate), Property Status symbols (Stolen, Recovered, etc.), Property Type symbols (Vehicles, Weapons, Drugs, etc.).</t>
  </si>
  <si>
    <t>The software supports pin-mapping.</t>
  </si>
  <si>
    <t xml:space="preserve">The system is able to display detailed information about an incident by using mouse-over of the map icon.  </t>
  </si>
  <si>
    <t>The system provides the ability to zoom and pan.</t>
  </si>
  <si>
    <t>The system is able to apply multiple map layers for more details.</t>
  </si>
  <si>
    <t>The system is based on the ESRI ArcGIS platform.</t>
  </si>
  <si>
    <t>The system provides user level access security for viewing.</t>
  </si>
  <si>
    <t>The module operates on a personal computer using Microsoft Windows client operating system software.</t>
  </si>
  <si>
    <t>At a minimum, the mapping is integrated with the following activities:</t>
  </si>
  <si>
    <t>CAD calls (data warehouse); data is not older than 5 minutes</t>
  </si>
  <si>
    <t>Historical Incident reports (archived databases)</t>
  </si>
  <si>
    <t>Incident Reports</t>
  </si>
  <si>
    <t>Traffic Collisions</t>
  </si>
  <si>
    <t>Field Interviews</t>
  </si>
  <si>
    <t>Citations</t>
  </si>
  <si>
    <t>Arrest(s)</t>
  </si>
  <si>
    <t>Licenses</t>
  </si>
  <si>
    <t>Permits</t>
  </si>
  <si>
    <t>Allows for third party database connections</t>
  </si>
  <si>
    <t>At a minimum, the Mapping tools include views for:</t>
  </si>
  <si>
    <t>Road</t>
  </si>
  <si>
    <t>Aerial</t>
  </si>
  <si>
    <t>Street Side</t>
  </si>
  <si>
    <t>Map Search Capabilities included, but not limited to:</t>
  </si>
  <si>
    <t>Call Type</t>
  </si>
  <si>
    <t>Elapsed time or time range.</t>
  </si>
  <si>
    <t>Location (citywide, by district, address)</t>
  </si>
  <si>
    <t>Data Sources (always users to select or deselect)</t>
  </si>
  <si>
    <t>Type of Crime/Crime Category</t>
  </si>
  <si>
    <t>Priority for CAD CFS data</t>
  </si>
  <si>
    <t>Radius Search</t>
  </si>
  <si>
    <t>Polygon Search</t>
  </si>
  <si>
    <t>Crime Hotspots</t>
  </si>
  <si>
    <t xml:space="preserve">The software supports plotting incidents on a map to show, but not limited to: </t>
  </si>
  <si>
    <t>Incidents near specific businesses, such as liquor stores</t>
  </si>
  <si>
    <t>Incidents near specific street, cross streets, stop lights, etc.</t>
  </si>
  <si>
    <t>Incidents near specific schools</t>
  </si>
  <si>
    <t>Incidents in specific regions</t>
  </si>
  <si>
    <t xml:space="preserve">Incidents by Type </t>
  </si>
  <si>
    <t>Incidents by Date/Time</t>
  </si>
  <si>
    <t>Crime Type</t>
  </si>
  <si>
    <t>The system is able to display limited information (without interfering with the map visual) about an incident by using a mouse-over of the map icon.</t>
  </si>
  <si>
    <t>The system provides a "basic" user tool for "quick mapping" where only a few criteria are needed for mapping, such as:
Location (by Address, District, Agency, or any combination of Districts and Agencies)
Date/Time or Date/Time range (including shortcuts like "Today" or "Last Month", etc.)
CAD Event Type and/or RMS Offense Type or any combination of Event Types and/or Offenses.</t>
  </si>
  <si>
    <t>The system can generate a density map to display the results of inquiries.</t>
  </si>
  <si>
    <t>The system can generate a hot spot map to show high crime areas.</t>
  </si>
  <si>
    <t>Map Maintenance</t>
  </si>
  <si>
    <t>The system allows for the agency to configure additional data sources outside of RMS.</t>
  </si>
  <si>
    <t>Authorized users can add layers to system maps such as municipal boundaries, agency beat/district, grid, terrain, etc.</t>
  </si>
  <si>
    <t>CRIME REPORTING</t>
  </si>
  <si>
    <t>The system can capture and record all state Incident-Based Reporting System (IBRS) data elements in the appropriate format.</t>
  </si>
  <si>
    <t>The RMS provides IBRS export files meeting standards for updates of the State IBRS repository.  The files are generated each month for the Law Enforcement agency and are accessible to the agency's Records Managers and Crime Analysts.</t>
  </si>
  <si>
    <t>The system has the ability to transmit changed and updated records as well as original records within the reported month.</t>
  </si>
  <si>
    <t>The system provides edit/validation capabilities for IBRS data.</t>
  </si>
  <si>
    <t>The system provides clear, concise error messages with links back to the data field to update.</t>
  </si>
  <si>
    <t>Inactive/unfounded offenses (and associated offenders, victims, weapons, property) are not used in IBRS validation, nor are they transferred to IBRS.  An incident must pass IBRS validation based only on "active" offenses.</t>
  </si>
  <si>
    <t>The RMS relieves officers of the administrative burden to manually add a "Society" victim for IBRS compliance by adding one for them when an incident includes a Crime Against Society.  This should happen in the background with no user involvement.</t>
  </si>
  <si>
    <t>The RMS relieves officers of the administrative burden to manually add an "Unknown" suspect for IBRS compliance by the RMS adding one for them when an incident requires an offender and no offenders are reported.</t>
  </si>
  <si>
    <t>The system has the ability to regenerate monthly IBR files multiple times.</t>
  </si>
  <si>
    <t>Officers are prevented from finalizing/submitting Incident Reports and Supplements that have invalid data (i.e., do not conform to local/custom and NIBRS standards).</t>
  </si>
  <si>
    <t>A Sex/Gender value of "X" is converted to "Unknown" when submitted to the State IBRS.</t>
  </si>
  <si>
    <t>Updates to case data will update IBR-related information when applicable, and generates any updates that are required for IBR submissions.</t>
  </si>
  <si>
    <t>FIELD CONTACT</t>
  </si>
  <si>
    <t xml:space="preserve">The Field contacts module can be accessed and updated from a mobile data device. </t>
  </si>
  <si>
    <t xml:space="preserve">The system is capable of associating a field contact with a specific case. </t>
  </si>
  <si>
    <t xml:space="preserve">The system is capable of capturing and recording field contact notes and documents. </t>
  </si>
  <si>
    <t>The system is capable of generating automated field contact reports.</t>
  </si>
  <si>
    <t xml:space="preserve">The system allows an authorized user to add user-defined fields to the Field contact report. </t>
  </si>
  <si>
    <t xml:space="preserve">The system maintains the following basic contact information:  </t>
  </si>
  <si>
    <t>Contact Date/Time</t>
  </si>
  <si>
    <t>Contact Type</t>
  </si>
  <si>
    <t>Contact Reason</t>
  </si>
  <si>
    <t>Contact Name</t>
  </si>
  <si>
    <t>Contact Description</t>
  </si>
  <si>
    <t>Beat/Census Block</t>
  </si>
  <si>
    <t>Districts</t>
  </si>
  <si>
    <t>All master vehicle descriptor fields (if not all are included, list the ones that are in the comments)</t>
  </si>
  <si>
    <t>All master property descriptor fields (if not all are included, list the ones that are in the comments)</t>
  </si>
  <si>
    <t>Ability to add multiple contacts</t>
  </si>
  <si>
    <t>All master name descriptor fields (if not all are included, list the ones that are in the comments)</t>
  </si>
  <si>
    <t>Photo of Subject</t>
  </si>
  <si>
    <t>Photo of Tattoo</t>
  </si>
  <si>
    <t>Clothing Description</t>
  </si>
  <si>
    <t>Affiliations</t>
  </si>
  <si>
    <t>Ability to add suspect vehicle</t>
  </si>
  <si>
    <t>Ability to add multiple suspect vehicles</t>
  </si>
  <si>
    <t>The system accepts and maintains information sources (e.g., rumors, anonymous tips, confidential informants, first-hand accounts from a law enforcement personnel).</t>
  </si>
  <si>
    <t>The system has the ability to grade the credibility of each source (e.g., reliable, unreliable, unknown).</t>
  </si>
  <si>
    <t>The system has the ability to update the MNI with field contact information.</t>
  </si>
  <si>
    <t xml:space="preserve">The system will accept and maintain contact vehicle information. </t>
  </si>
  <si>
    <t xml:space="preserve">The system will accept and maintain all officers associated with the field contact. </t>
  </si>
  <si>
    <t>The system can link or group all known associates at a given criminal location and maintains the association with Master Organization Index record.</t>
  </si>
  <si>
    <t>The field investigations record can be searched and sorted by any field of the record.</t>
  </si>
  <si>
    <t>The field investigations record can be queried by clothing and clothing descriptions.</t>
  </si>
  <si>
    <t>The system allows the analysis of field contact data by investigators and other authorized personnel.</t>
  </si>
  <si>
    <t>The system is able to track field contacts by:</t>
  </si>
  <si>
    <t>Date/Date Range</t>
  </si>
  <si>
    <t>CAD Incident Number</t>
  </si>
  <si>
    <t>Investigating Officer</t>
  </si>
  <si>
    <t>Vehicle Information</t>
  </si>
  <si>
    <t>The system provides the ability to auto populate contact fields from CAD.</t>
  </si>
  <si>
    <t>These fields include:</t>
  </si>
  <si>
    <t>Incident Number</t>
  </si>
  <si>
    <t>Vehicle information</t>
  </si>
  <si>
    <t>The system has the ability to track and associate a field contact record with an incident or case number.</t>
  </si>
  <si>
    <t>The field contact report will collect demographic data for statistical reporting in bias-based policing programs.</t>
  </si>
  <si>
    <t>Field Reporting</t>
  </si>
  <si>
    <t>LFldR-1</t>
  </si>
  <si>
    <t>The software supports entry of field activity from the mobile device.  This can include other device types, such as: Android, IOS, etc.</t>
  </si>
  <si>
    <t>Field activity includes the entry and update to:</t>
  </si>
  <si>
    <t>LFldR-2</t>
  </si>
  <si>
    <t>Accidents</t>
  </si>
  <si>
    <t>LFldR-3</t>
  </si>
  <si>
    <t>Arrests</t>
  </si>
  <si>
    <t>LFldR-4</t>
  </si>
  <si>
    <t>Cases</t>
  </si>
  <si>
    <t>LFldR-5</t>
  </si>
  <si>
    <t>Field Interview</t>
  </si>
  <si>
    <t>LFldR-6</t>
  </si>
  <si>
    <t>Civil process</t>
  </si>
  <si>
    <t>LFldR-7</t>
  </si>
  <si>
    <t>Field investigations</t>
  </si>
  <si>
    <t>LFldR-8</t>
  </si>
  <si>
    <t>Incidents</t>
  </si>
  <si>
    <t>LFldR-9</t>
  </si>
  <si>
    <t>Supplements</t>
  </si>
  <si>
    <t>LFldR-10</t>
  </si>
  <si>
    <t>Tickets</t>
  </si>
  <si>
    <t>LFldR-11</t>
  </si>
  <si>
    <t>User-defined forms</t>
  </si>
  <si>
    <t>LFldR-12</t>
  </si>
  <si>
    <t>The system provides the ability for an authorized user to define agency specific data entry fields.</t>
  </si>
  <si>
    <t>LFldR-13</t>
  </si>
  <si>
    <t>The system provides the ability for an authorized user to configure new fields mimicking the features the COTS fields have for edit checks, code tables, etc.</t>
  </si>
  <si>
    <t>LFldR-14</t>
  </si>
  <si>
    <t>LFldR-15</t>
  </si>
  <si>
    <t xml:space="preserve">The system allows the user to log onto one application for access and management of a report. </t>
  </si>
  <si>
    <t>LFldR-16</t>
  </si>
  <si>
    <t>Field investigations/contact cards are included in the supervisory review and upload/merge process.</t>
  </si>
  <si>
    <t>LFldR-17</t>
  </si>
  <si>
    <t>The forms and reports merge (into RMS) process is agency-defined.</t>
  </si>
  <si>
    <t>LFldR-18</t>
  </si>
  <si>
    <t>LFldR-19</t>
  </si>
  <si>
    <t>The system has the ability to include domestic-related fields outlined in case entry to be available for entry within the Field Reporting module.</t>
  </si>
  <si>
    <t>LFldR-20</t>
  </si>
  <si>
    <t xml:space="preserve">When a case is flagged as 'domestic related' the system will require specific mandatory domestic-related fields be completed by the user.  </t>
  </si>
  <si>
    <t>LFldR-21</t>
  </si>
  <si>
    <t>The software supports an Incident Based Reporting (IBR) compliant data schema.</t>
  </si>
  <si>
    <t>LFldR-22</t>
  </si>
  <si>
    <t>The software has configurable form/field rules that will detect IBR errors at data entry time.</t>
  </si>
  <si>
    <t>LFldR-23</t>
  </si>
  <si>
    <t>The system provides robust logic related to IBR reporting/entry requirements, mandatory fields and proactive updates to those fields based on entered report information</t>
  </si>
  <si>
    <t>LFldR-24</t>
  </si>
  <si>
    <t>The system provides help text by field; the help text should allow for agency-specific help text to be added as necessary</t>
  </si>
  <si>
    <t>LFldR-25</t>
  </si>
  <si>
    <t>They system provides some methodology that allows an officer to validate the case number entered is in the proper format and preferably is added to the record in an automated fashion to help reduce these types of errors.</t>
  </si>
  <si>
    <t>LFldR-26</t>
  </si>
  <si>
    <t>The IBR data provided by the system is user-friendly, and regularly updated by the selected vendor based on changes made in the requirements at the State or Federal level.</t>
  </si>
  <si>
    <t>LFldR-27</t>
  </si>
  <si>
    <t>The system accommodates report versioning where multiple copies are stored for a document each time it is saved.</t>
  </si>
  <si>
    <t>LFldR-28</t>
  </si>
  <si>
    <t>The printed output from field report type is agency configurable.</t>
  </si>
  <si>
    <t>LFldR-29</t>
  </si>
  <si>
    <t>The software is able to use a scanned image as a background for the report.</t>
  </si>
  <si>
    <t>LFldR-30</t>
  </si>
  <si>
    <t>The software allows an officer to review the report for errors and warnings before submitting to a supervisor.</t>
  </si>
  <si>
    <t>LFldR-31</t>
  </si>
  <si>
    <t>If errors are detected within a report the error is defined in plain English common language and provides a link that takes the user to the location of the specific error.</t>
  </si>
  <si>
    <t>LFldR-32</t>
  </si>
  <si>
    <t xml:space="preserve">The system allows a user to complete the NIBRS compliancy check on either the mobile or a workstation. </t>
  </si>
  <si>
    <t>LFldR-33</t>
  </si>
  <si>
    <t>The solution provides a visual indicator that highlights validation errors or missing data.</t>
  </si>
  <si>
    <t>LFldR-34</t>
  </si>
  <si>
    <t>The visual indicator that highlights validation errors or missing data provides a description of the specific error and provides a link to the field with the information that requires correction.</t>
  </si>
  <si>
    <t>LFldR-35</t>
  </si>
  <si>
    <t>Errors are presented to the user for all reports and allows the user to make corrections by selecting the error message and the user is automatically navigated to the field that needs correction.</t>
  </si>
  <si>
    <t>LFldR-36</t>
  </si>
  <si>
    <t>The software supports supervisor review.</t>
  </si>
  <si>
    <t>LFldR-37</t>
  </si>
  <si>
    <t>The system supports the ability for a supervisor to review a supplemental report.</t>
  </si>
  <si>
    <t>LFldR-38</t>
  </si>
  <si>
    <t>The system can provide alerts when a supplemental report is generated.</t>
  </si>
  <si>
    <t>LFldR-39</t>
  </si>
  <si>
    <t>An authorized user can cancel a report.</t>
  </si>
  <si>
    <t>LFldR-40</t>
  </si>
  <si>
    <t>The new system provides the ability for each agency to develop and configure their own workflows.</t>
  </si>
  <si>
    <t>LFldR-41</t>
  </si>
  <si>
    <t>The system provides user maintainable workflow defined by report, by user and by department (agency), e.g., Report submitted -&gt; Supervisor review -&gt; Report returned to officer for correction if necessary -&gt; Report resubmitted -&gt; Supervisor approval.</t>
  </si>
  <si>
    <t>LFldR-42</t>
  </si>
  <si>
    <t xml:space="preserve">The system allows an authorized user (e.g. Supervisor, Records) to modify or make a correction to an officers report.  An audit trail of the correction and who made it is logged. </t>
  </si>
  <si>
    <t>LFldR-43</t>
  </si>
  <si>
    <t>Once a report has been approved by a Supervisor it does not allow the user to update or delete the report.</t>
  </si>
  <si>
    <t>LFldR-44</t>
  </si>
  <si>
    <t>The system can be configured to notify Officers when reports are submitted and received by Supervisors.</t>
  </si>
  <si>
    <t>LFldR-45</t>
  </si>
  <si>
    <t xml:space="preserve">The system can be configured to notify a Supervisor when a report is submitted and received by an Officer. </t>
  </si>
  <si>
    <t>LFldR-46</t>
  </si>
  <si>
    <t xml:space="preserve">The system can be configured to provide an audit trail so a user can see the current status of the report. </t>
  </si>
  <si>
    <t>LFldR-47</t>
  </si>
  <si>
    <t>Officers are notified when Supervisors make edits and return the report to the officers.</t>
  </si>
  <si>
    <t>LFldR-48</t>
  </si>
  <si>
    <t>Supervisor edits are easily seen (e.g. track changes).</t>
  </si>
  <si>
    <t>LFldR-49</t>
  </si>
  <si>
    <t>Each time a status of the report is updated all users are notified of that status change.</t>
  </si>
  <si>
    <t>The software allows for upload of officer reports using the following:</t>
  </si>
  <si>
    <t>LFldR-50</t>
  </si>
  <si>
    <t>Removable/Portable media (USB drives)</t>
  </si>
  <si>
    <t>LFldR-51</t>
  </si>
  <si>
    <t>Wireless (RF) over any protocol and network including, but not limited to:(i.e. private radio, commercial wireless network, mesh, etc.)</t>
  </si>
  <si>
    <t>LFldR-52</t>
  </si>
  <si>
    <t>The system can utilize  mobile VPN software application (such as CradelPoint) to help manage connectivity to the wireless network.</t>
  </si>
  <si>
    <t>LFldR-53</t>
  </si>
  <si>
    <t>If connectivity is lost, data entered on forms is stored for later recall and upload once connectivity is restored.</t>
  </si>
  <si>
    <t>LFldR-54</t>
  </si>
  <si>
    <t>The software supports printing of a Field Report prior to being merged into the RMS database.</t>
  </si>
  <si>
    <t>LFldR-55</t>
  </si>
  <si>
    <t>The software allows an authorized user to merge officer reports into an existing Records Management Database.</t>
  </si>
  <si>
    <t>LFldR-56</t>
  </si>
  <si>
    <t xml:space="preserve">The software provides a clipboard function that allows a user to enter and maintain notes as needed.  </t>
  </si>
  <si>
    <t>LFldR-57</t>
  </si>
  <si>
    <t>The clipboard function stores data in folders as configured by the user.</t>
  </si>
  <si>
    <t>LFldR-58</t>
  </si>
  <si>
    <t>Data in the clipboard function can be deleted as desired by the user.</t>
  </si>
  <si>
    <t>LFldR-59</t>
  </si>
  <si>
    <t>Data in the clipboard function can be added to forms of system modules using cut-and-paste.</t>
  </si>
  <si>
    <t>LFldR-60</t>
  </si>
  <si>
    <t>The software attaches a copy of the report into the RMS as a PDF.</t>
  </si>
  <si>
    <t>LFldR-61</t>
  </si>
  <si>
    <t>The software attaches a copy of all supplements into the RMS as a PDF.</t>
  </si>
  <si>
    <t>LFldR-62</t>
  </si>
  <si>
    <t>The software supports the retention of an exact copy of an officers report, as it existed when approved.</t>
  </si>
  <si>
    <t>LFldR-63</t>
  </si>
  <si>
    <t>The software supports the downloading of tables to all mobile devices, eliminating the need to update tables on individual devices.</t>
  </si>
  <si>
    <t>LFldR-64</t>
  </si>
  <si>
    <t>The software supports field reporting access security at the user level.</t>
  </si>
  <si>
    <t>LFldR-65</t>
  </si>
  <si>
    <t>The software supports field reporting access security at the device level .</t>
  </si>
  <si>
    <t>LFldR-66</t>
  </si>
  <si>
    <t>Incomplete reports can be completed on any other device that has the field based reporting software installed.</t>
  </si>
  <si>
    <t>LFldR-67</t>
  </si>
  <si>
    <t>The system provides narrative processing functionality similar to Microsoft Word.</t>
  </si>
  <si>
    <t>LFldR-68</t>
  </si>
  <si>
    <t xml:space="preserve">The software supports narrative text entry with spell checker. </t>
  </si>
  <si>
    <t>LFldR-69</t>
  </si>
  <si>
    <t>The software has automatic spell check.</t>
  </si>
  <si>
    <t>LFldR-70</t>
  </si>
  <si>
    <t>An authorized user can enable and disable automatic spell check by command.</t>
  </si>
  <si>
    <t>LFldR-71</t>
  </si>
  <si>
    <t>The software is table-driven.</t>
  </si>
  <si>
    <t>LFldR-72</t>
  </si>
  <si>
    <t>All field reporting drop down lists utilize common data from common fields in all applicable RMS modules and do not require separate entry.</t>
  </si>
  <si>
    <t>LFldR-73</t>
  </si>
  <si>
    <t>All field reporting drop down lists remain in sync with common data lists throughout the RMS application.</t>
  </si>
  <si>
    <t>LFldR-74</t>
  </si>
  <si>
    <t>The merge process supports merging one record at a time.</t>
  </si>
  <si>
    <t>LFldR-75</t>
  </si>
  <si>
    <t>The system automatically populates the fields in the RMS database during the merge process.</t>
  </si>
  <si>
    <t>LFldR-76</t>
  </si>
  <si>
    <t>The system provides the ability to enter and complete accident diagrams.</t>
  </si>
  <si>
    <t>LFldR-77</t>
  </si>
  <si>
    <t>Accident diagrams are accessible from the Field Reporting module and from RMS.</t>
  </si>
  <si>
    <t>LFldR-78</t>
  </si>
  <si>
    <t>LFldR-79</t>
  </si>
  <si>
    <t>The system supports agency-defined data entry screens for all field reports.</t>
  </si>
  <si>
    <t>LFldR-80</t>
  </si>
  <si>
    <t>The system supports multiple report types for each incident allowing separate screens for specific report types.</t>
  </si>
  <si>
    <t>LFldR-81</t>
  </si>
  <si>
    <t>The system supports text cut-and-paste between sections of a report.</t>
  </si>
  <si>
    <t>LFldR-82</t>
  </si>
  <si>
    <t>The system supports text cut-and-paste between sections of different reports.</t>
  </si>
  <si>
    <t>LFldR-83</t>
  </si>
  <si>
    <t>LFldR-84</t>
  </si>
  <si>
    <t>The system provides the ability to transfer and correctly parse query transaction accurately into reports</t>
  </si>
  <si>
    <t>LFldR-85</t>
  </si>
  <si>
    <t>The system provides the ability to transfer and correctly parse query transaction accurately into forms.</t>
  </si>
  <si>
    <t>LFldR-86</t>
  </si>
  <si>
    <t>The system allows a user to create a new report based on the data of an existing report. This would copy the applicable data out of one report and into another.</t>
  </si>
  <si>
    <t>LFldR-87</t>
  </si>
  <si>
    <t>The system is capable of user configured in-vehicle printing (e.g. accident exchange cards, citations).</t>
  </si>
  <si>
    <t>LFldR-88</t>
  </si>
  <si>
    <t>The system allows the entry of notations on every form and field as needed.</t>
  </si>
  <si>
    <t>LFldR-89</t>
  </si>
  <si>
    <t>LFldR-90</t>
  </si>
  <si>
    <t>The system allows the definition of business rules on any form.</t>
  </si>
  <si>
    <t>LFldR-91</t>
  </si>
  <si>
    <t>The system allows for the use of client installed forms.</t>
  </si>
  <si>
    <t>LFldR-92</t>
  </si>
  <si>
    <t>They system provides the local agency with report formatting options such as font, typeface, etc.</t>
  </si>
  <si>
    <t>LFldR-93</t>
  </si>
  <si>
    <t>The system has the intelligence to prompt a user if additional departmental forms/reports are needed based on information completed within a report  (e.g. use of force form).</t>
  </si>
  <si>
    <t>LFldR-94</t>
  </si>
  <si>
    <t>LFldR-95</t>
  </si>
  <si>
    <t>LFldR-96</t>
  </si>
  <si>
    <t>The software allows for a report to be transmitted to a supervisor and back to individual for review and editing over the wireless network.</t>
  </si>
  <si>
    <t>LFldR-97</t>
  </si>
  <si>
    <t>The software supports encryption during all processes both on the local client and over the wireless network.</t>
  </si>
  <si>
    <t>LFldR-98</t>
  </si>
  <si>
    <t>Any form that is built or scanned into the field reporting software is able to print with the appropriate data.</t>
  </si>
  <si>
    <t>LFldR-99</t>
  </si>
  <si>
    <t>The software supports Dragon Speak or other Speech Recognition Software for use with the creation of narratives.</t>
  </si>
  <si>
    <t>LFldR-100</t>
  </si>
  <si>
    <t>The software supports user-defined narrative templates.</t>
  </si>
  <si>
    <t>LFldR-101</t>
  </si>
  <si>
    <t>The software provides data reuse across all subsystems.  Persons, locations, NCIC, and State Switch data is available to Field Reporting for data reuse without having to retype in the information.</t>
  </si>
  <si>
    <t>LFldR-102</t>
  </si>
  <si>
    <t>The system shall support AI-assisted narrative tools and report templates for clarity and compliance.</t>
  </si>
  <si>
    <t>LFldR-103</t>
  </si>
  <si>
    <t>The system shall provide automated supervisor alerts for pending reports and investigator notifications for assignments.</t>
  </si>
  <si>
    <t>LFldR-104</t>
  </si>
  <si>
    <t>The system shall include a unified dashboard for pending, assigned, and rejected reports.</t>
  </si>
  <si>
    <t>LFldR-105</t>
  </si>
  <si>
    <t>The system shall allow RMS status filtering and bulk record actions (approve, return, reject) directly from the report queue.</t>
  </si>
  <si>
    <t>LFldR-106</t>
  </si>
  <si>
    <t>The system shall support electronic citations with CAD data reuse.</t>
  </si>
  <si>
    <t>LFldR-107</t>
  </si>
  <si>
    <t>The system shall support QR/barcode scanning for license and registration data.</t>
  </si>
  <si>
    <t>LFldR-108</t>
  </si>
  <si>
    <t>The system shall enable offline report entry with auto-sync on reconnect.</t>
  </si>
  <si>
    <t>LFldR-109</t>
  </si>
  <si>
    <t>The system shall provide mobile access (Android/iOS) for viewing calls, units, and reports needing approval.</t>
  </si>
  <si>
    <t>LFldR-110</t>
  </si>
  <si>
    <t>The system shall log officer mileage and unit ID at login for fleet tracking.</t>
  </si>
  <si>
    <t>LFldR-111</t>
  </si>
  <si>
    <t>The system shall support secure in-system messaging between dispatch and field units.</t>
  </si>
  <si>
    <t>LFldR-112</t>
  </si>
  <si>
    <t>The system shall permit officers to view/append call notes while honoring radio-based status policies.</t>
  </si>
  <si>
    <t>LFldR-113</t>
  </si>
  <si>
    <t>The system shall display real-time AVL updates on CAD and mobile maps.</t>
  </si>
  <si>
    <t>LFldR-114</t>
  </si>
  <si>
    <t>The system shall provide a real-time mobile map showing units.</t>
  </si>
  <si>
    <t>LFldR-115</t>
  </si>
  <si>
    <t>The system shall include advanced map navigation and turn-by-turn directions.</t>
  </si>
  <si>
    <t>LFldR-116</t>
  </si>
  <si>
    <t>The system shall support group and threaded instant messaging between supervisors and squads.</t>
  </si>
  <si>
    <t>LFldR-117</t>
  </si>
  <si>
    <t>The system shall allow secure mobile device access for incident reporting, queries, and messaging.</t>
  </si>
  <si>
    <t>LFldR-118</t>
  </si>
  <si>
    <t>The system shall allow detectives to access, update, and upload case information securely from mobile devices.</t>
  </si>
  <si>
    <t>LFldR-119</t>
  </si>
  <si>
    <t>The system shall enable viewing of related incidents, cases, and associated evidence from the field.</t>
  </si>
  <si>
    <t>LFldR-120</t>
  </si>
  <si>
    <t>The system will allow full access to LERMS in the field.</t>
  </si>
  <si>
    <t>LFldR-121</t>
  </si>
  <si>
    <t>The system shall provide access to CAD priors, a complete list, not an abbreviated list.</t>
  </si>
  <si>
    <t>LFldR-122</t>
  </si>
  <si>
    <t>The system shall allow access to CAD data; incident histories, unit histories, etc.</t>
  </si>
  <si>
    <t>LFldR-123</t>
  </si>
  <si>
    <t>The system will allow for Google Maps street-side views.</t>
  </si>
  <si>
    <t>LFldR-124</t>
  </si>
  <si>
    <t>The system will allow for NCIC/VCIN queries and provide reuse of data for queries run by Dispatch and queries run in the field.</t>
  </si>
  <si>
    <t>LFldR-125</t>
  </si>
  <si>
    <t>The system shall parse the NCIC/VCIN reports from all 50 states.</t>
  </si>
  <si>
    <t>LFldR-126</t>
  </si>
  <si>
    <t>The system shall include integrated workload dashboards showing officer activity and pending reports.</t>
  </si>
  <si>
    <t>FLEET MANAGEMENT</t>
  </si>
  <si>
    <t>The system tracks department vehicles by department-specific vehicle type.</t>
  </si>
  <si>
    <t>The system tracks department vehicles by department-issued unit number.</t>
  </si>
  <si>
    <t>VIN</t>
  </si>
  <si>
    <t>The system can assign a vehicle to a:</t>
  </si>
  <si>
    <t xml:space="preserve">The system is able to document the following information about vehicle size: </t>
  </si>
  <si>
    <t xml:space="preserve">The system tracks the following information about operation specifications: </t>
  </si>
  <si>
    <t xml:space="preserve">The system tracks the following engine information: </t>
  </si>
  <si>
    <t>The system tracks the following battery information:</t>
  </si>
  <si>
    <t>Installation date</t>
  </si>
  <si>
    <t>The system tracks the following vehicle tank information:</t>
  </si>
  <si>
    <t>The system tracks the following tire information:</t>
  </si>
  <si>
    <t>Type</t>
  </si>
  <si>
    <t>The system shall capture vehicle mileage via CAD login or mobile entry</t>
  </si>
  <si>
    <t>The system will schedule a vehicle for any type of maintenance.</t>
  </si>
  <si>
    <t xml:space="preserve">The system tracks a vehicle's maintenance history. </t>
  </si>
  <si>
    <t>The system tracks vendors that have performed maintenance on a vehicle.</t>
  </si>
  <si>
    <t>The system tracks vehicle maintenance costs.</t>
  </si>
  <si>
    <t xml:space="preserve">The system records a vehicle's fuel and oil usage.  </t>
  </si>
  <si>
    <t xml:space="preserve">The system will generate the following vehicle related reports: </t>
  </si>
  <si>
    <t>Vehicle Detail Report</t>
  </si>
  <si>
    <t>Vehicle Fuel/Oil Usage</t>
  </si>
  <si>
    <t>Vehicle Listing</t>
  </si>
  <si>
    <t>Vehicle Maintenance Schedule Report</t>
  </si>
  <si>
    <t>The system shall generate fleet maintenance and replacement reports</t>
  </si>
  <si>
    <t xml:space="preserve">The system has the ability to attach supporting documents to a vehicle record.  </t>
  </si>
  <si>
    <t>The system tracks vehicle downtime.</t>
  </si>
  <si>
    <t>Vehicle downtime and out of service activities are tracked.</t>
  </si>
  <si>
    <t>Automatic notifications can be configured throughout the downtime process.</t>
  </si>
  <si>
    <t>CAD is also notified of vehicle downtime so that they are taken out of service appropriately.</t>
  </si>
  <si>
    <t>GUN PERMIT</t>
  </si>
  <si>
    <t>The gun permit application tracks the details of an issued permit, including:</t>
  </si>
  <si>
    <t>LImpd-1</t>
  </si>
  <si>
    <t>Permit holder</t>
  </si>
  <si>
    <t>LImpd-2</t>
  </si>
  <si>
    <t>Permit type</t>
  </si>
  <si>
    <t>LImpd-3</t>
  </si>
  <si>
    <t>Permit status</t>
  </si>
  <si>
    <t>LImpd-4</t>
  </si>
  <si>
    <t>Permit issue date</t>
  </si>
  <si>
    <t>LImpd-5</t>
  </si>
  <si>
    <t>Permit expiration date</t>
  </si>
  <si>
    <t>LImpd-6</t>
  </si>
  <si>
    <t>Status date/time</t>
  </si>
  <si>
    <t>LImpd-7</t>
  </si>
  <si>
    <t>Rejection/revocation reason</t>
  </si>
  <si>
    <t>LImpd-8</t>
  </si>
  <si>
    <t>Application date</t>
  </si>
  <si>
    <t>LImpd-9</t>
  </si>
  <si>
    <t>Date reapplied</t>
  </si>
  <si>
    <t>LImpd-10</t>
  </si>
  <si>
    <t>Date of last Computerized Criminal History (CCH) check</t>
  </si>
  <si>
    <t>LImpd-11</t>
  </si>
  <si>
    <t>Dates prints returned</t>
  </si>
  <si>
    <t>LImpd-12</t>
  </si>
  <si>
    <t>Date turned over to gun board</t>
  </si>
  <si>
    <t>LImpd-13</t>
  </si>
  <si>
    <t>The system has the ability to view permit status history.</t>
  </si>
  <si>
    <t>LImpd-14</t>
  </si>
  <si>
    <t xml:space="preserve">The system is able to attach multiple supporting documents of various types to a gun permit record. </t>
  </si>
  <si>
    <t>The gun registration application tracks the details of an issued registration, including:</t>
  </si>
  <si>
    <t>LImpd-15</t>
  </si>
  <si>
    <t>Registration Date of Sale</t>
  </si>
  <si>
    <t>Registration Holder</t>
  </si>
  <si>
    <t>LImpd-16</t>
  </si>
  <si>
    <t>Last Name</t>
  </si>
  <si>
    <t>LImpd-17</t>
  </si>
  <si>
    <t>First Name</t>
  </si>
  <si>
    <t>LImpd-18</t>
  </si>
  <si>
    <t>Middle Initial</t>
  </si>
  <si>
    <t>LImpd-19</t>
  </si>
  <si>
    <t>LImpd-20</t>
  </si>
  <si>
    <t>City, State, Zip</t>
  </si>
  <si>
    <t>LImpd-21</t>
  </si>
  <si>
    <t>LImpd-22</t>
  </si>
  <si>
    <t>Registration Type</t>
  </si>
  <si>
    <t>LImpd-23</t>
  </si>
  <si>
    <t>Registration Status</t>
  </si>
  <si>
    <t>LImpd-24</t>
  </si>
  <si>
    <t>Registration Issue Date</t>
  </si>
  <si>
    <t>LImpd-25</t>
  </si>
  <si>
    <t>Registration Expiration Date</t>
  </si>
  <si>
    <t>LImpd-26</t>
  </si>
  <si>
    <t>LImpd-27</t>
  </si>
  <si>
    <t>LImpd-28</t>
  </si>
  <si>
    <t>LImpd-29</t>
  </si>
  <si>
    <t>LImpd-30</t>
  </si>
  <si>
    <t>LImpd-31</t>
  </si>
  <si>
    <t>LImpd-32</t>
  </si>
  <si>
    <t>The state in which the gun is registered</t>
  </si>
  <si>
    <t>LImpd-33</t>
  </si>
  <si>
    <t xml:space="preserve">The system is able to attach multiple supporting documents of various types to a gun registration record. </t>
  </si>
  <si>
    <t>IMPOUND</t>
  </si>
  <si>
    <t>The RMS can track/manage impounded vehicles.</t>
  </si>
  <si>
    <t>INCIDENT CASE ENTRY</t>
  </si>
  <si>
    <t>The system provides an electronic means for the primary officer to create the original report separate from other officer reports.</t>
  </si>
  <si>
    <t>A Supplemental Report can be defined and tracked as a collection of changes made by an officer to the original Incident report data and their additional narratives.</t>
  </si>
  <si>
    <t>The RMS can display each officer's supplemental report as a separate document, to include case data from other reports, e.g., Supplemental Reports provides a phone number for Suspect John Doe.  John Doe's name entered by a different officer on a different report is needed for context.</t>
  </si>
  <si>
    <t>The system provides a dashboard display with the status of all active cases for the officer.</t>
  </si>
  <si>
    <t xml:space="preserve">The software allows an officer to review the report for errors and warnings before submitting to a supervisor. </t>
  </si>
  <si>
    <t>The system is able to attach multiple supporting documents/files of various types (e.g., Word, Excel, JPG, MPG, WAV, PDF, large data sets) to an incident record and captures the Officer, Date/Time, and the report the attachment is associated with.</t>
  </si>
  <si>
    <t xml:space="preserve">Images/Photos can be embedded/attached to an Incident/Supplemental report in a way that they can be viewed without a separate "open/view" action. </t>
  </si>
  <si>
    <t>Workflow</t>
  </si>
  <si>
    <t>Authorized personnel can edit/correct selected fields in an officer's report without changing the status or workflow state.</t>
  </si>
  <si>
    <t>The system provides an electronic means (e.g. system message, email) for reports to be sent between Supervisors, Officers and Records with the Supervisor comments for corrections or additional work needed.</t>
  </si>
  <si>
    <t>Supervisory Groups will be created for Incident Report review.</t>
  </si>
  <si>
    <t>Person and Vehicle data returned in responses to State/NCIC queries issued from CAD MPS can be reused/imported into an Incident/Supplemental report.</t>
  </si>
  <si>
    <t>Person and Vehicle data returned in responses to State/NCIC queries issued from the RMS can be reused/imported into an Incident/Supplemental report.</t>
  </si>
  <si>
    <t>A Supervisor can reject a report, provide a rejection reason message and route the report and "reason for return" message back to the officer for correction.</t>
  </si>
  <si>
    <t>The RMS enables officers to electronically sign their Incident Reports at submission.</t>
  </si>
  <si>
    <t>IBRS</t>
  </si>
  <si>
    <t>The system provides robust logic related to IBR reporting/entry requirements, mandatory fields and proactive updates to those fields based on entered report information.</t>
  </si>
  <si>
    <t>The system can generate an IBR compliance list at any time.</t>
  </si>
  <si>
    <t>Notifications and Alerts</t>
  </si>
  <si>
    <t>The system can be configured to notify a Supervisor when a report is submitted and is ready for review.</t>
  </si>
  <si>
    <t>Citizen Reporting</t>
  </si>
  <si>
    <t>The system offers an adequate Citizen's Report and Citizen's Supplement Report that can especially handle Theft Inventories, or can be easily integrated with existing Citizen Reporting tools.</t>
  </si>
  <si>
    <t>Trespass Reporting</t>
  </si>
  <si>
    <t>The system shall provide an electronic trespass authorization process allowing property owners or departments to file, track, and manage trespass notices, with automated expiration, renewal, and appeal tracking.</t>
  </si>
  <si>
    <t>The system can create an official record or provide printed official hard copies of Incident Case reports and supplemental reports (depending on security) to be used for Court.</t>
  </si>
  <si>
    <t xml:space="preserve">The system can create a public version of an Incident Case record for public use.  </t>
  </si>
  <si>
    <t>The software can produce a copy of the report as a PDF.</t>
  </si>
  <si>
    <t>The software can produce a copy of all supplements as a PDF.</t>
  </si>
  <si>
    <t>The software provides data reuse across all subsystems.  Persons, locations, NCIC, and State Switch data is available  for data reuse without having to retype in the information.</t>
  </si>
  <si>
    <t>Other Requirements</t>
  </si>
  <si>
    <t>The system shall allow for automatic merge and validation of name, address, and person records without manual candidating based on agency-defined criteria.</t>
  </si>
  <si>
    <t>The system shall support voice to text for report narratives.</t>
  </si>
  <si>
    <t>The system shall support automatic duplicate detection and merge-candidate review for master name files.</t>
  </si>
  <si>
    <t>The system shall support digital signature routing and automatic attachment of approved documents to case files.</t>
  </si>
  <si>
    <t>The system shall allow access to NCIC/VCIN for all approved users. This will allow queries and entry, based on security.</t>
  </si>
  <si>
    <t>The system shall allow for user-defined fields. These fields must be available for reporting purposes</t>
  </si>
  <si>
    <t>The system shall support automated record and evidence retention schedules configurable by policy type, case status, and statutory requirement, allowing FE and Staunton administrators to align purge intervals directly with departmental General Orders.</t>
  </si>
  <si>
    <t>The system shall support Community Policing Act reporting per VSP standards.</t>
  </si>
  <si>
    <t>INTELLIGENCE AND TIPS</t>
  </si>
  <si>
    <t>Gang Tracking</t>
  </si>
  <si>
    <t>The system accepts and maintains information about gangs.</t>
  </si>
  <si>
    <t xml:space="preserve">The system accepts and maintains information about individual gang members. </t>
  </si>
  <si>
    <t>The system tracks gang activity.</t>
  </si>
  <si>
    <t>The system tracks individual gang member activity.</t>
  </si>
  <si>
    <t xml:space="preserve">The system will alert users to identified gang locations. </t>
  </si>
  <si>
    <t xml:space="preserve">The system will alert users to identified gang members. </t>
  </si>
  <si>
    <t xml:space="preserve">The system will alert users to identified gang/gang member vehicles. </t>
  </si>
  <si>
    <t>The system allows gang tracking data to be secured from unauthorized users.</t>
  </si>
  <si>
    <t>The system allows gang case data to be maintained by authorized users only separately from other agency case information.</t>
  </si>
  <si>
    <t>The system allows gang case data to be approved for general viewing based on approval of authorized user.</t>
  </si>
  <si>
    <t xml:space="preserve">The system has the capability of attaching multiple supporting documents of various types to a gang record. </t>
  </si>
  <si>
    <t xml:space="preserve">The system accepts and maintains the following basic gang related information: </t>
  </si>
  <si>
    <t>Estimated number of members</t>
  </si>
  <si>
    <t>Ethnicity</t>
  </si>
  <si>
    <t>Reporting District</t>
  </si>
  <si>
    <t>Weapons</t>
  </si>
  <si>
    <t>The system accepts and maintains records on individual members of a gang, including, at a minimum:</t>
  </si>
  <si>
    <t>Known vehicles</t>
  </si>
  <si>
    <t xml:space="preserve">The system is able to search for gang information using the following criteria: </t>
  </si>
  <si>
    <t>The system will accept and maintain multiple contact numbers associated with gangs.</t>
  </si>
  <si>
    <t>The system will accept and maintain multiple contact numbers associated with individual gang members.</t>
  </si>
  <si>
    <t>The module must require date, time, code, type and officer name to create an activity record.</t>
  </si>
  <si>
    <t>Intelligence and Tips Tracking</t>
  </si>
  <si>
    <t xml:space="preserve">The system will accept, maintain, and track intelligence records, i.e., information received from various informants.  </t>
  </si>
  <si>
    <t xml:space="preserve">The system is able to accept, maintain, and track separate records on informants. </t>
  </si>
  <si>
    <t xml:space="preserve">The system tracks informants by informant code. </t>
  </si>
  <si>
    <t>The system can generate gang related reports.</t>
  </si>
  <si>
    <t>Ability to purge information in file after a user defined period of time.</t>
  </si>
  <si>
    <t>Access to sensitive intelligence information can be limited by the record and to authorized users and/or user groups only, such as to protect confidential informants.</t>
  </si>
  <si>
    <t>The RMS includes a "tips" module that feeds into the Investigations module, or enables import of "leads" from an external "tips" system.</t>
  </si>
  <si>
    <t>INVESTIGATIONS</t>
  </si>
  <si>
    <t>The system can track Law Enforcement investigations.</t>
  </si>
  <si>
    <t>The investigative activity functions of the Investigation module are usable on a smartphone.</t>
  </si>
  <si>
    <t>The system has the ability to link all case supplement reports to the initial incident report with a common report number.</t>
  </si>
  <si>
    <t xml:space="preserve">The system will cross-reference and link multiple related offenses to a specific case record via its case number. </t>
  </si>
  <si>
    <t>The system will allow direct access to any related incident via hyperlink or other direct access method from within the case and/or any related incident record.</t>
  </si>
  <si>
    <t xml:space="preserve">The system will cross-reference and link multiple related cases to a specific case record via its case number. </t>
  </si>
  <si>
    <t>The system will allow direct access to any related case via hyperlink or other direct access method from within the case and/or any related case record.</t>
  </si>
  <si>
    <t xml:space="preserve">The system will cross-reference and link multiple related incident records to a specific case record via its case number. </t>
  </si>
  <si>
    <t>The system should allow cases to be linked.</t>
  </si>
  <si>
    <t>Linked incidents can be viewed as associated cases.</t>
  </si>
  <si>
    <t>Investigative data can include hyperlinks to multiple external systems/applications, such as Digital Evidence repositories, Evidence systems, Lab Management systems, etc.</t>
  </si>
  <si>
    <t>Investigators can create other RMS reports from within the Investigative module, such as supplemental incident reports, evidence/property reports, arrest reports, field investigation reports, etc.</t>
  </si>
  <si>
    <t xml:space="preserve">Allow for incidents, cases, locations, vehicles, firearms, and subjects to be linked by functions known as: </t>
  </si>
  <si>
    <t>Associated Incidents/Cases</t>
  </si>
  <si>
    <t>Known Associates</t>
  </si>
  <si>
    <t>Associated Locations, Associated Vehicles, and Associated Firearms</t>
  </si>
  <si>
    <t>The system upholds strict security allowing only authorized user(s) and/or user groups access to investigation records.</t>
  </si>
  <si>
    <t>A user can filter their display to view investigations in one Investigative Supervisor Group at a time.</t>
  </si>
  <si>
    <t>Investigators can view an overview of their assignments, filtered by zero or more statuses of investigation: ACTIVE, INACTIVE, PENDING OTHER AGENCY REVIEW (e.g. Prosecutors, Medical Lab, etc. ), CLEARED.</t>
  </si>
  <si>
    <t>Investigation data includes, but is not limited to:</t>
  </si>
  <si>
    <t>Investigator Name and ID</t>
  </si>
  <si>
    <t>Investigator Assigned</t>
  </si>
  <si>
    <t>Date case begun</t>
  </si>
  <si>
    <t>Date case cleared</t>
  </si>
  <si>
    <t>Investigation location / address</t>
  </si>
  <si>
    <t>Witness information/statements (unlimited)</t>
  </si>
  <si>
    <t>Victim information/statements (unlimited)</t>
  </si>
  <si>
    <t>The system is able to attach multiple supporting documents/files of various types (e.g., Word, Excel, JPG, MPG, WAV, PDF) to an investigation record.</t>
  </si>
  <si>
    <t>K9</t>
  </si>
  <si>
    <t xml:space="preserve">The system provides K9 records and tracking functionality. </t>
  </si>
  <si>
    <t>Firearms</t>
  </si>
  <si>
    <t>Other</t>
  </si>
  <si>
    <t>Locations</t>
  </si>
  <si>
    <t>LINEUPS</t>
  </si>
  <si>
    <t>Photo Lineup application is an integrated, native component of the Records Management System.</t>
  </si>
  <si>
    <t>The Lineup / Mug Shot module can create photo lineups based on selected personal characteristics ranges as determined by the user.</t>
  </si>
  <si>
    <t>The copy of the photo lineup can be attached to an incident record.</t>
  </si>
  <si>
    <t>MASTER INDICES</t>
  </si>
  <si>
    <t>Viewing a Master Index record displays every association to events/records in other modules.</t>
  </si>
  <si>
    <t>Master Index record data will cross-reference other Master Index records.  For example, a Vehicle record has a link/reference to Master Name, and Master Organization records that describe its association (i.e. Registered Owner).  The addresses in a Master Name record have a link/reference to the corresponding Master Location record that describes the association, i.e. Residence).</t>
  </si>
  <si>
    <t>The system is able to attach multiple supporting documents/files of various types (e.g., Word, Excel, JPG, MPG, WAV, PDF) to a master index record.</t>
  </si>
  <si>
    <t>The system supports a Master Location Index (MLI).</t>
  </si>
  <si>
    <t>The Master Location Index (MLI) can integrate with CAD (assuming CAD can accept the data), providing an alert (e.g., "authorization to arrest trespassers") for the address.</t>
  </si>
  <si>
    <t>Phonetic replacement</t>
  </si>
  <si>
    <t>Building and occupancy information include the following:</t>
  </si>
  <si>
    <t xml:space="preserve">Target Hazard Flag </t>
  </si>
  <si>
    <t>A Master Name Index (MNI) is provided.</t>
  </si>
  <si>
    <t>Any activity for a subject can be viewed from the subject activity records (i.e. a case record can be accessed from the case suspect activity record contained within the master name file).</t>
  </si>
  <si>
    <t>Once a master name record is created, an authorized user is able to update any basic data fields and add or modify other information as necessary.</t>
  </si>
  <si>
    <t>The MNI is accessible and integrated with all modules where name information is needed/referenced.</t>
  </si>
  <si>
    <t>The system provides field level auditing within a master name record.</t>
  </si>
  <si>
    <t>The system shall display the most recent image of the subject, if available, within all master name screens.</t>
  </si>
  <si>
    <t>The system shall provide the capability to track, chronologically, the changes to an individual’s master name record.</t>
  </si>
  <si>
    <t>The system supports inquiry of the MNI that will return both first name and commonly associated nicknames (e.g. Jonathan and John, Michael and Mike).</t>
  </si>
  <si>
    <t>The system supports inquiry of the MNI which can use wild card substitution.</t>
  </si>
  <si>
    <t>The system allows for hyphenated names.</t>
  </si>
  <si>
    <t>Name Matching</t>
  </si>
  <si>
    <t>The system performs a matching function to either automatically link an existing MNI record or present the user with a list of possible MNI matching records.</t>
  </si>
  <si>
    <t xml:space="preserve">The system prompts users to search current name records for an existing master name record prior to adding a new record. </t>
  </si>
  <si>
    <t>Name Merge/Unmerge</t>
  </si>
  <si>
    <t xml:space="preserve">The system provides a maintenance method for one record to be linked with another MNI record. </t>
  </si>
  <si>
    <t xml:space="preserve">The system provides a maintenance method for one record to be unlinked with another MNI record. </t>
  </si>
  <si>
    <t>The system provides a process to merge/consolidate duplicate master name records.</t>
  </si>
  <si>
    <t>All activities related to the records being merged will also be consolidated in the same master name record.</t>
  </si>
  <si>
    <t>Any record affected by a master name merge will be updated with the selected master name record.</t>
  </si>
  <si>
    <t>The record being merged into the master record must be listed as an alias record.</t>
  </si>
  <si>
    <t>The system supports inquiry of the MNI using:</t>
  </si>
  <si>
    <t>Diminutive first names</t>
  </si>
  <si>
    <t>Other static demographic information</t>
  </si>
  <si>
    <t>Standard soundexing does not provide sufficient capabilities for matching non-Anglo Saxon names.  The system provides a method for identifying possible name matches, including but not limited to:</t>
  </si>
  <si>
    <t>Hispanic surnames which may not follow traditional English structures.</t>
  </si>
  <si>
    <t>Middle Eastern names which may not translate easily into European characters and spelling.</t>
  </si>
  <si>
    <t>Asian names which may not follow traditional English structures for given names and surnames.</t>
  </si>
  <si>
    <t>At a minimum, the system tracks the following data as a part of the MNI:</t>
  </si>
  <si>
    <t>First, middle and last names as individual fields</t>
  </si>
  <si>
    <t>Social Security number (verified)</t>
  </si>
  <si>
    <t>Date of Birth (verified)</t>
  </si>
  <si>
    <t>Country of Birth</t>
  </si>
  <si>
    <t>SID</t>
  </si>
  <si>
    <t>Height</t>
  </si>
  <si>
    <t>Build</t>
  </si>
  <si>
    <t>Complexion</t>
  </si>
  <si>
    <t>Photo</t>
  </si>
  <si>
    <t>Scar, Marks and Tattoos (unlimited)</t>
  </si>
  <si>
    <t>Known associates, linked back to MNI</t>
  </si>
  <si>
    <t>Emergency contact information.</t>
  </si>
  <si>
    <t>Chronology of the changes to be tracked for an individual.</t>
  </si>
  <si>
    <t>Alerts to be placed on an individual (i.e.. carries needles, homeless, caution for carries guns, etc.).</t>
  </si>
  <si>
    <t>Narrative (unlimited)</t>
  </si>
  <si>
    <t>A Master Vehicle Index (MVI) is provided.</t>
  </si>
  <si>
    <t>The system shall provide the capability to track, chronologically, the changes to an individual’s master vehicle record.</t>
  </si>
  <si>
    <t>At a minimum, the system provides the following data as a part of the MVI:</t>
  </si>
  <si>
    <t>Year</t>
  </si>
  <si>
    <t>Exterior Color (including top / bottom fields)</t>
  </si>
  <si>
    <t>Interior Color (including top / bottom fields)</t>
  </si>
  <si>
    <t>Rims</t>
  </si>
  <si>
    <t>State Permit Number</t>
  </si>
  <si>
    <t>Owner (associated with an DMV record)</t>
  </si>
  <si>
    <t>Chronology of changes made to a vehicle record.</t>
  </si>
  <si>
    <t>The MVI is accessible and integrated with all modules where vehicle information is needed/referenced.</t>
  </si>
  <si>
    <t>At a minimum, the MVI is integrated with the following activities:</t>
  </si>
  <si>
    <t>BOLOs</t>
  </si>
  <si>
    <t>Impounds</t>
  </si>
  <si>
    <t>Property</t>
  </si>
  <si>
    <t>Repossession</t>
  </si>
  <si>
    <t>Tickets and Citations</t>
  </si>
  <si>
    <t>Towing</t>
  </si>
  <si>
    <t>The system supports inquiry of the MVI which can use any or all fields of the MVI record.</t>
  </si>
  <si>
    <t>The system supports inquiry of the MVI which can use wild card substitution.</t>
  </si>
  <si>
    <t>The system supports inquiry of the MVI which allows partial tag.</t>
  </si>
  <si>
    <t>The system supports inquiry of the MVI which allows partial VIN.</t>
  </si>
  <si>
    <t>Others</t>
  </si>
  <si>
    <t>A Master Organization Index (MOI) is provided.</t>
  </si>
  <si>
    <t>NARCOTICS</t>
  </si>
  <si>
    <t>Access to the Narcotics module is limited to only those users who are authorized to have access via the proper security parameters.</t>
  </si>
  <si>
    <t xml:space="preserve">The system can secure intelligence records and make them accessible to only those users with the proper Narcotics Management security permissions. </t>
  </si>
  <si>
    <t>The system has the capability to tie intelligence to and define roles for the following:</t>
  </si>
  <si>
    <t xml:space="preserve">The system has the capability to create, maintain and track separate records about confidential informants. </t>
  </si>
  <si>
    <t xml:space="preserve">The system has the capability to track all confidential informant activities. </t>
  </si>
  <si>
    <t xml:space="preserve">The system has the capability to document current confidential informant status. </t>
  </si>
  <si>
    <t xml:space="preserve">The system has the capability to track all monies paid to a confidential informant. </t>
  </si>
  <si>
    <t xml:space="preserve">The system is able to track all narcotics-related funds and transactions, including expenses </t>
  </si>
  <si>
    <t>NARRATIVE</t>
  </si>
  <si>
    <t>The system has the ability to add and maintain narratives for reports.</t>
  </si>
  <si>
    <t>Images, videos, large data sets, and hyperlinks can be linked by the user to the Narrative.</t>
  </si>
  <si>
    <t>The system provides the ability to search narrative fields.</t>
  </si>
  <si>
    <t>ORDERS</t>
  </si>
  <si>
    <t>The system has the ability to create, maintain and track protection, no contact, and anti-harassment orders.</t>
  </si>
  <si>
    <t>The system provides an alert for the user when the location for an event is a location that is part of an Order of Protection.</t>
  </si>
  <si>
    <t>The RMS will store all information defined in the State and NCIC Protection Order File, as well as research notes by Protection Order Specialists.</t>
  </si>
  <si>
    <t>The system shall track expiration dates for protective orders and generate alerts upon expiration.</t>
  </si>
  <si>
    <t>Skin Tone</t>
  </si>
  <si>
    <t>State Identification Number</t>
  </si>
  <si>
    <t>Fingerprint Classification</t>
  </si>
  <si>
    <t>Originating Court ORI</t>
  </si>
  <si>
    <t>Citizenship</t>
  </si>
  <si>
    <t>Vehicle Year</t>
  </si>
  <si>
    <t>Vehicle Make</t>
  </si>
  <si>
    <t>Vehicle Model</t>
  </si>
  <si>
    <t>Vehicle Color</t>
  </si>
  <si>
    <t>PAWN</t>
  </si>
  <si>
    <t xml:space="preserve">The system will track all pawn shop transactions within an agency-defined area. </t>
  </si>
  <si>
    <t>The system provides the ability to search any field in the Pawn module.</t>
  </si>
  <si>
    <t>The system provides the ability to search the Pawn module with wild cards (e.g. description, partial serial number, partial model number).</t>
  </si>
  <si>
    <t>A shop can upload / transfer daily transaction data to RMS for law enforcement to monitor and check against stolen items, to include the following information:</t>
  </si>
  <si>
    <t xml:space="preserve">Transaction date/time </t>
  </si>
  <si>
    <t>Transaction type</t>
  </si>
  <si>
    <t>Property type</t>
  </si>
  <si>
    <t>Owner applied number</t>
  </si>
  <si>
    <t>Property Descriptor data elements such as General Property, Firearms, or Jewelry.  Please list all data elements captured in the comments field.</t>
  </si>
  <si>
    <t>Pawnshop / Secondhand Store</t>
  </si>
  <si>
    <t>Pawner / Seller</t>
  </si>
  <si>
    <t xml:space="preserve">An authorized user can enter, maintain and track all items involved in a transaction. </t>
  </si>
  <si>
    <t>The system is able to attach multiple supporting documents/files of various types (e.g., Word, Excel, JPG, MPG, WAV, PDF) to a Pawn record.</t>
  </si>
  <si>
    <t xml:space="preserve">The pawnshop/secondhand store will be associated with the Master Organization Name Index. </t>
  </si>
  <si>
    <t xml:space="preserve">An authorized user can create, maintain and track the pawnshops/secondhand stores within the Master Organization Index as a Business Record. </t>
  </si>
  <si>
    <t>All pawn shop/secondhand store transactions are tracked as an activity under the Master Organization Index record.</t>
  </si>
  <si>
    <t xml:space="preserve">The pawner/seller will be associated with the Master Name Index. </t>
  </si>
  <si>
    <t>The system will compare imported property records from pawn shop\secondhand store transactions to property entered in the RMS as stolen or missing and notify the user of any matches.</t>
  </si>
  <si>
    <t>Selected Pawn Shop module data can be exported to a GIS module or mapping system.</t>
  </si>
  <si>
    <t>The RMS may analyze pawn/sale data vs stolen data to identify trends/patterns, and can create reports to support the analysis</t>
  </si>
  <si>
    <t>RMS alerts viewers with a "pop-up warning" and provides quality control reports when a pawned/sold item is listed with inconsistent data (e.g.,  Beretta 92FS semi-auto handgun with serial number 114711 pawned by John Doe is listed at one shop with a 9mm caliber, but at another as a .38).</t>
  </si>
  <si>
    <t>RMS can produce, transmit, and manage a "Reconcile Errors" report to the shop for corrections.</t>
  </si>
  <si>
    <t>An authorized user can create a separate report of all pawned/sold item transactions that can be sorted and filtered by the shop, item type, color, serial number, name of customer, etc.</t>
  </si>
  <si>
    <t>A pawned/sold item that matches a Master Property item with a status of "stolen" generates an alert for a lead detective of the assigned case or assigning supervisor of an inactive case, as well as any subscribed users.</t>
  </si>
  <si>
    <t>Pawn/Sale transaction records are included or accessible from Property search results.</t>
  </si>
  <si>
    <t>Verbal holds and Hold Orders advising a shop not to sell an item or allow it to be redeemed can be generated, transmitted, receipt acknowledged, and managed electronically within the RMS Pawn module.</t>
  </si>
  <si>
    <t>Alerts for expiring Verbal holds or Hold Orders are provided to authorized personnel and Hold Order extensions can be issued to shops and acknowledged electronically from the Pawn Module.</t>
  </si>
  <si>
    <t>Release Orders and Indemnity Forms can be transmitted to shops, acknowledged by shops, and managed through the conclusion of the Hold/Release/Prosecution process.</t>
  </si>
  <si>
    <t>Held Pawn Item records can be managed in the RMS, to include:</t>
  </si>
  <si>
    <t>Related LE Case Number</t>
  </si>
  <si>
    <t>Agency and Name placing the Verbal Hold and the Official Hold Order</t>
  </si>
  <si>
    <t>Date of Verbal Hold and Official Hold Order</t>
  </si>
  <si>
    <t>Expiration Date of the Verbal Hold and the Official Hold Order</t>
  </si>
  <si>
    <t>Agency and Name releasing the Hold Order</t>
  </si>
  <si>
    <t>Releasee Name on the Release Order</t>
  </si>
  <si>
    <t>Date of Release Order</t>
  </si>
  <si>
    <t>Date of Indemnity Form issuance</t>
  </si>
  <si>
    <t>This module should support expiration alerts for each issuance.</t>
  </si>
  <si>
    <t>PERSONNEL TRAINING</t>
  </si>
  <si>
    <t>The system has the ability to display, store and print a photograph of an employee within the personnel record.</t>
  </si>
  <si>
    <t xml:space="preserve">The system has the ability to capture an image with a digital camera for the purpose of storage with an employee record. </t>
  </si>
  <si>
    <t>The system supports Personnel and Training module access security at the function level.</t>
  </si>
  <si>
    <t>The system has the ability, at a minimum, to enter and maintain the following general personnel information on every employee:</t>
  </si>
  <si>
    <t>Employee Full Name (Separate Name Fields)</t>
  </si>
  <si>
    <t>Employee Address</t>
  </si>
  <si>
    <t>Employee Badge and/or ID Number</t>
  </si>
  <si>
    <t>Social Security Number</t>
  </si>
  <si>
    <t>Home Phone Number</t>
  </si>
  <si>
    <t>Cell Phone Number</t>
  </si>
  <si>
    <t>E-mail addresses</t>
  </si>
  <si>
    <t>Current Rank</t>
  </si>
  <si>
    <t>Rank History</t>
  </si>
  <si>
    <t>Hire Date</t>
  </si>
  <si>
    <t>Termination Date</t>
  </si>
  <si>
    <t>Education, including Degrees, Certifications</t>
  </si>
  <si>
    <t>Special Skills</t>
  </si>
  <si>
    <t>Department Injuries</t>
  </si>
  <si>
    <t>The system shall include a health-and-safety exposure-tracking module that records incident details, generates OSHA/insurance reports, and supports secure data retention policies.</t>
  </si>
  <si>
    <t>Emergency Notification Information</t>
  </si>
  <si>
    <t>Spouse’s Name</t>
  </si>
  <si>
    <t>Driver’s License Number</t>
  </si>
  <si>
    <t>The system has the ability to enter and maintain information about an employee's current assignment.</t>
  </si>
  <si>
    <t xml:space="preserve">The system has the ability to enter and maintain history of an employee's assignments. </t>
  </si>
  <si>
    <t>The system shall track employee training, certifications, awards, promotions, and uploaded certificates.</t>
  </si>
  <si>
    <t>Excel®</t>
  </si>
  <si>
    <t>Word®</t>
  </si>
  <si>
    <t>PDF</t>
  </si>
  <si>
    <t>The system has the ability to track information about the equipment issued to each employee, including the following:</t>
  </si>
  <si>
    <t>Item Type</t>
  </si>
  <si>
    <t>Quantity</t>
  </si>
  <si>
    <t>Date Issued</t>
  </si>
  <si>
    <t>Condition of Item</t>
  </si>
  <si>
    <t>Returned Date</t>
  </si>
  <si>
    <t>Condition Returned</t>
  </si>
  <si>
    <t>Ability to print and display rosters for:</t>
  </si>
  <si>
    <t>The system will have the ability to print a summary of training.</t>
  </si>
  <si>
    <t>Phone Number</t>
  </si>
  <si>
    <t>The system provides the ability to export data contained in the training file to one of the following supported formats:</t>
  </si>
  <si>
    <t>Operational Management</t>
  </si>
  <si>
    <t>The system has the capability to identify potential personnel and organization issues.</t>
  </si>
  <si>
    <t>The system shall interface with PowerDMS and PowerFTO to maintain active links between each user’s training record and the corresponding version of the governing policy or General Order, ensuring documentation of policy acknowledgment and version compliance.</t>
  </si>
  <si>
    <t>The system is able to generate reports regarding the following  personnel activity:</t>
  </si>
  <si>
    <t>Bias-based policing</t>
  </si>
  <si>
    <t>Use of force</t>
  </si>
  <si>
    <t>Vehicle pursuits</t>
  </si>
  <si>
    <t>Vehicle crashes</t>
  </si>
  <si>
    <t>Employee injuries</t>
  </si>
  <si>
    <t>Citizen complaints</t>
  </si>
  <si>
    <t>Professional Standards</t>
  </si>
  <si>
    <t>The system provides a fully-integrated professional standards / Internal Affairs module.</t>
  </si>
  <si>
    <t>The system has the ability to store all information related to Internal Affairs (IA) investigations of alleged misconduct on the part of an Agency's employees</t>
  </si>
  <si>
    <t>The system provides a secure database for investigations.</t>
  </si>
  <si>
    <t>The professional standards module has multiple levels of security.</t>
  </si>
  <si>
    <t>The system shall provide administrative tools to flag and log system-configuration changes required when related departmental policies are revised, ensuring alignment between operational rules and technical settings.</t>
  </si>
  <si>
    <t>Security levels include:</t>
  </si>
  <si>
    <t>Access to individual reports within the module</t>
  </si>
  <si>
    <t>Reporting on summary information</t>
  </si>
  <si>
    <t xml:space="preserve">The system identifies a primary officer as responsible for completing the IA report. </t>
  </si>
  <si>
    <t>The system allows the following data:</t>
  </si>
  <si>
    <t>Offense information</t>
  </si>
  <si>
    <t>Complainant information</t>
  </si>
  <si>
    <t>Victim information</t>
  </si>
  <si>
    <t>Suspect information</t>
  </si>
  <si>
    <t>Case status</t>
  </si>
  <si>
    <t>Witness information</t>
  </si>
  <si>
    <t>Initial narrative / case investigation</t>
  </si>
  <si>
    <t>Narrative fields will have unlimited amount of free-text space. &amp; a significant amount of storage for external files (videos, recording, etc.)</t>
  </si>
  <si>
    <t>Supervisors can monitor investigative progress by checking case activities.</t>
  </si>
  <si>
    <t>The system will alert designated recipients if the subject of a query or any other activity occurs regarding that individual.</t>
  </si>
  <si>
    <t>The system provides a summary report on general IA activities without listing personal information.</t>
  </si>
  <si>
    <t>PROPERTY EVIDENCE</t>
  </si>
  <si>
    <t>The Property Processing module is associated with all other modules of the system involving the reporting, investigations, custody and analysis of property.</t>
  </si>
  <si>
    <t>A custom data entry evidence form can be created for non-NIBRS reportable property, with fewer fields than a template for Property to simplify/speed up data entry.</t>
  </si>
  <si>
    <t>The system has the capability to enter data in bulk, especially Property items that often include the same "Finding Place", "Finding Officer", "Disposition", etc.</t>
  </si>
  <si>
    <t>The system is able to enter and maintain the following property data:</t>
  </si>
  <si>
    <t>Field Test?</t>
  </si>
  <si>
    <t>Tag/Bar Code Processing</t>
  </si>
  <si>
    <t>Barcode label templates can be customized with multiple lines of information, such as Incident Number, Agency, item number, Incident Report number, item description, and Reporting Officer.</t>
  </si>
  <si>
    <t>Digital Evidence</t>
  </si>
  <si>
    <t xml:space="preserve">The system allows officers to document the existence of digital evidence in the report, and for Agencies that use a 3rd party vendor (Magnet Forensics) to store their digital evidence, allow links to that 3rd party vendor's digital file for convenient display in RMS. </t>
  </si>
  <si>
    <t>Free-text attachment titles/descriptions are searchable.</t>
  </si>
  <si>
    <t>Evidence Lockers</t>
  </si>
  <si>
    <t>The system provides the ability to print bar codes to apply to the property prior to it being placed in the evidence locker location.</t>
  </si>
  <si>
    <t>Property Room Processing</t>
  </si>
  <si>
    <t>The Property module tracks a complete chain of custody for each item, from collection in the field, storage in temporary lockers, pickup by evidence technicians, receipt at the Property Room, storage in a Property Room location, movement/handling within the Property Room, Check out / Check in to/from labs and criminal justice personnel, to final disposition.</t>
  </si>
  <si>
    <t>The property room module will interface to bar coding.</t>
  </si>
  <si>
    <t>The system maintains complete evidence tracking (chain of custody) audit trail of property until final disposition of the item.  Field Officer and Evidence Technician activities that "move" property between people and locations are tracked by time, person, activity, and location/person property is "moved" to.</t>
  </si>
  <si>
    <t>The system property room capabilities allow agency to define a minimum of four (4) levels of location definitions (i.e. Room 1, row 2, shelf 1, bin 5).</t>
  </si>
  <si>
    <t>The system provides the ability for officers to stage property in a temporary location for later pick-up (e.g., evidence lockers).</t>
  </si>
  <si>
    <t>Release &amp; Disposal</t>
  </si>
  <si>
    <t>The system shall support automated record and evidence retention schedules configurable by policy type, case status, and statutory requirement, allowing Staunton administrators to align purge intervals directly with departmental General Orders.</t>
  </si>
  <si>
    <t xml:space="preserve">Evidence can be a assigned to a retention schedule with a disposal review date.   </t>
  </si>
  <si>
    <t>Retention Schedules can be assigned in bulk.</t>
  </si>
  <si>
    <t>Designated Evidence Technicians are notified when evidence reaches its disposal review date.</t>
  </si>
  <si>
    <t>Digital signatures or signature pad input devices can be used to record transfer or release of property.</t>
  </si>
  <si>
    <t>The system notifies the officer when the retention ends on a property item so they can review and update the expiration date if necessary.</t>
  </si>
  <si>
    <t>The system tracks the retention end date for each piece of property.</t>
  </si>
  <si>
    <t>The system allows agency defined retention dates to default in each piece of property.</t>
  </si>
  <si>
    <t xml:space="preserve">Lab Tracking </t>
  </si>
  <si>
    <t>The ability to track lab information on evidence submitted to labs, to include:</t>
  </si>
  <si>
    <t>Lab Chain of custody data</t>
  </si>
  <si>
    <t>Standard property queries &amp; reports should include:</t>
  </si>
  <si>
    <t>List of Property by range of unique, sequential Audit ID Numbers, Property Category, and Date of Intake</t>
  </si>
  <si>
    <t>List of Property by Agency (shared property room), Property Category, Location (this location only or this location and all locations within a location)</t>
  </si>
  <si>
    <t>Counts of Property by Agency (shared property room), Property Category, Location (this location only or this location and all locations within a location)</t>
  </si>
  <si>
    <t>List of property to be disposed of for a date range</t>
  </si>
  <si>
    <t>Counts of property disposed during a date range</t>
  </si>
  <si>
    <t>List of Property Disposed during a date range, log number range, and/or type of disposal</t>
  </si>
  <si>
    <t>Chain of custody</t>
  </si>
  <si>
    <t>Property summary report</t>
  </si>
  <si>
    <t>Property item detail</t>
  </si>
  <si>
    <t>Released property report</t>
  </si>
  <si>
    <t>Property inventory report</t>
  </si>
  <si>
    <t>Property disposition report</t>
  </si>
  <si>
    <t>Audit report</t>
  </si>
  <si>
    <t>The system is capable of generating form letters to property owners with instructions for retrieval.</t>
  </si>
  <si>
    <t>The system allows the agency to create their own statistical reports.</t>
  </si>
  <si>
    <t>The system allows a user to search for and download all property "records" associated with a case.</t>
  </si>
  <si>
    <t>Notifications &amp; Alerts</t>
  </si>
  <si>
    <t>The system can generate automatic alerts or notifications when property seized is eligible for release or sale.</t>
  </si>
  <si>
    <t>The system can provide internal timed notifications for custodians for items to be released, destroyed or otherwise disposed of.</t>
  </si>
  <si>
    <t>The internal notification system can be managed by the custodian for length and reset based on current case status.</t>
  </si>
  <si>
    <t>The internal notification system will notify officers when property disposition is at the end of the retention period.</t>
  </si>
  <si>
    <t>The system shall provide evidence lifecycle tracking with barcoding.</t>
  </si>
  <si>
    <t>The system shall interface with Axon Evidence.com, Magnet Forensics, and Paladin Drone (read-only).</t>
  </si>
  <si>
    <t>The system shall print and scan barcodes for all evidence items with active lookup capability.</t>
  </si>
  <si>
    <t>The system shall provide automated retention alerts for evidence and found property based on category and age.</t>
  </si>
  <si>
    <t>The system shall generate electronic destruction orders with workflow routing for prosecutor and judicial approval</t>
  </si>
  <si>
    <t>The system shall generate automated letters and envelopes for found or returnable property.</t>
  </si>
  <si>
    <t>The system shall allow electronic signature capture for chain-of-custody transfers.</t>
  </si>
  <si>
    <t>The system shall enable digital entry of drug weight measurements within the evidence module, automatically calculating reportable amounts for UCR/IBR compliance and linking to case records.</t>
  </si>
  <si>
    <t>The system shall include an integrated DUI evidence form that links to associated Axon digital evidence and laboratory tracking records, supporting chain-of-custody validation.</t>
  </si>
  <si>
    <t>The system shall link evidence items to court dispositions and automatically update the chain-of-custody status upon receipt of judicial outcomes.</t>
  </si>
  <si>
    <t>Inventory and Audits</t>
  </si>
  <si>
    <t>The Property module should include the capability of managing inventories, including tracking what was inventoried, who completed the audit, and the date of the inventory.</t>
  </si>
  <si>
    <t>The system has a way to pull a list of in custody property to be used for inventory reconciliation.</t>
  </si>
  <si>
    <t xml:space="preserve">All transactions should have audit records.  </t>
  </si>
  <si>
    <t>The system has a way to pull a list of in custody property due to be destroyed.</t>
  </si>
  <si>
    <t>The system has a way to pull a list of in custody property by property location.</t>
  </si>
  <si>
    <t>A custodian scans all items for a shelf/bin and then the system will reconcile.</t>
  </si>
  <si>
    <t>Any missing items from a shelf/bin after the bin has been scanned will be noted.</t>
  </si>
  <si>
    <t>Any additional items scanned that are not supposed to be in the shelf/bin will be noted.</t>
  </si>
  <si>
    <t>The system has the ability to pull a list of property due to expire.</t>
  </si>
  <si>
    <t>The system is capable of doing inventory on a handheld device.</t>
  </si>
  <si>
    <t>The Property module should support complete inventory of all items in a location, as well as inventories of a randomly selected group of items.</t>
  </si>
  <si>
    <t>Physical inventory of a location can be suspended and resumed at a later time.</t>
  </si>
  <si>
    <t>RECORDS</t>
  </si>
  <si>
    <t>Incident Reports and attachments can be packaged as a single PDF document for public disclosure.</t>
  </si>
  <si>
    <t>Expungements and Seals</t>
  </si>
  <si>
    <t>Authorized users can expunge/delete data from filed/locked/records-approved incident records, (e.g. response to a Court Order to expunge a person's information from an incident) while retaining the incident data that does not reveal the identity of the person.</t>
  </si>
  <si>
    <t xml:space="preserve">Authorized users can seal a record to prevent it from being found/viewed by persons not authorized to view sealed records. </t>
  </si>
  <si>
    <t xml:space="preserve">RMS will distinguish between a sealed record and a restricted record. </t>
  </si>
  <si>
    <t>Authorized users can view sealed records.</t>
  </si>
  <si>
    <t>Authorized users can unseal a record</t>
  </si>
  <si>
    <t xml:space="preserve">Authorized users can seal one record associated with a Master Name without sealing other records associated with that Master Name. </t>
  </si>
  <si>
    <t>Authorized users can expunge/destroy a record permanently, such that it cannot be searched/retrieved.</t>
  </si>
  <si>
    <t>Expunging/Deleting a Master Name record removes that "name" from all records in which it appeared.</t>
  </si>
  <si>
    <t>The system is able to support the expungement of whole records.</t>
  </si>
  <si>
    <t>The system is able to support the expungement of partial records.</t>
  </si>
  <si>
    <t>The system logs all transactions related to expungements.</t>
  </si>
  <si>
    <t>The system can provide an expungement report that identifies and lists all expungements for a given period of time.</t>
  </si>
  <si>
    <t>The system logs all transactions related to incident sealing.</t>
  </si>
  <si>
    <t>The system can provide a sealing report that identifies and lists all incidents that were sealed for a given period of time.</t>
  </si>
  <si>
    <t>The system allows an agency authorized user to configure the minimum amount of time records are retained in compliance with the Federal and State mandates.</t>
  </si>
  <si>
    <t>Redaction</t>
  </si>
  <si>
    <t>The system shall include integrated redaction tools with release history tracking.</t>
  </si>
  <si>
    <t>Redacting an Incident Report for public disclosure preserves the ability for Law Enforcement users to view a complete, unredacted version of the Incident Report.</t>
  </si>
  <si>
    <t>Incident Reports can be automatically redacted for Public Disclosure.  The redaction displays the authorization for withholding information in place of the data.</t>
  </si>
  <si>
    <t>Ability to update redaction reasons and manually make changes if we release partially redacted info. For example - juvenile names are automatically redacted, but provided upon appeal.</t>
  </si>
  <si>
    <t>The identity and date/time of a person performing redaction of data from filed/locked/records-approved incident records is auditable.</t>
  </si>
  <si>
    <t>Public Disclosure</t>
  </si>
  <si>
    <t>The system shall include configurable workflow routing for Freedom of Information Act (FOIA) requests and redaction reviews, including approval steps, audit logging, and automated notification of pending releases.</t>
  </si>
  <si>
    <t>Retention schedules in the RMS are customizable per the State mandates (i.e., the number of years to retain, and the type of expungement/destruction: either complete expungement or only documents and narratives).</t>
  </si>
  <si>
    <t xml:space="preserve">Authorized persons can search Incident/Case records by Incident Number, Disposition Authorization Number, Agency, and Retention Review Date. </t>
  </si>
  <si>
    <t>Retention expungement/destruction deletes/removes all documents associated with an Incident/Case.</t>
  </si>
  <si>
    <t>Retention expungement/destruction of data/records can be configured per agency as either 1) all records associated with an Incident/Case, or 2) only Narrative in records associated with an Incident/Case (for the destruction type of Police Reports only).</t>
  </si>
  <si>
    <t>After an Investigation is marked "Closed - no further investigation", the RMS computes a Retention Schedule and Retention Review Date for the case folder based on the agency retention schedule for the case incident type.</t>
  </si>
  <si>
    <t>Authorized users will have the tools and capability to review and take action on case retention candidate files in bulk.</t>
  </si>
  <si>
    <t>The RMS preserves an Index record of destroyed/expunged records: Incident Number, Jurisdiction Agency, Subject, Date Opened, Occurrence Date, Destruction Date, Destruction Authorization/Reason, and Destroyed By.</t>
  </si>
  <si>
    <t>Complete destruction removes all Incident data and documents from the RMS, such that incident records cannot be found or retrieved.</t>
  </si>
  <si>
    <t>Police Reports-Only destruction deletes specified free-text incident data. The Law Enforcement document version of an incident becomes the Public Record.</t>
  </si>
  <si>
    <t>The RMS should package law enforcement versions of Police Reports and law enforcement Attachments into one PDF document per Case Folder when a Case Folder is marked for Retention Schedule Destruction.</t>
  </si>
  <si>
    <t>Appropriate Records personnel should be notified and provided a list of Case Folders due for Retention review at configurable intervals, such as Monthly, Quarterly, Semi-Annually and Annually.</t>
  </si>
  <si>
    <t>The RMS should facilitate deliberate Retention Schedule Destruction of thousands of Case Folders at a time, such as by creating lists of candidate Case Folders from search results or from a file, enabling selection of some or all Case Folders in a listing, and initiating a destruction request for all selected Case Folders.</t>
  </si>
  <si>
    <t>The RMS should facilitate agency confirmation that thousands of case folders at a time are past useful retention such as by creating lists of candidate Case Folders from search results or from a file, enabling selection of some or all Case Folders in a listing, and exporting selected Case Folders to a file for distribution to Law Enforcement officers for review.</t>
  </si>
  <si>
    <t>The RMS will assist in preventing premature Retention Schedule Destruction by requiring data entry that confirms a Case Folder is no longer needed for Investigation, Evidence Management, or Criminal Justice Proceedings, and that all NCIC entries have been removed.</t>
  </si>
  <si>
    <t>The RMS will enable the update of this confirmation data for multiple Case Folders at a time.</t>
  </si>
  <si>
    <t>Authorized persons can edit the Retention Review Date of one or more Incident/Case records at a time.</t>
  </si>
  <si>
    <t>Authorized persons can export a selected list of Incident records to a comma-delimited file or spreadsheet.  Information in the file includes Incident/Case number, Date of Incident, Crime(s), Investigative Assignment, Investigation Status, Investigation Status Date.</t>
  </si>
  <si>
    <t>Authorized persons can retrieve a list of Incident records from a comma-delimited file or a spreadsheet of Incident Numbers.</t>
  </si>
  <si>
    <t>Authorized persons can initiate the Expungement (destruction) of multiple Incident/Case records that are past useful retention in a single action.</t>
  </si>
  <si>
    <t>The RMS should assist in preventing accidental Retention Schedule Destruction by enabling authorized Records personnel to cancel the scheduled destruction of one or more Case Folders.</t>
  </si>
  <si>
    <t>REPORTS &amp; QUERIES</t>
  </si>
  <si>
    <t>A complete data dictionary available for all data files is provided.</t>
  </si>
  <si>
    <t>The system search function allows users to search using a “google like” search throughout the system for matches to the keywords the user has entered.</t>
  </si>
  <si>
    <t>Searches and queries allow for exact matches, diminutive names, case insensitivity, date range parameters, and partial searches.</t>
  </si>
  <si>
    <t>Users can create and save searches with relative time parameters (e.g. last week, last month, etc.).</t>
  </si>
  <si>
    <t>All search results provide the user a link and drill down capabilities to access additional data.</t>
  </si>
  <si>
    <t xml:space="preserve">Authorized users are able to query on indicators, such as date of the incident, case type and assigned officer. </t>
  </si>
  <si>
    <t>The system allows partial searches of contents in notes, narrative, and commentary fields within all reports.</t>
  </si>
  <si>
    <t xml:space="preserve">The system has search filter criteria such as, wildcard (e.g., *smith*), single character wildcard (smith*), phonetic matching, or logical operators like "and, "or", or "not". </t>
  </si>
  <si>
    <t>The reporting functionality can be used to generate custom reports that can be saved to basic file types (e.g., Word, Excel, PDF, XML, etc.).</t>
  </si>
  <si>
    <t xml:space="preserve">Agencies can create and save custom reports using any field, including narrative and custom fields. </t>
  </si>
  <si>
    <t>Users can search/report on any field, including narrative and custom fields.</t>
  </si>
  <si>
    <t>Fields and layout of search results can be adjusted by the user and saved as their preference (e.g. add/remove columns, sort order, field/column order, etc.).</t>
  </si>
  <si>
    <t>Fields that have options lists can be searched by both Active and Inactive values.</t>
  </si>
  <si>
    <t>Users can compose searches with multiple criteria values for each field.</t>
  </si>
  <si>
    <t>Users can search by single or combination of Agencies, Districts, CB's, Dispatch Areas, geographic custom shapes, or geographic radius.</t>
  </si>
  <si>
    <t>Results can be sorted by more than one level and can be "quick-sorted" on any column header.</t>
  </si>
  <si>
    <t>The system allows users to view historical data for locations, persons, and vehicles and provides “drill-down” capability via a hyperlink that then provides specific event details.</t>
  </si>
  <si>
    <t>Long-running and/or computing intensive searches/reports/analysis will not slow down or otherwise adversely impact the responsiveness/availability of the "live" production environment for other users.</t>
  </si>
  <si>
    <t xml:space="preserve">The system is capable of federated query functionality in which multiple databases can be configured and queried at the same time. </t>
  </si>
  <si>
    <t>The system’s output designer functionality allows users to create custom reports that include the parameters on what should or should not be included in the report.</t>
  </si>
  <si>
    <t>Ability to generate multiple standard reports per module to facilitate statistical analysis.</t>
  </si>
  <si>
    <t>The reporting functionality can be used to generate custom reports.</t>
  </si>
  <si>
    <t>The reporting functionality can be used to distribute custom reports within the system for others to have access to run.</t>
  </si>
  <si>
    <t>Once data is extracted from a query, the user is able to:</t>
  </si>
  <si>
    <t>Save and Edit the query at a later date</t>
  </si>
  <si>
    <t>Export to one of the supported formats (e.g., Excel, XML, CSV, ASCII delimited file, text)</t>
  </si>
  <si>
    <t>Plot data on a map</t>
  </si>
  <si>
    <t>Generate and Print the final report</t>
  </si>
  <si>
    <t>Create an hourly hot spot map</t>
  </si>
  <si>
    <t>The system has dashboard capabilities so that users see reports of interest relative to position.</t>
  </si>
  <si>
    <t>An agency can define a customized home/dashboard screen for their users, to which users can add other items.</t>
  </si>
  <si>
    <t>Users can create/update a "dashboard" containing one or more saved searches.</t>
  </si>
  <si>
    <t>"Dashboard" views are user configurable.</t>
  </si>
  <si>
    <t>"Dashboard" views can be configured for specific groups such as dispatchers, supervisors, officers, property and evidence and administrative staff.</t>
  </si>
  <si>
    <t>Authorized users can add hyperlinks to "external URIs" to dashboards.  This capability will enable easy access to custom consortium applications.</t>
  </si>
  <si>
    <t xml:space="preserve">Information displayed on the dashboard includes: </t>
  </si>
  <si>
    <t>Incident Supplement Number</t>
  </si>
  <si>
    <t>Type of Report (Arrest, Incident, Supplement)</t>
  </si>
  <si>
    <t>Incident Type</t>
  </si>
  <si>
    <t xml:space="preserve">Officer </t>
  </si>
  <si>
    <t>User dashboards including tasks are auto-updated as reports are submitted, resubmitted, etc.</t>
  </si>
  <si>
    <t>Information displayed on the dashboard configurable per user.</t>
  </si>
  <si>
    <t>Default dashboards configurable by agency/workgroup.</t>
  </si>
  <si>
    <t>Command, Supervisors, and authorized users can access dashboards that indicate the number of Arrests, Number of  overdue Arrest Reports, Number of Offenses/Offense groups occurring in a selected date range (configurable by Agency), Number of Case Clearances by Clearance Type by Unit or Combination of Units (e.g., Robbery-Assault Unit) and/or by Agency, District, or Combination of Districts.</t>
  </si>
  <si>
    <t>User Dashboard includes a user task list, as well as required and pending actions (e.g., overdue reports, cases in active and pending status, reports needing correction and resubmission, task deadlines, etc).</t>
  </si>
  <si>
    <t xml:space="preserve">The system provides a dashboard list of CAD Events having a CAD disposition for which an Incident Report is expected and the corresponding Incident Report is not created or "approved/accepted". </t>
  </si>
  <si>
    <t>CAD Event Number</t>
  </si>
  <si>
    <t>CAD Event Type</t>
  </si>
  <si>
    <t>CAD "beat"</t>
  </si>
  <si>
    <t>CAD Disposition</t>
  </si>
  <si>
    <t>Date/Time CAD Event closed</t>
  </si>
  <si>
    <t>CAD Primary unit</t>
  </si>
  <si>
    <t>RMS Incident Report status</t>
  </si>
  <si>
    <t>RMS Incident type</t>
  </si>
  <si>
    <t>RMS Reporting/Submitting officer</t>
  </si>
  <si>
    <t>Supervisors can access the "Review Incident Report" function from the dashboard list.</t>
  </si>
  <si>
    <t>Searches</t>
  </si>
  <si>
    <t>Users should have the capability to display search results by grids with sort and filter capabilities or Google-type blocks.</t>
  </si>
  <si>
    <t>Grid results should include at minimum Person "Role" (Suspect, Victim, etc.), Incident Date/Time, Location, Grid, CB, Reporting Officer, Lead Investigator, Case Management Status.  Result rows should provide links to the detailed Incident Report or Case Summary views.</t>
  </si>
  <si>
    <t>The RMS provides a "quick search" from a configurable list of commonly searched fields.</t>
  </si>
  <si>
    <t>The RMS provides an "advanced search" from a complete list of all pre-built and custom fields.</t>
  </si>
  <si>
    <t xml:space="preserve">The search should allow multi-selects (e.g., brown or green) from multiple fields in any combination.  </t>
  </si>
  <si>
    <t>Users should have the capability to save Advanced Search criteria for future use.</t>
  </si>
  <si>
    <t>An authorized user can perform 'text' searches across all data sources.</t>
  </si>
  <si>
    <t>Search results can include thumbnail images of persons, etc.</t>
  </si>
  <si>
    <t>Users should be able to mix search criteria on any field or combination in a single search, e.g., one or more Offenses with Vehicle descriptors, Person identifiers, in one or more geographic Locations, with a Date Range.</t>
  </si>
  <si>
    <t>Search results can be displayed for easy comparison, and/or a tool is provided to easily locate commonalities between cases/documents.</t>
  </si>
  <si>
    <t>Provide simple Tattoo query capability that can search by text, characters, shapes, colors, themes.</t>
  </si>
  <si>
    <t>Search criteria comparison operators include a comparator option, such as "none", that means a field is explicitly blank/has no value.</t>
  </si>
  <si>
    <t>Search criteria comparison operators include: Equal, Not Equal, Less Than, Greater Than, Between (greater than or equal value1 AND less than or equal value2), Contains, , Sounds Like.</t>
  </si>
  <si>
    <t>"Contains" and "Sounds Like" comparison operators can be qualified with a "NOT" operator (e.g. NOT Contains value1; NOT Sounds Like value2)</t>
  </si>
  <si>
    <t>Search criteria can be combined with other criteria using an AND operator.</t>
  </si>
  <si>
    <t>Search criteria can be combined with other criteria using an OR operator</t>
  </si>
  <si>
    <t>Search criteria can be grouped as an AND grouping or an OR grouping.</t>
  </si>
  <si>
    <t>Search criteria can be modified and applied to refine the results of the current search.</t>
  </si>
  <si>
    <t>Search results display alerts associated with the Master Index record, such as Active Warrant, Protection Order, Trespass Warning for persons, Stolen, Pawned, Missing for vehicle/property, etc.</t>
  </si>
  <si>
    <t>Search results include related case information.</t>
  </si>
  <si>
    <t>Details of the record associated with the alert can be accessed from the search result without discarding/losing the search result.</t>
  </si>
  <si>
    <t>Records belonging to a Jurisdiction/Agency cannot be searched by a user that is not configured with permission to "Read" that Jurisdiction/Agency records.</t>
  </si>
  <si>
    <t>Searchable criteria for Offense include IBR category, RMS category, NCIC category, Statute/Ordinance, offense Description.</t>
  </si>
  <si>
    <t>Searchable criteria for Property items include IBR category, RMS category, Property/Evidence Room category, property Description.</t>
  </si>
  <si>
    <t xml:space="preserve">Searches include master names and businesses.  </t>
  </si>
  <si>
    <t>The system shall provide metadata indexing and search for uploaded documents and investigative media.</t>
  </si>
  <si>
    <t>The system allows an authorized user to develop and create new reports and forms.</t>
  </si>
  <si>
    <t>Users can subscribe to be included in the distribution of scheduled reports.</t>
  </si>
  <si>
    <t>The system includes the ability for automatic letter creation and email templates.</t>
  </si>
  <si>
    <t>Authorized users can generate form letters combining/merging template text with incident data by providing a list of incident numbers.</t>
  </si>
  <si>
    <t>Authorized users should be able to produce reports from a list of standardized reports.</t>
  </si>
  <si>
    <t>Authorized users should be able to produce reports on an ad hoc basis.</t>
  </si>
  <si>
    <t xml:space="preserve">Authorized users can design and configure their own reports, allow for elements, such as a signature image or data lookup file that are on a networked file share, to be used by the report. </t>
  </si>
  <si>
    <t>The system provides a tool that can be used to produce any number of ad hoc reports.</t>
  </si>
  <si>
    <t>The system provides a report wizard that guides users through the steps of generating ad hoc reports.</t>
  </si>
  <si>
    <t>The reporting functionality has access to the CAD calls for service.</t>
  </si>
  <si>
    <t>The reporting functionality has the ability to include CAD notes/narrative in the report.</t>
  </si>
  <si>
    <t>Authorized users can create reports that are delivered at a user-defined schedule in various file type formats to various persons, groups, and/or file shares/SFTP folders.</t>
  </si>
  <si>
    <t>Quality Control Reports are available by Agency, Unit, and User that identify errors, error types, and error dates.</t>
  </si>
  <si>
    <t>The reporting module can compare arrest data for five years.</t>
  </si>
  <si>
    <t>The reporting module can produce reports with pivot tables.</t>
  </si>
  <si>
    <t xml:space="preserve">The system provides an "Incident Blotter" with incidents occurring during the previous 24 hours, last week or custom time range, meeting agency-defined criteria for delivery to media outlets covering a geographic area.  </t>
  </si>
  <si>
    <t>Custom trend analysis reports can be created.</t>
  </si>
  <si>
    <t>The system can produce a "Hot Sheet" which is the manually re-formatted result of an NCIC query for license plate numbers entered in the past 48 hours, either as stolen vehicles or associated with wanted or missing persons.</t>
  </si>
  <si>
    <t>"Hot sheets" can be configured to include recent information regarding:</t>
  </si>
  <si>
    <t>Events</t>
  </si>
  <si>
    <t>People</t>
  </si>
  <si>
    <t>Provide updated Hot sheet Stolen Vehicle Reports in a format that's easy for Patrol to reference for BOLO activity.</t>
  </si>
  <si>
    <t>The proposed solution shall provide AI-assisted tools to support the generation of operational and administrative reports by automatically summarizing, organizing, and drafting narrative content from structured system data, with user review and approval prior to final report creation.</t>
  </si>
  <si>
    <t>Activity Time Tracking</t>
  </si>
  <si>
    <t>The system can generate activity reports by user and/or agency/workgroup, by shift/time of day (reports written, NCIC entries/clears/mods made, reports approved, reports corrected, attachments, etc.).</t>
  </si>
  <si>
    <t>The system allows an agency to track the amount of time spent at court for the officers.</t>
  </si>
  <si>
    <t>The system tracks the amount of time personnel spend on system-wide RMS related activities.</t>
  </si>
  <si>
    <t>The system can track how much time personnel spend on system-wide administrative type duties and activities (e.g., neighborhood watch, house checks, business checks, etc.)</t>
  </si>
  <si>
    <t>The system allows the agency to configure their own activity categories.</t>
  </si>
  <si>
    <t>The system allows the agency to report on activity at the District level.</t>
  </si>
  <si>
    <t>The system allows the agency to define activities that are allowable for restitution.</t>
  </si>
  <si>
    <t>The system provides an agency-defined drop down menu that can be used to track unlimited special activities</t>
  </si>
  <si>
    <t>The system provides the ability for a CAD Call for Service to automatically populate and update officer activity information.</t>
  </si>
  <si>
    <t>The system allows officers to add to their logs information  that is not generated by CAD.</t>
  </si>
  <si>
    <t>The system provides the ability to track officer time spent on agency-defined events (e.g., community meetings, training, foot patrol, special events) for statistical purposes (e.g., internal or grant related).</t>
  </si>
  <si>
    <t xml:space="preserve">An authorized user can define and track time against multiple agency-defined activity codes (or activity sub-types) per activity type. </t>
  </si>
  <si>
    <t>USE OF FORCE</t>
  </si>
  <si>
    <t>A unique workflow for the submission of Incident Reports that involve Use of Force reporting is available and can be defined and modified by the agency without assistance from the proposer.</t>
  </si>
  <si>
    <t>The collection of Use of Force data needs to be integrated with standard Crime Report writing, to accommodate an IA module within the RMS and/or major 3rd-party vendors.</t>
  </si>
  <si>
    <t>Capability to manage User of Force, Complaint, and Commendation records with review path configuration and tracking, searchability, reporting, trend analysis, and threshold alerts.</t>
  </si>
  <si>
    <t>The system has the ability for the agency to add user defined fields for agency specific data capture.</t>
  </si>
  <si>
    <t>Capability to relate/link/integrate the completed investigation materials with the jurisdiction's original Incident Case File.</t>
  </si>
  <si>
    <t>LAnim-48</t>
  </si>
  <si>
    <t>The Shelter Module has a Medical Component.</t>
  </si>
  <si>
    <t>LAnim-49</t>
  </si>
  <si>
    <t>The Shelter Module can track medical treatments.</t>
  </si>
  <si>
    <t>LAnim-50</t>
  </si>
  <si>
    <t>The Shelter Module has an Adoption Component.</t>
  </si>
  <si>
    <t>LAnim-51</t>
  </si>
  <si>
    <t>The Shelter Module has a Reclaim Component.</t>
  </si>
  <si>
    <t>LAnim-52</t>
  </si>
  <si>
    <t>The Animal Shelter module has a Payment Component.</t>
  </si>
  <si>
    <t>The Animal Shelter module allows tracking of financials to include:</t>
  </si>
  <si>
    <t>LAnim-53</t>
  </si>
  <si>
    <t>Fee for Service</t>
  </si>
  <si>
    <t>LAnim-54</t>
  </si>
  <si>
    <t>Adoptions</t>
  </si>
  <si>
    <t>LAnim-55</t>
  </si>
  <si>
    <t>User-defined Costs</t>
  </si>
  <si>
    <t xml:space="preserve">The system accepts and maintains the following animal shelter information: </t>
  </si>
  <si>
    <t>LAnim-56</t>
  </si>
  <si>
    <t>LAnim-57</t>
  </si>
  <si>
    <t>LAnim-58</t>
  </si>
  <si>
    <t>LAnim-59</t>
  </si>
  <si>
    <t>Animal Name</t>
  </si>
  <si>
    <t>LAnim-60</t>
  </si>
  <si>
    <t>LAnim-61</t>
  </si>
  <si>
    <t>LAnim-62</t>
  </si>
  <si>
    <t>LAnim-63</t>
  </si>
  <si>
    <t>LAnim-64</t>
  </si>
  <si>
    <t>LAnim-65</t>
  </si>
  <si>
    <t>LAnim-66</t>
  </si>
  <si>
    <t>LAnim-67</t>
  </si>
  <si>
    <t>LAnim-68</t>
  </si>
  <si>
    <t>LAnim-69</t>
  </si>
  <si>
    <t>LAnim-70</t>
  </si>
  <si>
    <t>LAnim-71</t>
  </si>
  <si>
    <t>Location of pickup</t>
  </si>
  <si>
    <t>LAnim-72</t>
  </si>
  <si>
    <t>Coat</t>
  </si>
  <si>
    <t>LAnim-73</t>
  </si>
  <si>
    <t>Ears</t>
  </si>
  <si>
    <t>LAnim-74</t>
  </si>
  <si>
    <t>Tail</t>
  </si>
  <si>
    <t>LAnim-75</t>
  </si>
  <si>
    <t>Health</t>
  </si>
  <si>
    <t>LAnim-76</t>
  </si>
  <si>
    <t>Spay</t>
  </si>
  <si>
    <t>LAnim-77</t>
  </si>
  <si>
    <t>Neuter</t>
  </si>
  <si>
    <t>LAnim-78</t>
  </si>
  <si>
    <t>Temper</t>
  </si>
  <si>
    <t>LAnim-79</t>
  </si>
  <si>
    <t>Fostered</t>
  </si>
  <si>
    <t>LAnim-80</t>
  </si>
  <si>
    <t>Live Release Date</t>
  </si>
  <si>
    <t>LAnim-81</t>
  </si>
  <si>
    <t>Animal Control Reports</t>
  </si>
  <si>
    <t>Ability to generate various shelter reports, such as:</t>
  </si>
  <si>
    <t>LAnim-82</t>
  </si>
  <si>
    <t>Number of days the animal was in shelter</t>
  </si>
  <si>
    <t>LAnim-83</t>
  </si>
  <si>
    <t>Average length of stray holds</t>
  </si>
  <si>
    <t>LAnim-84</t>
  </si>
  <si>
    <t>Total number of animals transferred out of our shelter</t>
  </si>
  <si>
    <t>LAnim-85</t>
  </si>
  <si>
    <t>Animals in foster</t>
  </si>
  <si>
    <t>LAnim-86</t>
  </si>
  <si>
    <t>Live Release Dates</t>
  </si>
  <si>
    <t>LCMgmt-27</t>
  </si>
  <si>
    <t>Investigation Supervisors can record notes on the performance of an investigator and/or their supervisor for an investigation. The note is associated with the user and case to which it relates. The notes are searchable by authorized persons.</t>
  </si>
  <si>
    <t>LCite-18</t>
  </si>
  <si>
    <t>Passenger Capacity</t>
  </si>
  <si>
    <t>LCite-19</t>
  </si>
  <si>
    <t>LCite-20</t>
  </si>
  <si>
    <t>LCite-21</t>
  </si>
  <si>
    <t>LCite-22</t>
  </si>
  <si>
    <t>LCite-23</t>
  </si>
  <si>
    <t>HazMat/USDOT #</t>
  </si>
  <si>
    <t>LCite-24</t>
  </si>
  <si>
    <t>LCite-25</t>
  </si>
  <si>
    <t>Date/Time stamped</t>
  </si>
  <si>
    <t>LCite-26</t>
  </si>
  <si>
    <t>Ticket Number</t>
  </si>
  <si>
    <t>LCite-27</t>
  </si>
  <si>
    <t>Weather and Traffic Conditions</t>
  </si>
  <si>
    <t>LCite-28</t>
  </si>
  <si>
    <t>Court and Disposition Data</t>
  </si>
  <si>
    <t>LCite-29</t>
  </si>
  <si>
    <t>Fines and Fees</t>
  </si>
  <si>
    <t>LCite-30</t>
  </si>
  <si>
    <t>Fines and Fees payment tracking</t>
  </si>
  <si>
    <t>Linc-68</t>
  </si>
  <si>
    <t>One Records Division can manage incident reporting data, documents, attachments for multiple law enforcement agencies.</t>
  </si>
  <si>
    <t>Linc-77</t>
  </si>
  <si>
    <t>Supervisors from multiple agencies can belong to the same "Supervisory Group" for reviewing reports for multi-agency events.</t>
  </si>
  <si>
    <t>LInv-10</t>
  </si>
  <si>
    <t>Investigation of multiple related cases, regardless of jurisdiction agency of each case, can be managed together under a "master case" without changing jurisdiction agency of the related cases.</t>
  </si>
  <si>
    <t>Lpawn-40</t>
  </si>
  <si>
    <t>A Sex/Gender value of "X" is converted to "Unknown" when the Pawn transaction is prepared/submitted to the State databases.</t>
  </si>
  <si>
    <t>LProp-132</t>
  </si>
  <si>
    <t>The system supports the creation of multiple property rooms for multiple jurisdictions.</t>
  </si>
  <si>
    <t>LProp-203</t>
  </si>
  <si>
    <t>The system is capable of generating form letters to property owners with a notice of seizure.</t>
  </si>
  <si>
    <t>LRpt-10</t>
  </si>
  <si>
    <t>The reporting tool has the ability to export the reports to be distributed outside the agency.</t>
  </si>
  <si>
    <t>LWant-26</t>
  </si>
  <si>
    <t>Amount of Bail</t>
  </si>
  <si>
    <t>LAsst-26</t>
  </si>
  <si>
    <t>Any authorized user can submit work requests.</t>
  </si>
  <si>
    <t>LAsst-27</t>
  </si>
  <si>
    <t>The system is able to report and track requests for maintenance at facilities.</t>
  </si>
  <si>
    <t>LAsst-31</t>
  </si>
  <si>
    <t>Requesting Facility</t>
  </si>
  <si>
    <t>LAsst-35</t>
  </si>
  <si>
    <t>Requesting Shift</t>
  </si>
  <si>
    <t>LAsst-41</t>
  </si>
  <si>
    <t>Assigned to (table based)</t>
  </si>
  <si>
    <t>LAsst-42</t>
  </si>
  <si>
    <t>Inspected / verified by (i.e. Personnel ID, Name)</t>
  </si>
  <si>
    <t>LAsst-43</t>
  </si>
  <si>
    <t xml:space="preserve">Date of inspection / verification </t>
  </si>
  <si>
    <t>LAsst-48</t>
  </si>
  <si>
    <t xml:space="preserve">The system can be configured to send a notification to a specific person or group when an expiration date is approaching. </t>
  </si>
  <si>
    <t>LAsst-53</t>
  </si>
  <si>
    <t>District</t>
  </si>
  <si>
    <t>LAsst-115</t>
  </si>
  <si>
    <t>LAsst-116</t>
  </si>
  <si>
    <t>LAsst-117</t>
  </si>
  <si>
    <t>LFlet-20</t>
  </si>
  <si>
    <t>LFlet-23</t>
  </si>
  <si>
    <t>LFlet-24</t>
  </si>
  <si>
    <t>LFlet-25</t>
  </si>
  <si>
    <t>Width</t>
  </si>
  <si>
    <t>LFlet-26</t>
  </si>
  <si>
    <t>Length</t>
  </si>
  <si>
    <t>LFlet-28</t>
  </si>
  <si>
    <t>Wheel base</t>
  </si>
  <si>
    <t>LFlet-29</t>
  </si>
  <si>
    <t>Turn radius</t>
  </si>
  <si>
    <t>LFlet-30</t>
  </si>
  <si>
    <t>Maximum altitude</t>
  </si>
  <si>
    <t>LFlet-31</t>
  </si>
  <si>
    <t>Maximum grade</t>
  </si>
  <si>
    <t>LFlet-38</t>
  </si>
  <si>
    <t>Fuel tank capacity</t>
  </si>
  <si>
    <t>LFlet-39</t>
  </si>
  <si>
    <t>LFlet-40</t>
  </si>
  <si>
    <t>Number of cylinders</t>
  </si>
  <si>
    <t>LFlet-41</t>
  </si>
  <si>
    <t>Horsepower</t>
  </si>
  <si>
    <t>LFlet-42</t>
  </si>
  <si>
    <t>Transmission Type</t>
  </si>
  <si>
    <t>LFlet-43</t>
  </si>
  <si>
    <t>LFlet-44</t>
  </si>
  <si>
    <t>LFlet-45</t>
  </si>
  <si>
    <t>Capacity</t>
  </si>
  <si>
    <t>The system tracks the following vehicle electrical system requirements:</t>
  </si>
  <si>
    <t>LFlet-47</t>
  </si>
  <si>
    <t>Number of volts</t>
  </si>
  <si>
    <t>LFlet-48</t>
  </si>
  <si>
    <t>Output in amperes</t>
  </si>
  <si>
    <t>LFlet-49</t>
  </si>
  <si>
    <t>The system tracks any tanks the vehicle may contain.</t>
  </si>
  <si>
    <t>LFlet-50</t>
  </si>
  <si>
    <t>LFlet-51</t>
  </si>
  <si>
    <t>LFlet-52</t>
  </si>
  <si>
    <t>LFlet-55</t>
  </si>
  <si>
    <t>LFlet-58</t>
  </si>
  <si>
    <t>Pressure</t>
  </si>
  <si>
    <t>LPerT-3</t>
  </si>
  <si>
    <t xml:space="preserve">The system has the ability to upload an image from a camera, computer disk or any TWAIN32-compliant imaging device. </t>
  </si>
  <si>
    <t>LPerT-6</t>
  </si>
  <si>
    <t>The system supports Personnel and Training module access security at the user level.</t>
  </si>
  <si>
    <t>LPerT-7</t>
  </si>
  <si>
    <t>LPerT-8</t>
  </si>
  <si>
    <t>The system supports Personnel and Training module access security at the field level.</t>
  </si>
  <si>
    <t>LPerT-9</t>
  </si>
  <si>
    <t xml:space="preserve">An authorized user is able to view and print list of upcoming, completed, or past due performance reviews for a specified period. </t>
  </si>
  <si>
    <t xml:space="preserve">The system has the ability to enter and maintain information about an employee's education and training, including, but not limited to, the following:  </t>
  </si>
  <si>
    <t>LPerT-56</t>
  </si>
  <si>
    <t>Courses (e.g., Firearms Training, Hazmat Technician Training)</t>
  </si>
  <si>
    <t>LPerT-57</t>
  </si>
  <si>
    <t>Programs</t>
  </si>
  <si>
    <t>LPerT-58</t>
  </si>
  <si>
    <t>Certifications</t>
  </si>
  <si>
    <t>LPerT-59</t>
  </si>
  <si>
    <t>Notification of expiring certification</t>
  </si>
  <si>
    <t>LPerT-60</t>
  </si>
  <si>
    <t>Notification of Recertification Due</t>
  </si>
  <si>
    <t>LPerT-61</t>
  </si>
  <si>
    <t>Basic Academy Training</t>
  </si>
  <si>
    <t>LPerT-62</t>
  </si>
  <si>
    <t>Military Training</t>
  </si>
  <si>
    <t>LPerT-63</t>
  </si>
  <si>
    <t>College Classes</t>
  </si>
  <si>
    <t>LPerT-64</t>
  </si>
  <si>
    <t>Continuing Education</t>
  </si>
  <si>
    <t>The system maintains the following training related data elements:</t>
  </si>
  <si>
    <t>LPerT-65</t>
  </si>
  <si>
    <t>Employee ID Number</t>
  </si>
  <si>
    <t>LPerT-66</t>
  </si>
  <si>
    <t>Training Course Title</t>
  </si>
  <si>
    <t>LPerT-67</t>
  </si>
  <si>
    <t>Training Location</t>
  </si>
  <si>
    <t>LPerT-68</t>
  </si>
  <si>
    <t>Re-certification Date</t>
  </si>
  <si>
    <t>LPerT-69</t>
  </si>
  <si>
    <t>Length of the Course</t>
  </si>
  <si>
    <t>LPerT-70</t>
  </si>
  <si>
    <t>Course Completion Date</t>
  </si>
  <si>
    <t>LPerT-71</t>
  </si>
  <si>
    <t>Course Comments</t>
  </si>
  <si>
    <t>LPerT-72</t>
  </si>
  <si>
    <t>Course Expenses</t>
  </si>
  <si>
    <t>LPerT-73</t>
  </si>
  <si>
    <t>College Credit Hours</t>
  </si>
  <si>
    <t>Ability to enter and maintain information about any special skills an employee may have, including, but not limited to:</t>
  </si>
  <si>
    <t>LPerT-74</t>
  </si>
  <si>
    <t>Foreign Language</t>
  </si>
  <si>
    <t>LPerT-75</t>
  </si>
  <si>
    <t>Public Relations Training</t>
  </si>
  <si>
    <t>LPerT-76</t>
  </si>
  <si>
    <t>Bomb Disposal Training</t>
  </si>
  <si>
    <t>LPerT-77</t>
  </si>
  <si>
    <t>First Aid Training</t>
  </si>
  <si>
    <t>LPerT-78</t>
  </si>
  <si>
    <t>SWAT Training</t>
  </si>
  <si>
    <t>LPerT-79</t>
  </si>
  <si>
    <t>Breathalyzer Training</t>
  </si>
  <si>
    <t>LPerT-80</t>
  </si>
  <si>
    <t>Other Agency-defined skills</t>
  </si>
  <si>
    <t>LPerT-81</t>
  </si>
  <si>
    <t>The system provides the ability to perform monthly scheduling of employees for a minimum of 6 months.</t>
  </si>
  <si>
    <t>LPerT-82</t>
  </si>
  <si>
    <t>The system provides the ability to perform weekly scheduling of employees for a minimum of 6 months.</t>
  </si>
  <si>
    <t>LPerT-83</t>
  </si>
  <si>
    <t>The system provides the ability to schedule training by individual or group</t>
  </si>
  <si>
    <t>LPerT-84</t>
  </si>
  <si>
    <t>The system provides the ability to print a summary report detailing all employees and all training conducted within a specified date range.</t>
  </si>
  <si>
    <t>LPerT-85</t>
  </si>
  <si>
    <t>The system provides the ability to print a summary report of all training received by an employee during his/her course of employment.</t>
  </si>
  <si>
    <t>LPerT-86</t>
  </si>
  <si>
    <t>The system provides the ability to print a detailed employee report with all fields of data in the personnel record.</t>
  </si>
  <si>
    <t>LPerT-87</t>
  </si>
  <si>
    <t>The system provides the ability to print a summary department personnel listing sorted by Employee Name.</t>
  </si>
  <si>
    <t>LPerT-88</t>
  </si>
  <si>
    <t>The system provides the ability to print a detailed department personnel listing sorted by Employee Name.</t>
  </si>
  <si>
    <t>Training</t>
  </si>
  <si>
    <t>LPerT-89</t>
  </si>
  <si>
    <t xml:space="preserve">The system has the ability to create and maintain records on all the training courses for which personnel can register. </t>
  </si>
  <si>
    <t>LPerT-90</t>
  </si>
  <si>
    <t>The system provides the ability for an agency to pre-load commonly conducted or required training classes.</t>
  </si>
  <si>
    <t>LPerT-91</t>
  </si>
  <si>
    <t>The system provides the ability for an agency to add user defined training categories.</t>
  </si>
  <si>
    <t>LPerT-92</t>
  </si>
  <si>
    <t>The system provides the ability for an agency to add user defined internal training classes.</t>
  </si>
  <si>
    <t>LPerT-93</t>
  </si>
  <si>
    <t>The system displays and prints a summary report of individual instructor hours by class, for a user-defined date range.</t>
  </si>
  <si>
    <t>LPerT-94</t>
  </si>
  <si>
    <t>The system displays and prints a summary report of individual instructor hours by class type, for a user-defined date range.</t>
  </si>
  <si>
    <t>LPerT-95</t>
  </si>
  <si>
    <t>The system displays and prints the personnel that are currently scheduled for classes.</t>
  </si>
  <si>
    <t>LPerT-96</t>
  </si>
  <si>
    <t>The system displays and prints the personnel that have completed the selected training.</t>
  </si>
  <si>
    <t>LPerT-97</t>
  </si>
  <si>
    <t>The system will have the ability to display and print class rosters.</t>
  </si>
  <si>
    <t>LPerT-98</t>
  </si>
  <si>
    <t>The system provides the ability to add attachments to training records.</t>
  </si>
  <si>
    <t xml:space="preserve">The system has the ability to enter and maintain course information regarding hours and default provider, including the following: </t>
  </si>
  <si>
    <t>LPerT-125</t>
  </si>
  <si>
    <t>Duration</t>
  </si>
  <si>
    <t>LPerT-126</t>
  </si>
  <si>
    <t>LPerT-127</t>
  </si>
  <si>
    <t>Number of Days</t>
  </si>
  <si>
    <t>LPerT-128</t>
  </si>
  <si>
    <t>Credit Hours</t>
  </si>
  <si>
    <t>LPerT-129</t>
  </si>
  <si>
    <t>LPerT-130</t>
  </si>
  <si>
    <t>Default Provider Name, Address and Phone</t>
  </si>
  <si>
    <t>LAlrm-1</t>
  </si>
  <si>
    <t>The system creates department specific alarm permits.</t>
  </si>
  <si>
    <t>LAlrm-2</t>
  </si>
  <si>
    <t xml:space="preserve">The system associates permits to specific registrants. </t>
  </si>
  <si>
    <t>LAlrm-3</t>
  </si>
  <si>
    <t>The system associates permits to specific locations.</t>
  </si>
  <si>
    <t>LAlrm-4</t>
  </si>
  <si>
    <t>The system is able to determine fees for agency-defined permit types.</t>
  </si>
  <si>
    <t>LAlrm-11</t>
  </si>
  <si>
    <t>The system tracks all history assigned to a permit.</t>
  </si>
  <si>
    <t>LAlrm-12</t>
  </si>
  <si>
    <t>The system can reference all permit history.</t>
  </si>
  <si>
    <t>LAlrm-13</t>
  </si>
  <si>
    <t>The system can reference all permit activity.</t>
  </si>
  <si>
    <t>LWant-13</t>
  </si>
  <si>
    <t>LWant-15</t>
  </si>
  <si>
    <t>Other Charateristics</t>
  </si>
  <si>
    <t>LWant-16</t>
  </si>
  <si>
    <t>LWant-17</t>
  </si>
  <si>
    <t>Misc. Number</t>
  </si>
  <si>
    <t>LWant-23</t>
  </si>
  <si>
    <t>Notify Originating Agency</t>
  </si>
  <si>
    <t>LWant-27</t>
  </si>
  <si>
    <t>LWant-29</t>
  </si>
  <si>
    <t>LWant-32</t>
  </si>
  <si>
    <t>LWant-49</t>
  </si>
  <si>
    <t>VCIN Record Identifier</t>
  </si>
  <si>
    <t>LWant-56</t>
  </si>
  <si>
    <t>The system provides the ability to create a warrant affidavit requesting the court to issue a warrant.</t>
  </si>
  <si>
    <t>LWant-60</t>
  </si>
  <si>
    <t>LWant-62</t>
  </si>
  <si>
    <t>Distance of Pickup</t>
  </si>
  <si>
    <t>LWant-63</t>
  </si>
  <si>
    <t>Warning Remarks</t>
  </si>
  <si>
    <t>LWant-64</t>
  </si>
  <si>
    <t>Background Narrative, if Applicable</t>
  </si>
  <si>
    <t>WARRANTS</t>
  </si>
  <si>
    <t>The system has the ability to enter and maintain detailed information about want and warrant records.</t>
  </si>
  <si>
    <t>The system shall support audit dashboards showing active, expired, and pending warrant statuses.</t>
  </si>
  <si>
    <t>The system shall generate a notification advising that if an arrest is made that is tied to a warrant, the warrant needs to be cancelled.</t>
  </si>
  <si>
    <t>DOB</t>
  </si>
  <si>
    <t>LAct-1</t>
  </si>
  <si>
    <t>Advantageous</t>
  </si>
  <si>
    <t>LAct-2</t>
  </si>
  <si>
    <t>LAct-3</t>
  </si>
  <si>
    <t>LAct-4</t>
  </si>
  <si>
    <t xml:space="preserve">The system tracks time against the following activity types: </t>
  </si>
  <si>
    <t>LAct-5</t>
  </si>
  <si>
    <t>LAct-6</t>
  </si>
  <si>
    <t>Administrative Time</t>
  </si>
  <si>
    <t>LAct-7</t>
  </si>
  <si>
    <t>LAct-8</t>
  </si>
  <si>
    <t>Felony Arrests</t>
  </si>
  <si>
    <t>LAct-9</t>
  </si>
  <si>
    <t>Misdemeanor Arrests</t>
  </si>
  <si>
    <t>LAct-10</t>
  </si>
  <si>
    <t>Building Documents</t>
  </si>
  <si>
    <t>LAct-11</t>
  </si>
  <si>
    <t>Business</t>
  </si>
  <si>
    <t>LAct-12</t>
  </si>
  <si>
    <t>LAct-13</t>
  </si>
  <si>
    <t>Court Time</t>
  </si>
  <si>
    <t>LAct-14</t>
  </si>
  <si>
    <t>Dispatch Activity</t>
  </si>
  <si>
    <t>LAct-15</t>
  </si>
  <si>
    <t>Evidence Submittal</t>
  </si>
  <si>
    <t>LAct-16</t>
  </si>
  <si>
    <t>Field Investigations</t>
  </si>
  <si>
    <t>LAct-17</t>
  </si>
  <si>
    <t>LAct-18</t>
  </si>
  <si>
    <t>Gun</t>
  </si>
  <si>
    <t>LAct-19</t>
  </si>
  <si>
    <t>Impounded Vehicles</t>
  </si>
  <si>
    <t>LAct-20</t>
  </si>
  <si>
    <t>LAct-21</t>
  </si>
  <si>
    <t>Overtime</t>
  </si>
  <si>
    <t>LAct-22</t>
  </si>
  <si>
    <t>Patrol Activity</t>
  </si>
  <si>
    <t>LAct-23</t>
  </si>
  <si>
    <t>Personnel</t>
  </si>
  <si>
    <t>LAct-24</t>
  </si>
  <si>
    <t>Persons</t>
  </si>
  <si>
    <t>LAct-25</t>
  </si>
  <si>
    <t>LAct-26</t>
  </si>
  <si>
    <t>Self-Initiated Activity</t>
  </si>
  <si>
    <t>LAct-27</t>
  </si>
  <si>
    <t>Training Time</t>
  </si>
  <si>
    <t>LAct-28</t>
  </si>
  <si>
    <t>LAct-29</t>
  </si>
  <si>
    <t>Traffic Tickets/Citations</t>
  </si>
  <si>
    <t>LAct-30</t>
  </si>
  <si>
    <t>LAct-31</t>
  </si>
  <si>
    <t>Parking Tickets/Citations</t>
  </si>
  <si>
    <t>LAct-32</t>
  </si>
  <si>
    <t>Misdemeanor Citations</t>
  </si>
  <si>
    <t>LAct-33</t>
  </si>
  <si>
    <t>LAct-34</t>
  </si>
  <si>
    <t>Wants and Warrants</t>
  </si>
  <si>
    <t>LAct-35</t>
  </si>
  <si>
    <t>LAct-36</t>
  </si>
  <si>
    <t>LAct-37</t>
  </si>
  <si>
    <t>LAct-38</t>
  </si>
  <si>
    <t>LAct-39</t>
  </si>
  <si>
    <t>LAct-40</t>
  </si>
  <si>
    <t xml:space="preserve">The system can generate a time tracking report to facilitate the analysis of time that personnel spend on RMS related activities. </t>
  </si>
  <si>
    <t>LAct-41</t>
  </si>
  <si>
    <t>LAct-42</t>
  </si>
  <si>
    <t>The system allows an agency to track the amount of time spent at court at the District level.</t>
  </si>
  <si>
    <t>LAct-43</t>
  </si>
  <si>
    <t>The system provides an agency-defined drop down menu that can be used to track activities that are allowable for restitution.</t>
  </si>
  <si>
    <t>LAct-44</t>
  </si>
  <si>
    <t xml:space="preserve">The system provides the ability to track officer time spent on agency-defined events that allow the agency to bill for restitution.  </t>
  </si>
  <si>
    <t>The system has the ability to generate the following officer activity reports:</t>
  </si>
  <si>
    <t>LAct-45</t>
  </si>
  <si>
    <t>LAct-46</t>
  </si>
  <si>
    <t>LAct-47</t>
  </si>
  <si>
    <t>Timeframe (e.g., hour range)</t>
  </si>
  <si>
    <t>LAct-48</t>
  </si>
  <si>
    <t>Assigned unit</t>
  </si>
  <si>
    <t>LAct-49</t>
  </si>
  <si>
    <t>Geographical area (e.g. beat)</t>
  </si>
  <si>
    <t>LAct-50</t>
  </si>
  <si>
    <t>Shift</t>
  </si>
  <si>
    <t>LAct-51</t>
  </si>
  <si>
    <t>Officer activity</t>
  </si>
  <si>
    <t>LAct-52</t>
  </si>
  <si>
    <t>LAct-53</t>
  </si>
  <si>
    <t>Date Range</t>
  </si>
  <si>
    <t>LAct-54</t>
  </si>
  <si>
    <t>The system has the ability to generate reports itemizing patrol activity by:</t>
  </si>
  <si>
    <t>LAct-55</t>
  </si>
  <si>
    <t>Type of activity</t>
  </si>
  <si>
    <t>LAct-56</t>
  </si>
  <si>
    <t>LAct-57</t>
  </si>
  <si>
    <t>Officer non-committed time</t>
  </si>
  <si>
    <t>LAct-58</t>
  </si>
  <si>
    <t>Response times (e.g. dispatch, enroute, on-scene)</t>
  </si>
  <si>
    <t>The system has the ability to query individual officer activity by:</t>
  </si>
  <si>
    <t>LAct-59</t>
  </si>
  <si>
    <t xml:space="preserve">Officer name </t>
  </si>
  <si>
    <t>LAct-60</t>
  </si>
  <si>
    <t>Officer assignment</t>
  </si>
  <si>
    <t>LAct-61</t>
  </si>
  <si>
    <t>Officer Personal #/ID</t>
  </si>
  <si>
    <t>LAct-62</t>
  </si>
  <si>
    <t>Beat</t>
  </si>
  <si>
    <t>LAct-63</t>
  </si>
  <si>
    <t>LAct-64</t>
  </si>
  <si>
    <t>Date and Time Range</t>
  </si>
  <si>
    <t>LAct-65</t>
  </si>
  <si>
    <t>LAct-66</t>
  </si>
  <si>
    <t>Unit Assignment</t>
  </si>
  <si>
    <t>LAct-67</t>
  </si>
  <si>
    <t>Unit ID</t>
  </si>
  <si>
    <t>The system provides the ability for an authorized user query the RMS system by date on the following:</t>
  </si>
  <si>
    <t>LAct-68</t>
  </si>
  <si>
    <t>Incident Reports Completed</t>
  </si>
  <si>
    <t>LAct-69</t>
  </si>
  <si>
    <t>Accident Reports Completed</t>
  </si>
  <si>
    <t>LAct-70</t>
  </si>
  <si>
    <t xml:space="preserve">Citations </t>
  </si>
  <si>
    <t>LAct-71</t>
  </si>
  <si>
    <t>Records Requests Completed</t>
  </si>
  <si>
    <t>LAct-72</t>
  </si>
  <si>
    <t>CAD Events</t>
  </si>
  <si>
    <t>Court and Subpoena Management</t>
  </si>
  <si>
    <t>LAct-73</t>
  </si>
  <si>
    <t>The system provides an interface to a third-party Court and Subpoena management application.</t>
  </si>
  <si>
    <t>LAct-74</t>
  </si>
  <si>
    <t>The system provides an integrated court and subpoena notification functionality.</t>
  </si>
  <si>
    <t>LAct-75</t>
  </si>
  <si>
    <t>The system can provide a smart phone app for notification.</t>
  </si>
  <si>
    <t>LAct-76</t>
  </si>
  <si>
    <t>The system can provide email functionality for notification.</t>
  </si>
  <si>
    <t>LAct-77</t>
  </si>
  <si>
    <t>The system allows a subpoena to be sent electronically.</t>
  </si>
  <si>
    <t>LAct-78</t>
  </si>
  <si>
    <t>A notification can be sent when court is cancelled or postponed.</t>
  </si>
  <si>
    <t>Data Analysis</t>
  </si>
  <si>
    <t>LDAnl-1</t>
  </si>
  <si>
    <t>LDAnl-2</t>
  </si>
  <si>
    <t>Authorized users can run a query on every field in the RMS software to generate reports.</t>
  </si>
  <si>
    <t>LDAnl-3</t>
  </si>
  <si>
    <t>Ability to sort by any field used in a report query.</t>
  </si>
  <si>
    <t>The system tracks the following types of data:</t>
  </si>
  <si>
    <t>LDAnl-4</t>
  </si>
  <si>
    <t>Statistical</t>
  </si>
  <si>
    <t>LDAnl-5</t>
  </si>
  <si>
    <t>Operational</t>
  </si>
  <si>
    <t>LDAnl-6</t>
  </si>
  <si>
    <t>Investigative</t>
  </si>
  <si>
    <t>LDAnl-7</t>
  </si>
  <si>
    <t>Management</t>
  </si>
  <si>
    <t>LDAnl-8</t>
  </si>
  <si>
    <t>Administrative Staff</t>
  </si>
  <si>
    <t>LDAnl-9</t>
  </si>
  <si>
    <t>The data analysis module is fully integrated with RMS and all optional modules.</t>
  </si>
  <si>
    <t>LDAnl-10</t>
  </si>
  <si>
    <t>LDAnl-11</t>
  </si>
  <si>
    <t>LDAnl-12</t>
  </si>
  <si>
    <t>LDAnl-13</t>
  </si>
  <si>
    <t>LDAnl-14</t>
  </si>
  <si>
    <t>Create an hourly heat map</t>
  </si>
  <si>
    <t>LDAnl-15</t>
  </si>
  <si>
    <t>Users can only query data they are authorized to view within the system.</t>
  </si>
  <si>
    <t>LDAnl-16</t>
  </si>
  <si>
    <t>The system is capable of creating distinct "dashboard" views.</t>
  </si>
  <si>
    <t>LDAnl-17</t>
  </si>
  <si>
    <t xml:space="preserve">The system is capable of configuring real-time dashboards. </t>
  </si>
  <si>
    <t>LDAnl-18</t>
  </si>
  <si>
    <t>LDAnl-19</t>
  </si>
  <si>
    <t>"Dashboard" groups includes:</t>
  </si>
  <si>
    <t>LDAnl-20</t>
  </si>
  <si>
    <t>Dispatchers</t>
  </si>
  <si>
    <t>LDAnl-21</t>
  </si>
  <si>
    <t>Officers</t>
  </si>
  <si>
    <t>LDAnl-22</t>
  </si>
  <si>
    <t>Supervisors</t>
  </si>
  <si>
    <t>LDAnl-23</t>
  </si>
  <si>
    <t>CID</t>
  </si>
  <si>
    <t>LDAnl-24</t>
  </si>
  <si>
    <t>Property and Evidence</t>
  </si>
  <si>
    <t>LDAnl-25</t>
  </si>
  <si>
    <t>Crime Analysis</t>
  </si>
  <si>
    <t>LDAnl-26</t>
  </si>
  <si>
    <t>The system allows users to customize the following report elements:</t>
  </si>
  <si>
    <t>LDAnl-27</t>
  </si>
  <si>
    <t>Font</t>
  </si>
  <si>
    <t>LDAnl-28</t>
  </si>
  <si>
    <t>LDAnl-29</t>
  </si>
  <si>
    <t>Alignment</t>
  </si>
  <si>
    <t>LDAnl-30</t>
  </si>
  <si>
    <t>Titles and Subtitles</t>
  </si>
  <si>
    <t>LDAnl-31</t>
  </si>
  <si>
    <t>Graphics (e.g., agency logo)</t>
  </si>
  <si>
    <t>LDAnl-32</t>
  </si>
  <si>
    <t>Addresses</t>
  </si>
  <si>
    <t>LDAnl-33</t>
  </si>
  <si>
    <t>Phone numbers</t>
  </si>
  <si>
    <t>LDAnl-34</t>
  </si>
  <si>
    <t>The system supports electronic transfer of reports.</t>
  </si>
  <si>
    <t>LDAnl-35</t>
  </si>
  <si>
    <t>The system provides customizable pull-down menus that allow users to select data to query.</t>
  </si>
  <si>
    <t>LDAnl-36</t>
  </si>
  <si>
    <t xml:space="preserve">The software supports plotting incidents on a map to show, but not limited: </t>
  </si>
  <si>
    <t>LDAnl-37</t>
  </si>
  <si>
    <t>LDAnl-38</t>
  </si>
  <si>
    <t>LDAnl-39</t>
  </si>
  <si>
    <t>LDAnl-40</t>
  </si>
  <si>
    <t>LDAnl-41</t>
  </si>
  <si>
    <t xml:space="preserve">Incidents by type </t>
  </si>
  <si>
    <t>LDAnl-42</t>
  </si>
  <si>
    <t>Incidents by date/time</t>
  </si>
  <si>
    <t>LDAnl-43</t>
  </si>
  <si>
    <t>LDAnl-44</t>
  </si>
  <si>
    <t>LDAnl-45</t>
  </si>
  <si>
    <t>LDAnl-46</t>
  </si>
  <si>
    <t>LDAnl-47</t>
  </si>
  <si>
    <t>LDAnl-48</t>
  </si>
  <si>
    <t>The system is capable of exporting data to third party applications.</t>
  </si>
  <si>
    <t>LDAnl-49</t>
  </si>
  <si>
    <t>LDAnl-50</t>
  </si>
  <si>
    <t>location</t>
  </si>
  <si>
    <t>LDAnl-51</t>
  </si>
  <si>
    <t>subject</t>
  </si>
  <si>
    <t>LDAnl-52</t>
  </si>
  <si>
    <t>weapon</t>
  </si>
  <si>
    <t>The software provides an agency-defined list of topics located in the drop down menus, including:</t>
  </si>
  <si>
    <t>LDAnl-53</t>
  </si>
  <si>
    <t>LDAnl-54</t>
  </si>
  <si>
    <t>LDAnl-55</t>
  </si>
  <si>
    <t>LDAnl-56</t>
  </si>
  <si>
    <t>Offenses</t>
  </si>
  <si>
    <t>LDAnl-57</t>
  </si>
  <si>
    <t>LDAnl-58</t>
  </si>
  <si>
    <t>Warrants</t>
  </si>
  <si>
    <t>LDAnl-59</t>
  </si>
  <si>
    <t>Tickets/Citations</t>
  </si>
  <si>
    <t>LDAnl-60</t>
  </si>
  <si>
    <t>Master Name Index</t>
  </si>
  <si>
    <t>LDAnl-61</t>
  </si>
  <si>
    <t>Officer Initiated Calls</t>
  </si>
  <si>
    <t>LDAnl-62</t>
  </si>
  <si>
    <t>LDAnl-63</t>
  </si>
  <si>
    <t>Case Subjects</t>
  </si>
  <si>
    <t>LDAnl-64</t>
  </si>
  <si>
    <t>Fire Incidents</t>
  </si>
  <si>
    <t>LDAnl-65</t>
  </si>
  <si>
    <t>Bookings</t>
  </si>
  <si>
    <t>LDAnl-66</t>
  </si>
  <si>
    <t>The system allows users to specify information such as, but not limited to, the following:</t>
  </si>
  <si>
    <t>LDAnl-67</t>
  </si>
  <si>
    <t>Date and Date Ranges</t>
  </si>
  <si>
    <t>LDAnl-68</t>
  </si>
  <si>
    <t>Time and Time Ranges</t>
  </si>
  <si>
    <t>LDAnl-69</t>
  </si>
  <si>
    <t>ORIs</t>
  </si>
  <si>
    <t>LDAnl-70</t>
  </si>
  <si>
    <t>Address and Address Ranges</t>
  </si>
  <si>
    <t>LDAnl-71</t>
  </si>
  <si>
    <t>Types</t>
  </si>
  <si>
    <t>LDAnl-72</t>
  </si>
  <si>
    <t>Maps</t>
  </si>
  <si>
    <t>LDAnl-73</t>
  </si>
  <si>
    <t>Specific Beats</t>
  </si>
  <si>
    <t>LDAnl-74</t>
  </si>
  <si>
    <t>The system has the ability to name and save a query.</t>
  </si>
  <si>
    <t>LDAnl-75</t>
  </si>
  <si>
    <t>The system has the ability to access a saved query.</t>
  </si>
  <si>
    <t>LDAnl-76</t>
  </si>
  <si>
    <t>The system allows authorized users to access any query created by another user.</t>
  </si>
  <si>
    <t>LDAnl-77</t>
  </si>
  <si>
    <t>The system allows users to only access a query they have created.</t>
  </si>
  <si>
    <t>LDAnl-78</t>
  </si>
  <si>
    <t>LGang-1</t>
  </si>
  <si>
    <t>LGang-2</t>
  </si>
  <si>
    <t>LGang-3</t>
  </si>
  <si>
    <t>LGang-4</t>
  </si>
  <si>
    <t>LGang-5</t>
  </si>
  <si>
    <t>LGang-6</t>
  </si>
  <si>
    <t>LGang-7</t>
  </si>
  <si>
    <t>LGang-8</t>
  </si>
  <si>
    <t>LGang-9</t>
  </si>
  <si>
    <t>LGang-10</t>
  </si>
  <si>
    <t>LGang-11</t>
  </si>
  <si>
    <t>LGang-12</t>
  </si>
  <si>
    <t>The system has the ability to interface with other regional gang databases.</t>
  </si>
  <si>
    <t>LGang-13</t>
  </si>
  <si>
    <t>Gang name</t>
  </si>
  <si>
    <t>LGang-14</t>
  </si>
  <si>
    <t>Gang type</t>
  </si>
  <si>
    <t>LGang-15</t>
  </si>
  <si>
    <t>LGang-16</t>
  </si>
  <si>
    <t>LGang-17</t>
  </si>
  <si>
    <t>Alliances/origin</t>
  </si>
  <si>
    <t>LGang-18</t>
  </si>
  <si>
    <t>LGang-19</t>
  </si>
  <si>
    <t>Dress/colors</t>
  </si>
  <si>
    <t>LGang-20</t>
  </si>
  <si>
    <t>Number of sub-groups</t>
  </si>
  <si>
    <t>LGang-21</t>
  </si>
  <si>
    <t>Reporting district</t>
  </si>
  <si>
    <t>LGang-22</t>
  </si>
  <si>
    <t>General description (free-from text narrative)</t>
  </si>
  <si>
    <t>LGang-23</t>
  </si>
  <si>
    <t>Modus operandi</t>
  </si>
  <si>
    <t>LGang-24</t>
  </si>
  <si>
    <t>LGang-25</t>
  </si>
  <si>
    <t>LGang-26</t>
  </si>
  <si>
    <t>Associated gangs</t>
  </si>
  <si>
    <t>LGang-27</t>
  </si>
  <si>
    <t>Start/first contact date</t>
  </si>
  <si>
    <t>LGang-28</t>
  </si>
  <si>
    <t>Gang relationship</t>
  </si>
  <si>
    <t>LGang-29</t>
  </si>
  <si>
    <t>LGang-30</t>
  </si>
  <si>
    <t>LGang-31</t>
  </si>
  <si>
    <t>LGang-32</t>
  </si>
  <si>
    <t>LGang-33</t>
  </si>
  <si>
    <t>Agency system number</t>
  </si>
  <si>
    <t>LGang-34</t>
  </si>
  <si>
    <t>Alliance/origin</t>
  </si>
  <si>
    <t>LGang-35</t>
  </si>
  <si>
    <t>LGang-36</t>
  </si>
  <si>
    <t>LGang-37</t>
  </si>
  <si>
    <t>LGang-38</t>
  </si>
  <si>
    <t>Gang member</t>
  </si>
  <si>
    <t>LGang-39</t>
  </si>
  <si>
    <t>LGang-40</t>
  </si>
  <si>
    <t>LGang-41</t>
  </si>
  <si>
    <t>LGang-42</t>
  </si>
  <si>
    <t>LGang-43</t>
  </si>
  <si>
    <t xml:space="preserve">The system will accept, maintain, and track intelligence records, i.e., information received from various informants about a gang or gang member.  </t>
  </si>
  <si>
    <t>LGang-44</t>
  </si>
  <si>
    <t xml:space="preserve">The system can evaluate received intelligence. </t>
  </si>
  <si>
    <t>LGang-45</t>
  </si>
  <si>
    <t>LGang-46</t>
  </si>
  <si>
    <t>LGang-47</t>
  </si>
  <si>
    <t>LGang-48</t>
  </si>
  <si>
    <t>Ability to upload photos of tattoos and other information.</t>
  </si>
  <si>
    <t>LGang-49</t>
  </si>
  <si>
    <t>Master Name</t>
  </si>
  <si>
    <t>Blank-1</t>
  </si>
  <si>
    <t>Extremely Advantageous</t>
  </si>
  <si>
    <t>Blank-2</t>
  </si>
  <si>
    <t>All master name activity for a subject for all jurisdictions can be accessed via one record.</t>
  </si>
  <si>
    <t>Blank-3</t>
  </si>
  <si>
    <t>Master name records for the same subject are separated by jurisdiction.</t>
  </si>
  <si>
    <t>Blank-4</t>
  </si>
  <si>
    <t>Master name properties outlined above are an agency-level or client level configuration option.</t>
  </si>
  <si>
    <t>Blank-5</t>
  </si>
  <si>
    <t>Blank-6</t>
  </si>
  <si>
    <t>The system is able to attach multiple supporting documents/files of various types (e.g., Word, Excel, JPG, MPG, WAV) to a master name record.</t>
  </si>
  <si>
    <t>Blank-7</t>
  </si>
  <si>
    <t>The system is able to attach multiple supporting documents/files of various types including WebMug data to a master name record.</t>
  </si>
  <si>
    <t>Blank-8</t>
  </si>
  <si>
    <t>Blank-9</t>
  </si>
  <si>
    <t>If new information is updated in a MNI record the old information is still maintained and is viewable.</t>
  </si>
  <si>
    <t>Blank-10</t>
  </si>
  <si>
    <t>Blank-11</t>
  </si>
  <si>
    <t>Blank-12</t>
  </si>
  <si>
    <t>Blank-13</t>
  </si>
  <si>
    <t>The system can be configured to force a user to conduct a search of the existing master name record prior to adding a new record.</t>
  </si>
  <si>
    <t>Blank-14</t>
  </si>
  <si>
    <t>Blank-15</t>
  </si>
  <si>
    <t xml:space="preserve">The system provides a maintenance method for one record to be relinked with another MNI record. </t>
  </si>
  <si>
    <t>Blank-16</t>
  </si>
  <si>
    <t>The MNI data can be input from within other modules or subsystems:</t>
  </si>
  <si>
    <t>Blank-17</t>
  </si>
  <si>
    <t>Incident reports</t>
  </si>
  <si>
    <t>Blank-18</t>
  </si>
  <si>
    <t>Traffic incidents</t>
  </si>
  <si>
    <t>Blank-19</t>
  </si>
  <si>
    <t>Vehicle reports</t>
  </si>
  <si>
    <t>Blank-20</t>
  </si>
  <si>
    <t>Blank-21</t>
  </si>
  <si>
    <t>Blank-22</t>
  </si>
  <si>
    <t>Arrest</t>
  </si>
  <si>
    <t>Blank-23</t>
  </si>
  <si>
    <t>Juvenile incidents</t>
  </si>
  <si>
    <t>Blank-24</t>
  </si>
  <si>
    <t>Blank-25</t>
  </si>
  <si>
    <t xml:space="preserve"> The system provides a user-friendly capability for name merging duplicate name records</t>
  </si>
  <si>
    <t>Blank-26</t>
  </si>
  <si>
    <t>The provides user alerts and notifications to assist with the inadvertent master name merge by accident.</t>
  </si>
  <si>
    <t>Blank-27</t>
  </si>
  <si>
    <t>The system provides an alert or notification to a user in which they have to confirm before moving forward with the master name merge.</t>
  </si>
  <si>
    <t>Blank-28</t>
  </si>
  <si>
    <t>The system allows the user an easy means to back out or maneuver away from a master name merge feature should they need or want to</t>
  </si>
  <si>
    <t>Blank-29</t>
  </si>
  <si>
    <t>The system provides features that protect from accidental or inadvertently merging master name records.</t>
  </si>
  <si>
    <t>Blank-30</t>
  </si>
  <si>
    <t>The system allows for the tracking of business names (e.g. McDonalds), and associated business-related fields, to be entered within the MNI.</t>
  </si>
  <si>
    <t>Blank-31</t>
  </si>
  <si>
    <t>The MNI integrates with the MLI (Master Location Index) as referenced within the Fire RMS functional specifications.</t>
  </si>
  <si>
    <t>Blank-32</t>
  </si>
  <si>
    <t>Blank-33</t>
  </si>
  <si>
    <t>Blank-34</t>
  </si>
  <si>
    <t>Blank-35</t>
  </si>
  <si>
    <t>The system provide robust master name file consolidation capability that provides the end user multiple parameters associated with any consolidation is needed.</t>
  </si>
  <si>
    <t>Blank-36</t>
  </si>
  <si>
    <t xml:space="preserve">During the consolidation of master names when two records are being considered the system will display side by side images for the user to compare. </t>
  </si>
  <si>
    <t>Blank-37</t>
  </si>
  <si>
    <t>The consolidation/merge process allows searching the master name index by any combination of the following demographic information:</t>
  </si>
  <si>
    <t>Blank-38</t>
  </si>
  <si>
    <t>Blank-39</t>
  </si>
  <si>
    <t>Middle Name</t>
  </si>
  <si>
    <t>Blank-40</t>
  </si>
  <si>
    <t>Blank-41</t>
  </si>
  <si>
    <t>Name Suffix</t>
  </si>
  <si>
    <t>Blank-42</t>
  </si>
  <si>
    <t>Blank-43</t>
  </si>
  <si>
    <t>Social Security #</t>
  </si>
  <si>
    <t>Blank-44</t>
  </si>
  <si>
    <t>Blank-45</t>
  </si>
  <si>
    <t>Blank-46</t>
  </si>
  <si>
    <t>Blank-47</t>
  </si>
  <si>
    <t>Blank-48</t>
  </si>
  <si>
    <t>Blank-49</t>
  </si>
  <si>
    <t>Drivers License #</t>
  </si>
  <si>
    <t>Blank-50</t>
  </si>
  <si>
    <t>Photos</t>
  </si>
  <si>
    <t>Blank-51</t>
  </si>
  <si>
    <t>Alias Name</t>
  </si>
  <si>
    <t>Blank-52</t>
  </si>
  <si>
    <t>Blank-53</t>
  </si>
  <si>
    <t xml:space="preserve">The system can be configured for  a standard hyphenated format for dealing with hyphenated names. </t>
  </si>
  <si>
    <t>Blank-54</t>
  </si>
  <si>
    <t>Blank-55</t>
  </si>
  <si>
    <t>Blank-56</t>
  </si>
  <si>
    <t>Merged records will be listed in the chronological order. (see above)</t>
  </si>
  <si>
    <t>Blank-57</t>
  </si>
  <si>
    <t>Blank-58</t>
  </si>
  <si>
    <t>The MNI is accessible and integrated with the following activities, at a minimum:</t>
  </si>
  <si>
    <t>Blank-59</t>
  </si>
  <si>
    <t>Blank-60</t>
  </si>
  <si>
    <t>Blank-61</t>
  </si>
  <si>
    <t>Blank-62</t>
  </si>
  <si>
    <t>Case entry</t>
  </si>
  <si>
    <t>Blank-63</t>
  </si>
  <si>
    <t>Case management</t>
  </si>
  <si>
    <t>Blank-64</t>
  </si>
  <si>
    <t>Blank-65</t>
  </si>
  <si>
    <t>Blank-66</t>
  </si>
  <si>
    <t>Mug shots</t>
  </si>
  <si>
    <t>Blank-67</t>
  </si>
  <si>
    <t>Licenses/Permits</t>
  </si>
  <si>
    <t>Blank-68</t>
  </si>
  <si>
    <t>Blank-69</t>
  </si>
  <si>
    <t>Narcotics Tracking</t>
  </si>
  <si>
    <t>Blank-70</t>
  </si>
  <si>
    <t>Blank-71</t>
  </si>
  <si>
    <t>Civil Process</t>
  </si>
  <si>
    <t>Blank-72</t>
  </si>
  <si>
    <t>Blank-73</t>
  </si>
  <si>
    <t>Career Criminal</t>
  </si>
  <si>
    <t>Blank-74</t>
  </si>
  <si>
    <t>The MNI is accessible from CAD and integrated with names associated with CAD events (at agency discretion).</t>
  </si>
  <si>
    <t>Blank-75</t>
  </si>
  <si>
    <t>The system supports a MNI where any events in the system will associate with the master name.</t>
  </si>
  <si>
    <t>Blank-76</t>
  </si>
  <si>
    <t>An authorized user is able to expunge names and/or specific activity related to any individual.</t>
  </si>
  <si>
    <t>Blank-77</t>
  </si>
  <si>
    <t>An authorized user is able to expunge names and/or specific activity related to any record.</t>
  </si>
  <si>
    <t>Blank-78</t>
  </si>
  <si>
    <t>The system supports inquiry of the MNI which can use any and all fields of the MNI record.</t>
  </si>
  <si>
    <t>Blank-79</t>
  </si>
  <si>
    <t>Blank-80</t>
  </si>
  <si>
    <t>Blank-81</t>
  </si>
  <si>
    <t>The system supports inquiry of the MNI which can use Soundex name substitution.</t>
  </si>
  <si>
    <t>Blank-82</t>
  </si>
  <si>
    <t>Blank-83</t>
  </si>
  <si>
    <t>Sound-alike</t>
  </si>
  <si>
    <t>Blank-84</t>
  </si>
  <si>
    <t>Blank-85</t>
  </si>
  <si>
    <t>Blank-86</t>
  </si>
  <si>
    <t>Blank-87</t>
  </si>
  <si>
    <t>Blank-88</t>
  </si>
  <si>
    <t>Blank-89</t>
  </si>
  <si>
    <t>Blank-90</t>
  </si>
  <si>
    <t>Blank-91</t>
  </si>
  <si>
    <t>Blank-92</t>
  </si>
  <si>
    <t>Blank-93</t>
  </si>
  <si>
    <t>Supports both hyphenated last names</t>
  </si>
  <si>
    <t>Blank-94</t>
  </si>
  <si>
    <t>Multiple Last Names</t>
  </si>
  <si>
    <t>Blank-95</t>
  </si>
  <si>
    <t>Blank-96</t>
  </si>
  <si>
    <t>Blank-97</t>
  </si>
  <si>
    <t>Blank-98</t>
  </si>
  <si>
    <t>Driver's license number</t>
  </si>
  <si>
    <t>Blank-99</t>
  </si>
  <si>
    <t>FBI number</t>
  </si>
  <si>
    <t>Blank-100</t>
  </si>
  <si>
    <t>Blank-101</t>
  </si>
  <si>
    <t>Local ID number</t>
  </si>
  <si>
    <t>Blank-102</t>
  </si>
  <si>
    <t>Local booking/arrest ID</t>
  </si>
  <si>
    <t>Blank-103</t>
  </si>
  <si>
    <t>Blank-104</t>
  </si>
  <si>
    <t>Blank-105</t>
  </si>
  <si>
    <t>Blank-106</t>
  </si>
  <si>
    <t>Blank-107</t>
  </si>
  <si>
    <t>Blank-108</t>
  </si>
  <si>
    <t>Blank-109</t>
  </si>
  <si>
    <t>Hair color</t>
  </si>
  <si>
    <t>Blank-110</t>
  </si>
  <si>
    <t>Hair length</t>
  </si>
  <si>
    <t>Blank-111</t>
  </si>
  <si>
    <t>Hair style</t>
  </si>
  <si>
    <t>Blank-112</t>
  </si>
  <si>
    <t>Eye color</t>
  </si>
  <si>
    <t>Blank-113</t>
  </si>
  <si>
    <t>Blank-114</t>
  </si>
  <si>
    <t>Blank-115</t>
  </si>
  <si>
    <t>Blank-116</t>
  </si>
  <si>
    <t>Fingerprint data</t>
  </si>
  <si>
    <t>Blank-117</t>
  </si>
  <si>
    <t>Blank-118</t>
  </si>
  <si>
    <t>10 Print ID Number (Unique, System generated, Subject ID Number)</t>
  </si>
  <si>
    <t>Blank-119</t>
  </si>
  <si>
    <t>Blank-120</t>
  </si>
  <si>
    <t>Employer information.</t>
  </si>
  <si>
    <t>Blank-121</t>
  </si>
  <si>
    <t>Blank-122</t>
  </si>
  <si>
    <t>School information.</t>
  </si>
  <si>
    <t>Blank-123</t>
  </si>
  <si>
    <t>Blank-124</t>
  </si>
  <si>
    <t>Use caution flag</t>
  </si>
  <si>
    <t>Blank-125</t>
  </si>
  <si>
    <t>Blank-126</t>
  </si>
  <si>
    <t>Blank-127</t>
  </si>
  <si>
    <t>At a minimum, the system provides a mechanism to allow an unlimited number of versions of the following information to be tracked for each unique individual in the system:</t>
  </si>
  <si>
    <t>Blank-128</t>
  </si>
  <si>
    <t>Aliases / nicknames, each of which may contain all the above-described identifying information.</t>
  </si>
  <si>
    <t>Blank-129</t>
  </si>
  <si>
    <t>Addresses, current and prior, with user-defined types, e.g. home, work.</t>
  </si>
  <si>
    <t>Blank-130</t>
  </si>
  <si>
    <t>Telephone numbers, current and prior, with user-defined types, e.g. home, work, cell, pager</t>
  </si>
  <si>
    <t>Blank-131</t>
  </si>
  <si>
    <t>Blank-132</t>
  </si>
  <si>
    <t>Alias SSN</t>
  </si>
  <si>
    <t>Blank-133</t>
  </si>
  <si>
    <t>Identifying numbers, e.g., SID, FBI, DL</t>
  </si>
  <si>
    <t>Blank-134</t>
  </si>
  <si>
    <t>Relationships</t>
  </si>
  <si>
    <t>Blank-135</t>
  </si>
  <si>
    <t>At a minimum, the system provides the following types to be associated with individuals:</t>
  </si>
  <si>
    <t>Blank-136</t>
  </si>
  <si>
    <t>Victim</t>
  </si>
  <si>
    <t>Blank-137</t>
  </si>
  <si>
    <t>Witness</t>
  </si>
  <si>
    <t>Blank-138</t>
  </si>
  <si>
    <t>Suspect</t>
  </si>
  <si>
    <t>Blank-139</t>
  </si>
  <si>
    <t>Associate</t>
  </si>
  <si>
    <t>Blank-140</t>
  </si>
  <si>
    <t>Relative</t>
  </si>
  <si>
    <t>Blank-141</t>
  </si>
  <si>
    <t>Arrestee</t>
  </si>
  <si>
    <t>Blank-142</t>
  </si>
  <si>
    <t>Person of Interest</t>
  </si>
  <si>
    <t>Blank-143</t>
  </si>
  <si>
    <t>Owner</t>
  </si>
  <si>
    <t>Blank-144</t>
  </si>
  <si>
    <t>Driver</t>
  </si>
  <si>
    <t>LMNI-137</t>
  </si>
  <si>
    <t>Passenger</t>
  </si>
  <si>
    <t>LMNI-138</t>
  </si>
  <si>
    <t>Pedestrian</t>
  </si>
  <si>
    <t>LMNI-139</t>
  </si>
  <si>
    <t>The System has the ability to search the MNI by any field available in a MNI record.</t>
  </si>
  <si>
    <t>The MNI provides the ability to geo-validate:</t>
  </si>
  <si>
    <t>LMNI-140</t>
  </si>
  <si>
    <t>LMNI-141</t>
  </si>
  <si>
    <t>Intersections</t>
  </si>
  <si>
    <t>LMNI-142</t>
  </si>
  <si>
    <t>Common Places</t>
  </si>
  <si>
    <t>LMNI-143</t>
  </si>
  <si>
    <t>The MNI supports the ability to link people to places.</t>
  </si>
  <si>
    <t>LMNI-144</t>
  </si>
  <si>
    <t>The MNI supports the ability to link a person to another person.</t>
  </si>
  <si>
    <t>LMNI-145</t>
  </si>
  <si>
    <t>Any time a name or subject information is collected there are associated fields available to log sex and race.</t>
  </si>
  <si>
    <t>LMNI-146</t>
  </si>
  <si>
    <t xml:space="preserve">The system logs and retains all name updates or changes in which a user can search and review at any time.  </t>
  </si>
  <si>
    <t>LMNI-147</t>
  </si>
  <si>
    <t>Authorized users have the ability to see, in one location, all associations to a person throughout the system.</t>
  </si>
  <si>
    <t>LMNI-148</t>
  </si>
  <si>
    <t xml:space="preserve">The MNI allows for alerts to be placed on an individual (i.e.. carries needles, homeless, caution for carries guns, etc.) </t>
  </si>
  <si>
    <t>Master Vehicle</t>
  </si>
  <si>
    <t>LMVI-1</t>
  </si>
  <si>
    <t>LMVI-2</t>
  </si>
  <si>
    <t>LMVI-3</t>
  </si>
  <si>
    <t>LMVI-4</t>
  </si>
  <si>
    <t>LMVI-5</t>
  </si>
  <si>
    <t>LMVI-6</t>
  </si>
  <si>
    <t>LMVI-7</t>
  </si>
  <si>
    <t>LMVI-8</t>
  </si>
  <si>
    <t>LMVI-9</t>
  </si>
  <si>
    <t>LMVI-10</t>
  </si>
  <si>
    <t>LMVI-11</t>
  </si>
  <si>
    <t>LMVI-12</t>
  </si>
  <si>
    <t>LMVI-13</t>
  </si>
  <si>
    <t>LMVI-14</t>
  </si>
  <si>
    <t>LMVI-15</t>
  </si>
  <si>
    <t>LMVI-16</t>
  </si>
  <si>
    <t>LMVI-17</t>
  </si>
  <si>
    <t>LMVI-18</t>
  </si>
  <si>
    <t>LMVI-19</t>
  </si>
  <si>
    <t>LMVI-20</t>
  </si>
  <si>
    <t>Tag</t>
  </si>
  <si>
    <t>LMVI-21</t>
  </si>
  <si>
    <t>Tag state</t>
  </si>
  <si>
    <t>LMVI-22</t>
  </si>
  <si>
    <t>Tag year</t>
  </si>
  <si>
    <t>LMVI-23</t>
  </si>
  <si>
    <t>LMVI-24</t>
  </si>
  <si>
    <t>Decal number</t>
  </si>
  <si>
    <t>LMVI-25</t>
  </si>
  <si>
    <t>Decal expiration</t>
  </si>
  <si>
    <t>LMVI-26</t>
  </si>
  <si>
    <t>LMVI-27</t>
  </si>
  <si>
    <t>Owner address</t>
  </si>
  <si>
    <t>LMVI-28</t>
  </si>
  <si>
    <t>LMVI-29</t>
  </si>
  <si>
    <t>The system allows the attachment of standard PC files to any record (e.g., PDF, JPG, WAV)</t>
  </si>
  <si>
    <t>LMVI-30</t>
  </si>
  <si>
    <t>LMVI-31</t>
  </si>
  <si>
    <t>LMVI-32</t>
  </si>
  <si>
    <t>LMVI-33</t>
  </si>
  <si>
    <t>LMVI-34</t>
  </si>
  <si>
    <t>LMVI-35</t>
  </si>
  <si>
    <t>LMVI-36</t>
  </si>
  <si>
    <t>Suspect vehicle (Incidents)</t>
  </si>
  <si>
    <t>LMVI-37</t>
  </si>
  <si>
    <t>Suspect vehicle (Cases)</t>
  </si>
  <si>
    <t>LMVI-38</t>
  </si>
  <si>
    <t>LMVI-39</t>
  </si>
  <si>
    <t>LMVI-40</t>
  </si>
  <si>
    <t>LMVI-41</t>
  </si>
  <si>
    <t>LMVI-42</t>
  </si>
  <si>
    <t>LMVI-43</t>
  </si>
  <si>
    <t>LMVI-44</t>
  </si>
  <si>
    <t>The system provides the ability to consolidate Master Vehicles.</t>
  </si>
  <si>
    <t>Description of Capability
CAD Interface Resource Deployment</t>
  </si>
  <si>
    <t>I-181</t>
  </si>
  <si>
    <t>System must provide a method to monitor response coverage within the Agency, and recommend unit movements to cover for gaps in response coverage (both incident and non-incident related).</t>
  </si>
  <si>
    <t>I-182</t>
  </si>
  <si>
    <t>System allows the Agency to define the business rules by which deployment recommendations are made.</t>
  </si>
  <si>
    <t>I-183</t>
  </si>
  <si>
    <t>The system will make dynamic resource deployment recommendations (real time).</t>
  </si>
  <si>
    <t>I-184</t>
  </si>
  <si>
    <t>The system will minimize the number of recommended resource movements, while optimizing resource coverage for each resource type.</t>
  </si>
  <si>
    <t>I-185</t>
  </si>
  <si>
    <t>The system will store (for potential retrieval and analysis) all information pertinent  to any recommendations made and user actions taken in via the system.</t>
  </si>
  <si>
    <t>I-186</t>
  </si>
  <si>
    <t>The system uses local map and road networks (provided in ESRI format) to create maps required for the functionality of the system.</t>
  </si>
  <si>
    <t>I-187</t>
  </si>
  <si>
    <t>The system supports the concept of multiple ‘layers of coverage capability’ based on resource type. (i.e.: A coverage layer for all transport capable units, another layer for ALS capable units, another for BLS capable units).</t>
  </si>
  <si>
    <t>I-188</t>
  </si>
  <si>
    <t>An individual resource will be able to simultaneously contribute to coverage in one or more resource types. (i.e.: an ALS Transport Unit would provide coverage in the ALS layer, the BLS layer, and the transport unit layer.).</t>
  </si>
  <si>
    <t>I-189</t>
  </si>
  <si>
    <t>The system will automatically notify the user when resource re-deployment is necessary.</t>
  </si>
  <si>
    <t>I-190</t>
  </si>
  <si>
    <t>The notice for resource redeployment will be triggered when demand coverage has fallen below a department specified threshold for a given area.</t>
  </si>
  <si>
    <t>I-191</t>
  </si>
  <si>
    <t>The system will provide a mechanism to allow the user to view the current coverage and the impact that a given re-deployment recommendation, or user specified deployment idea will have, prior to enacting or accepting the recommendation.</t>
  </si>
  <si>
    <t>I-192</t>
  </si>
  <si>
    <t>The system will permit setting up of return to service based on incident types, resource types, and resource statuses in order to avoid unnecessary move-ups.</t>
  </si>
  <si>
    <t>I-193</t>
  </si>
  <si>
    <t>The system will support the concept of resources having multiple capabilities. A particular resource may possess multiple capabilities depending on both its resource type and staff capabilities.</t>
  </si>
  <si>
    <t>I-194</t>
  </si>
  <si>
    <t>The system will utilize real-time AVL information to smartly recommend move-ups allowing more accurate predictions of coverage.</t>
  </si>
  <si>
    <t>I-195</t>
  </si>
  <si>
    <t xml:space="preserve">The system will listen to CAD system in real-time to obtain resource information including the location of resources, their status and resource type, and call type. </t>
  </si>
  <si>
    <t>I-196</t>
  </si>
  <si>
    <t>Once a user confirms and accepts a redeployment recommendation in the Move-up software, the system will relay it to the CAD.</t>
  </si>
  <si>
    <t>I-197</t>
  </si>
  <si>
    <t>The system will provide a user-friendly Graphic User Interface (GUI) operating in a standard Windows environment.</t>
  </si>
  <si>
    <t>I-198</t>
  </si>
  <si>
    <t>User inputs and actions will be user-friendly and utilize a pointing device, pull-down menus and standardized tables and forms.</t>
  </si>
  <si>
    <t>I-199</t>
  </si>
  <si>
    <t>I-200</t>
  </si>
  <si>
    <t>FIELD REPORTING</t>
  </si>
  <si>
    <t># of Critical</t>
  </si>
  <si>
    <t># of Important</t>
  </si>
  <si>
    <t># of Not Needed</t>
  </si>
  <si>
    <t># of Informational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</si>
</sst>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Arial"/>
      <family val="2"/>
      <charset val="1"/>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sz val="11"/>
      <color theme="1"/>
      <name val="Cambria"/>
      <family val="2"/>
      <charset val="1"/>
    </font>
    <font>
      <sz val="10"/>
      <name val="Arial"/>
      <family val="2"/>
      <charset val="1"/>
    </font>
    <font>
      <sz val="11"/>
      <name val="Times New Roman"/>
      <family val="1"/>
      <charset val="1"/>
    </font>
    <font>
      <sz val="11"/>
      <color theme="1"/>
      <name val="Arial"/>
      <family val="2"/>
      <charset val="1"/>
    </font>
    <font>
      <b/>
      <sz val="11"/>
      <color rgb="FF333333"/>
      <name val="Calibri"/>
      <family val="2"/>
      <charset val="1"/>
    </font>
    <font>
      <b/>
      <sz val="18"/>
      <color rgb="FF003366"/>
      <name val="Cambria"/>
      <family val="2"/>
      <charset val="1"/>
    </font>
    <font>
      <b/>
      <sz val="11"/>
      <color rgb="FF000000"/>
      <name val="Calibri"/>
      <family val="2"/>
      <charset val="1"/>
    </font>
    <font>
      <sz val="11"/>
      <color rgb="FFFF0000"/>
      <name val="Calibri"/>
      <family val="2"/>
      <charset val="1"/>
    </font>
    <font>
      <b/>
      <sz val="20"/>
      <color rgb="FFFFFFFF"/>
      <name val="Arial"/>
      <family val="2"/>
      <charset val="1"/>
    </font>
    <font>
      <b/>
      <sz val="16"/>
      <name val="Arial"/>
      <family val="2"/>
      <charset val="1"/>
    </font>
    <font>
      <sz val="16"/>
      <name val="Arial"/>
      <family val="2"/>
      <charset val="1"/>
    </font>
    <font>
      <b/>
      <sz val="10"/>
      <name val="Arial"/>
      <family val="2"/>
      <charset val="1"/>
    </font>
    <font>
      <b/>
      <sz val="18"/>
      <name val="Arial"/>
      <family val="2"/>
      <charset val="1"/>
    </font>
    <font>
      <b/>
      <sz val="11"/>
      <name val="Arial"/>
      <family val="2"/>
      <charset val="1"/>
    </font>
    <font>
      <sz val="10"/>
      <color rgb="FF00B050"/>
      <name val="Arial"/>
      <family val="2"/>
      <charset val="1"/>
    </font>
    <font>
      <sz val="10"/>
      <color rgb="FFFF0000"/>
      <name val="Arial"/>
      <family val="2"/>
      <charset val="1"/>
    </font>
    <font>
      <sz val="11"/>
      <color rgb="FF00B050"/>
      <name val="Arial"/>
      <family val="2"/>
      <charset val="1"/>
    </font>
    <font>
      <sz val="11"/>
      <color rgb="FFFF0000"/>
      <name val="Arial"/>
      <family val="2"/>
      <charset val="1"/>
    </font>
    <font>
      <sz val="12"/>
      <name val="Arial Narrow"/>
      <family val="2"/>
      <charset val="1"/>
    </font>
    <font>
      <b/>
      <sz val="12"/>
      <color theme="0"/>
      <name val="Arial Narrow"/>
      <family val="2"/>
      <charset val="1"/>
    </font>
    <font>
      <b/>
      <i/>
      <sz val="12"/>
      <color theme="0"/>
      <name val="Arial Narrow"/>
      <family val="2"/>
      <charset val="1"/>
    </font>
    <font>
      <b/>
      <sz val="12"/>
      <name val="Arial Narrow"/>
      <family val="2"/>
      <charset val="1"/>
    </font>
    <font>
      <b/>
      <sz val="12"/>
      <color rgb="FFC00000"/>
      <name val="Arial Narrow"/>
      <family val="2"/>
      <charset val="1"/>
    </font>
    <font>
      <b/>
      <sz val="12"/>
      <color theme="1"/>
      <name val="Arial Narrow"/>
      <family val="2"/>
      <charset val="1"/>
    </font>
    <font>
      <sz val="12"/>
      <color theme="1"/>
      <name val="Arial Narrow"/>
      <family val="2"/>
      <charset val="1"/>
    </font>
    <font>
      <sz val="12"/>
      <color rgb="FF0070C0"/>
      <name val="Arial Narrow"/>
      <family val="2"/>
      <charset val="1"/>
    </font>
    <font>
      <sz val="12"/>
      <color theme="4"/>
      <name val="Arial Narrow"/>
      <family val="2"/>
      <charset val="1"/>
    </font>
    <font>
      <sz val="12"/>
      <color rgb="FFFF0000"/>
      <name val="Arial Narrow"/>
      <family val="2"/>
      <charset val="1"/>
    </font>
    <font>
      <b/>
      <sz val="12"/>
      <color rgb="FFFF0000"/>
      <name val="Arial Narrow"/>
      <family val="2"/>
      <charset val="1"/>
    </font>
    <font>
      <b/>
      <sz val="12"/>
      <color rgb="FF0070C0"/>
      <name val="Arial Narrow"/>
      <family val="2"/>
      <charset val="1"/>
    </font>
    <font>
      <sz val="11"/>
      <color rgb="FF0070C0"/>
      <name val="Arial"/>
      <family val="2"/>
      <charset val="1"/>
    </font>
    <font>
      <sz val="12"/>
      <name val="Arial"/>
      <family val="2"/>
      <charset val="1"/>
    </font>
    <font>
      <b/>
      <sz val="12"/>
      <color theme="0"/>
      <name val="Arial"/>
      <family val="2"/>
      <charset val="1"/>
    </font>
    <font>
      <b/>
      <i/>
      <sz val="12"/>
      <color theme="0"/>
      <name val="Arial"/>
      <family val="2"/>
      <charset val="1"/>
    </font>
    <font>
      <b/>
      <sz val="11"/>
      <color theme="0"/>
      <name val="Arial"/>
      <family val="2"/>
      <charset val="1"/>
    </font>
    <font>
      <b/>
      <sz val="12"/>
      <name val="Arial"/>
      <family val="2"/>
      <charset val="1"/>
    </font>
    <font>
      <b/>
      <sz val="12"/>
      <color theme="1"/>
      <name val="Arial"/>
      <family val="2"/>
      <charset val="1"/>
    </font>
    <font>
      <sz val="12"/>
      <color rgb="FF0070C0"/>
      <name val="Arial"/>
      <family val="2"/>
      <charset val="1"/>
    </font>
    <font>
      <sz val="12"/>
      <name val="Symbol"/>
      <family val="1"/>
      <charset val="2"/>
    </font>
    <font>
      <sz val="11"/>
      <name val="Arial Narrow"/>
      <family val="2"/>
      <charset val="1"/>
    </font>
    <font>
      <b/>
      <sz val="11"/>
      <color theme="0"/>
      <name val="Arial Narrow"/>
      <family val="2"/>
      <charset val="1"/>
    </font>
    <font>
      <b/>
      <i/>
      <sz val="11"/>
      <color theme="0"/>
      <name val="Arial Narrow"/>
      <family val="2"/>
      <charset val="1"/>
    </font>
    <font>
      <b/>
      <sz val="11"/>
      <name val="Arial Narrow"/>
      <family val="2"/>
      <charset val="1"/>
    </font>
    <font>
      <b/>
      <sz val="11"/>
      <color rgb="FFC00000"/>
      <name val="Arial Narrow"/>
      <family val="2"/>
      <charset val="1"/>
    </font>
    <font>
      <b/>
      <sz val="11"/>
      <color theme="1"/>
      <name val="Arial Narrow"/>
      <family val="2"/>
      <charset val="1"/>
    </font>
    <font>
      <sz val="11"/>
      <color theme="1"/>
      <name val="Arial Narrow"/>
      <family val="2"/>
      <charset val="1"/>
    </font>
    <font>
      <sz val="11"/>
      <color rgb="FF0070C0"/>
      <name val="Arial Narrow"/>
      <family val="2"/>
      <charset val="1"/>
    </font>
    <font>
      <sz val="11"/>
      <color rgb="FFFF0000"/>
      <name val="Arial Narrow"/>
      <family val="2"/>
      <charset val="1"/>
    </font>
    <font>
      <sz val="12"/>
      <color rgb="FFFF0000"/>
      <name val="Arial"/>
      <family val="2"/>
      <charset val="1"/>
    </font>
    <font>
      <sz val="12"/>
      <name val="Times New Roman"/>
      <family val="1"/>
      <charset val="1"/>
    </font>
    <font>
      <sz val="11"/>
      <name val="Arial"/>
      <family val="2"/>
      <charset val="1"/>
    </font>
    <font>
      <sz val="12"/>
      <color rgb="FFC00000"/>
      <name val="Arial Narrow"/>
      <family val="2"/>
      <charset val="1"/>
    </font>
    <font>
      <sz val="11"/>
      <color rgb="FF00B050"/>
      <name val="Times New Roman"/>
      <family val="1"/>
      <charset val="1"/>
    </font>
    <font>
      <b/>
      <sz val="10"/>
      <color rgb="FF00B050"/>
      <name val="Arial"/>
      <family val="2"/>
    </font>
  </fonts>
  <fills count="37">
    <fill>
      <patternFill patternType="none"/>
    </fill>
    <fill>
      <patternFill patternType="gray125"/>
    </fill>
    <fill>
      <patternFill patternType="solid">
        <fgColor rgb="FFCCCCFF"/>
        <bgColor rgb="FFC8E1FF"/>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BFECFF"/>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00FF00"/>
        <bgColor rgb="FF00B050"/>
      </patternFill>
    </fill>
    <fill>
      <patternFill patternType="solid">
        <fgColor rgb="FFFFCC00"/>
        <bgColor rgb="FFFFC000"/>
      </patternFill>
    </fill>
    <fill>
      <patternFill patternType="solid">
        <fgColor rgb="FF0066CC"/>
        <bgColor rgb="FF0070C0"/>
      </patternFill>
    </fill>
    <fill>
      <patternFill patternType="solid">
        <fgColor rgb="FF800080"/>
        <bgColor rgb="FF800080"/>
      </patternFill>
    </fill>
    <fill>
      <patternFill patternType="solid">
        <fgColor rgb="FF33CCCC"/>
        <bgColor rgb="FF00B0F0"/>
      </patternFill>
    </fill>
    <fill>
      <patternFill patternType="solid">
        <fgColor rgb="FFFF9900"/>
        <bgColor rgb="FFFFC000"/>
      </patternFill>
    </fill>
    <fill>
      <patternFill patternType="solid">
        <fgColor rgb="FF333399"/>
        <bgColor rgb="FF003577"/>
      </patternFill>
    </fill>
    <fill>
      <patternFill patternType="solid">
        <fgColor rgb="FFFF0000"/>
        <bgColor rgb="FFC00000"/>
      </patternFill>
    </fill>
    <fill>
      <patternFill patternType="solid">
        <fgColor rgb="FF339966"/>
        <bgColor rgb="FF00B05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theme="0" tint="-0.14999847407452621"/>
        <bgColor rgb="FFDEECD9"/>
      </patternFill>
    </fill>
    <fill>
      <patternFill patternType="solid">
        <fgColor theme="0"/>
        <bgColor rgb="FFFFFFCC"/>
      </patternFill>
    </fill>
    <fill>
      <patternFill patternType="solid">
        <fgColor theme="4" tint="-0.499984740745262"/>
        <bgColor rgb="FF003366"/>
      </patternFill>
    </fill>
    <fill>
      <patternFill patternType="solid">
        <fgColor rgb="FFFFC000"/>
        <bgColor rgb="FFFFCC00"/>
      </patternFill>
    </fill>
    <fill>
      <patternFill patternType="solid">
        <fgColor theme="4" tint="0.79989013336588644"/>
        <bgColor rgb="FFBFECFF"/>
      </patternFill>
    </fill>
    <fill>
      <patternFill patternType="solid">
        <fgColor rgb="FFFFFF00"/>
        <bgColor rgb="FFFFCC00"/>
      </patternFill>
    </fill>
    <fill>
      <patternFill patternType="solid">
        <fgColor rgb="FF00B0F0"/>
        <bgColor rgb="FF33CCCC"/>
      </patternFill>
    </fill>
    <fill>
      <patternFill patternType="solid">
        <fgColor theme="0"/>
        <bgColor rgb="FFBFECFF"/>
      </patternFill>
    </fill>
    <fill>
      <patternFill patternType="solid">
        <fgColor theme="0"/>
        <bgColor rgb="FFDEECD9"/>
      </patternFill>
    </fill>
    <fill>
      <patternFill patternType="solid">
        <fgColor theme="0"/>
        <bgColor rgb="FF003366"/>
      </patternFill>
    </fill>
    <fill>
      <patternFill patternType="solid">
        <fgColor theme="0"/>
        <bgColor indexed="64"/>
      </patternFill>
    </fill>
    <fill>
      <patternFill patternType="solid">
        <fgColor theme="0"/>
        <bgColor rgb="FFFFCC00"/>
      </patternFill>
    </fill>
    <fill>
      <patternFill patternType="solid">
        <fgColor theme="4" tint="0.79998168889431442"/>
        <bgColor indexed="64"/>
      </patternFill>
    </fill>
  </fills>
  <borders count="37">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right style="thin">
        <color indexed="64"/>
      </right>
      <top style="medium">
        <color auto="1"/>
      </top>
      <bottom style="thin">
        <color auto="1"/>
      </bottom>
      <diagonal/>
    </border>
    <border>
      <left/>
      <right style="thin">
        <color auto="1"/>
      </right>
      <top/>
      <bottom/>
      <diagonal/>
    </border>
  </borders>
  <cellStyleXfs count="126">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3" borderId="0" applyBorder="0" applyProtection="0"/>
    <xf numFmtId="0" fontId="4" fillId="20" borderId="1" applyProtection="0"/>
    <xf numFmtId="0" fontId="5" fillId="21" borderId="2" applyProtection="0"/>
    <xf numFmtId="0" fontId="6" fillId="0" borderId="0" applyBorder="0" applyProtection="0"/>
    <xf numFmtId="0" fontId="7" fillId="4" borderId="0" applyBorder="0" applyProtection="0"/>
    <xf numFmtId="0" fontId="8" fillId="0" borderId="3" applyProtection="0"/>
    <xf numFmtId="0" fontId="9" fillId="0" borderId="4" applyProtection="0"/>
    <xf numFmtId="0" fontId="10" fillId="0" borderId="5" applyProtection="0"/>
    <xf numFmtId="0" fontId="10" fillId="0" borderId="0" applyBorder="0" applyProtection="0"/>
    <xf numFmtId="0" fontId="11" fillId="7" borderId="1" applyProtection="0"/>
    <xf numFmtId="0" fontId="12" fillId="0" borderId="6" applyProtection="0"/>
    <xf numFmtId="0" fontId="13" fillId="22" borderId="0" applyBorder="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64" fillId="0" borderId="0"/>
    <xf numFmtId="0" fontId="17" fillId="0" borderId="0"/>
    <xf numFmtId="0" fontId="14" fillId="0" borderId="0"/>
    <xf numFmtId="0" fontId="15" fillId="0" borderId="0"/>
    <xf numFmtId="0" fontId="15" fillId="0" borderId="0"/>
    <xf numFmtId="0" fontId="15" fillId="0" borderId="0"/>
    <xf numFmtId="0" fontId="15" fillId="0" borderId="0"/>
    <xf numFmtId="0" fontId="64" fillId="23" borderId="7" applyProtection="0"/>
    <xf numFmtId="0" fontId="64" fillId="23" borderId="7" applyProtection="0"/>
    <xf numFmtId="0" fontId="18" fillId="20" borderId="8" applyProtection="0"/>
    <xf numFmtId="0" fontId="19" fillId="0" borderId="0" applyBorder="0" applyProtection="0"/>
    <xf numFmtId="0" fontId="20" fillId="0" borderId="9" applyProtection="0"/>
    <xf numFmtId="0" fontId="21" fillId="0" borderId="0" applyBorder="0" applyProtection="0"/>
  </cellStyleXfs>
  <cellXfs count="630">
    <xf numFmtId="0" fontId="0" fillId="0" borderId="0" xfId="0"/>
    <xf numFmtId="0" fontId="15" fillId="0" borderId="0" xfId="118" applyAlignment="1">
      <alignment horizontal="center"/>
    </xf>
    <xf numFmtId="0" fontId="15" fillId="0" borderId="0" xfId="118"/>
    <xf numFmtId="0" fontId="15" fillId="0" borderId="0" xfId="118" applyAlignment="1">
      <alignment horizontal="center" vertical="center"/>
    </xf>
    <xf numFmtId="0" fontId="22" fillId="0" borderId="0" xfId="118" applyFont="1" applyAlignment="1">
      <alignment horizontal="center"/>
    </xf>
    <xf numFmtId="0" fontId="16" fillId="0" borderId="0" xfId="55"/>
    <xf numFmtId="0" fontId="23" fillId="0" borderId="0" xfId="118" applyFont="1" applyAlignment="1">
      <alignment horizontal="left"/>
    </xf>
    <xf numFmtId="0" fontId="24" fillId="0" borderId="0" xfId="118" applyFont="1"/>
    <xf numFmtId="0" fontId="25" fillId="0" borderId="0" xfId="118" applyFont="1" applyAlignment="1">
      <alignment horizontal="center"/>
    </xf>
    <xf numFmtId="0" fontId="25" fillId="0" borderId="0" xfId="118" applyFont="1" applyAlignment="1">
      <alignment horizontal="left"/>
    </xf>
    <xf numFmtId="0" fontId="25" fillId="0" borderId="0" xfId="118" applyFont="1" applyAlignment="1">
      <alignment horizontal="center" vertical="center"/>
    </xf>
    <xf numFmtId="0" fontId="26" fillId="0" borderId="0" xfId="118" applyFont="1" applyAlignment="1">
      <alignment horizontal="center" vertical="center"/>
    </xf>
    <xf numFmtId="0" fontId="15" fillId="0" borderId="0" xfId="118" applyAlignment="1">
      <alignment horizontal="right"/>
    </xf>
    <xf numFmtId="0" fontId="27" fillId="24" borderId="11" xfId="118" applyFont="1" applyFill="1" applyBorder="1" applyAlignment="1">
      <alignment horizontal="center" vertical="center"/>
    </xf>
    <xf numFmtId="0" fontId="27" fillId="24" borderId="11" xfId="118" applyFont="1" applyFill="1" applyBorder="1" applyAlignment="1">
      <alignment horizontal="center" vertical="center" wrapText="1"/>
    </xf>
    <xf numFmtId="0" fontId="25" fillId="0" borderId="12" xfId="118" applyFont="1" applyBorder="1" applyAlignment="1">
      <alignment horizontal="center"/>
    </xf>
    <xf numFmtId="0" fontId="25" fillId="0" borderId="12" xfId="118" applyFont="1" applyBorder="1" applyAlignment="1">
      <alignment horizontal="right" vertical="center" indent="1"/>
    </xf>
    <xf numFmtId="0" fontId="25" fillId="0" borderId="12" xfId="118" applyFont="1" applyBorder="1" applyAlignment="1">
      <alignment horizontal="center" vertical="center"/>
    </xf>
    <xf numFmtId="0" fontId="15" fillId="0" borderId="0" xfId="118" applyAlignment="1">
      <alignment horizontal="right" vertical="center" indent="1"/>
    </xf>
    <xf numFmtId="0" fontId="16" fillId="0" borderId="0" xfId="55" applyAlignment="1">
      <alignment horizontal="center"/>
    </xf>
    <xf numFmtId="0" fontId="25" fillId="0" borderId="12" xfId="118" applyFont="1" applyBorder="1" applyAlignment="1">
      <alignment horizontal="right" vertical="center"/>
    </xf>
    <xf numFmtId="0" fontId="16" fillId="0" borderId="0" xfId="55" applyAlignment="1">
      <alignment horizontal="center" vertical="center"/>
    </xf>
    <xf numFmtId="0" fontId="26" fillId="0" borderId="0" xfId="118" applyFont="1" applyAlignment="1">
      <alignment horizontal="center"/>
    </xf>
    <xf numFmtId="0" fontId="25" fillId="0" borderId="12" xfId="118" applyFont="1" applyBorder="1" applyAlignment="1">
      <alignment horizontal="right" indent="2"/>
    </xf>
    <xf numFmtId="0" fontId="28" fillId="0" borderId="0" xfId="118" applyFont="1" applyAlignment="1">
      <alignment horizontal="center"/>
    </xf>
    <xf numFmtId="10" fontId="29" fillId="0" borderId="0" xfId="118" applyNumberFormat="1" applyFont="1"/>
    <xf numFmtId="0" fontId="15" fillId="0" borderId="13" xfId="118" applyBorder="1" applyAlignment="1">
      <alignment horizontal="center" vertical="center"/>
    </xf>
    <xf numFmtId="0" fontId="15" fillId="0" borderId="13" xfId="118" applyBorder="1" applyAlignment="1">
      <alignment horizontal="right" vertical="center" indent="1"/>
    </xf>
    <xf numFmtId="0" fontId="15" fillId="0" borderId="12" xfId="118" applyBorder="1" applyAlignment="1">
      <alignment horizontal="center" vertical="center"/>
    </xf>
    <xf numFmtId="0" fontId="15" fillId="0" borderId="13" xfId="118" applyBorder="1" applyAlignment="1">
      <alignment horizontal="center"/>
    </xf>
    <xf numFmtId="0" fontId="15" fillId="0" borderId="12" xfId="118" applyBorder="1" applyAlignment="1">
      <alignment horizontal="right" vertical="center" indent="1"/>
    </xf>
    <xf numFmtId="10" fontId="15" fillId="0" borderId="0" xfId="118" applyNumberFormat="1"/>
    <xf numFmtId="0" fontId="15" fillId="0" borderId="0" xfId="118" applyAlignment="1">
      <alignment horizontal="right" indent="1"/>
    </xf>
    <xf numFmtId="0" fontId="15" fillId="0" borderId="14" xfId="118" applyBorder="1" applyAlignment="1">
      <alignment horizontal="center" vertical="center"/>
    </xf>
    <xf numFmtId="0" fontId="15" fillId="0" borderId="12" xfId="118" applyBorder="1" applyAlignment="1">
      <alignment horizontal="center"/>
    </xf>
    <xf numFmtId="0" fontId="15" fillId="0" borderId="15" xfId="118" applyBorder="1" applyAlignment="1">
      <alignment horizontal="center" vertical="center"/>
    </xf>
    <xf numFmtId="0" fontId="15" fillId="0" borderId="11" xfId="118" applyBorder="1" applyAlignment="1">
      <alignment horizontal="center"/>
    </xf>
    <xf numFmtId="0" fontId="15" fillId="0" borderId="11" xfId="118" applyBorder="1" applyAlignment="1">
      <alignment horizontal="right" vertical="center" indent="1"/>
    </xf>
    <xf numFmtId="0" fontId="15" fillId="0" borderId="11" xfId="118" applyBorder="1" applyAlignment="1">
      <alignment horizontal="center" vertical="center"/>
    </xf>
    <xf numFmtId="0" fontId="15" fillId="0" borderId="16" xfId="118" applyBorder="1" applyAlignment="1">
      <alignment horizontal="right" vertical="center" indent="1"/>
    </xf>
    <xf numFmtId="0" fontId="15" fillId="0" borderId="14" xfId="118" applyBorder="1" applyAlignment="1">
      <alignment horizontal="right" vertical="center" indent="1"/>
    </xf>
    <xf numFmtId="0" fontId="25" fillId="0" borderId="14" xfId="118" applyFont="1" applyBorder="1" applyAlignment="1">
      <alignment horizontal="right" indent="2"/>
    </xf>
    <xf numFmtId="0" fontId="27" fillId="0" borderId="0" xfId="0" applyFont="1" applyAlignment="1">
      <alignment horizontal="center"/>
    </xf>
    <xf numFmtId="0" fontId="27" fillId="0" borderId="0" xfId="0" applyFont="1" applyAlignment="1">
      <alignment horizontal="center" wrapText="1"/>
    </xf>
    <xf numFmtId="0" fontId="27" fillId="0" borderId="0" xfId="0" applyFont="1" applyAlignment="1">
      <alignment horizontal="center" vertical="center"/>
    </xf>
    <xf numFmtId="0" fontId="0" fillId="0" borderId="0" xfId="0" applyAlignment="1">
      <alignment horizontal="center"/>
    </xf>
    <xf numFmtId="0" fontId="0" fillId="0" borderId="12" xfId="0" applyBorder="1" applyAlignment="1">
      <alignment horizontal="center"/>
    </xf>
    <xf numFmtId="0" fontId="30" fillId="0" borderId="12" xfId="0" applyFont="1" applyBorder="1"/>
    <xf numFmtId="0" fontId="0" fillId="0" borderId="12" xfId="0" applyBorder="1"/>
    <xf numFmtId="0" fontId="27" fillId="0" borderId="0" xfId="0" applyFont="1"/>
    <xf numFmtId="0" fontId="31" fillId="0" borderId="12" xfId="0" applyFont="1" applyBorder="1" applyAlignment="1">
      <alignment horizontal="center"/>
    </xf>
    <xf numFmtId="0" fontId="31" fillId="0" borderId="12" xfId="0" applyFont="1" applyBorder="1"/>
    <xf numFmtId="0" fontId="0" fillId="0" borderId="17" xfId="0" applyBorder="1"/>
    <xf numFmtId="0" fontId="0" fillId="0" borderId="18" xfId="0" applyBorder="1" applyAlignment="1">
      <alignment horizontal="center"/>
    </xf>
    <xf numFmtId="0" fontId="0" fillId="0" borderId="19" xfId="0" applyBorder="1"/>
    <xf numFmtId="0" fontId="0" fillId="0" borderId="20" xfId="0" applyBorder="1"/>
    <xf numFmtId="0" fontId="0" fillId="0" borderId="21" xfId="0" applyBorder="1" applyAlignment="1">
      <alignment horizontal="center"/>
    </xf>
    <xf numFmtId="9" fontId="0" fillId="0" borderId="0" xfId="0" applyNumberFormat="1"/>
    <xf numFmtId="0" fontId="30" fillId="0" borderId="12" xfId="0" applyFont="1" applyBorder="1" applyAlignment="1">
      <alignment horizontal="left"/>
    </xf>
    <xf numFmtId="0" fontId="30" fillId="0" borderId="12" xfId="0" applyFont="1" applyBorder="1" applyAlignment="1">
      <alignment horizontal="center"/>
    </xf>
    <xf numFmtId="0" fontId="30" fillId="0" borderId="0" xfId="0" applyFont="1"/>
    <xf numFmtId="0" fontId="32" fillId="0" borderId="0" xfId="0" applyFont="1"/>
    <xf numFmtId="0" fontId="32" fillId="0" borderId="0" xfId="0" applyFont="1" applyAlignment="1">
      <alignment vertical="center"/>
    </xf>
    <xf numFmtId="0" fontId="32" fillId="0" borderId="0" xfId="0" applyFont="1" applyProtection="1">
      <protection locked="0"/>
    </xf>
    <xf numFmtId="0" fontId="32" fillId="25" borderId="0" xfId="0"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0" fontId="33" fillId="26" borderId="10" xfId="0" applyFont="1" applyFill="1" applyBorder="1" applyAlignment="1">
      <alignment horizontal="center" vertical="center" wrapText="1"/>
    </xf>
    <xf numFmtId="0" fontId="33" fillId="26" borderId="10" xfId="0" applyFont="1" applyFill="1" applyBorder="1" applyAlignment="1" applyProtection="1">
      <alignment horizontal="center" vertical="center"/>
      <protection locked="0"/>
    </xf>
    <xf numFmtId="0" fontId="34" fillId="26" borderId="22" xfId="0" applyFont="1" applyFill="1" applyBorder="1" applyAlignment="1" applyProtection="1">
      <alignment horizontal="center" vertical="center" textRotation="90" wrapText="1"/>
      <protection locked="0"/>
    </xf>
    <xf numFmtId="0" fontId="33" fillId="26" borderId="12" xfId="0" applyFont="1" applyFill="1" applyBorder="1" applyAlignment="1" applyProtection="1">
      <alignment horizontal="center" vertical="center"/>
      <protection locked="0"/>
    </xf>
    <xf numFmtId="0" fontId="33" fillId="26" borderId="23" xfId="0" applyFont="1" applyFill="1" applyBorder="1" applyAlignment="1" applyProtection="1">
      <alignment horizontal="center" vertical="center" textRotation="90"/>
      <protection locked="0"/>
    </xf>
    <xf numFmtId="0" fontId="33" fillId="26" borderId="10" xfId="0" applyFont="1" applyFill="1" applyBorder="1" applyAlignment="1" applyProtection="1">
      <alignment horizontal="center" vertical="center" textRotation="90"/>
      <protection locked="0"/>
    </xf>
    <xf numFmtId="0" fontId="33" fillId="26" borderId="10" xfId="0" applyFont="1" applyFill="1" applyBorder="1" applyAlignment="1" applyProtection="1">
      <alignment horizontal="center" vertical="center" textRotation="90" wrapText="1"/>
      <protection locked="0"/>
    </xf>
    <xf numFmtId="0" fontId="35" fillId="0" borderId="0" xfId="0" applyFont="1" applyAlignment="1" applyProtection="1">
      <alignment horizontal="center" vertical="center"/>
      <protection locked="0"/>
    </xf>
    <xf numFmtId="0" fontId="36" fillId="24" borderId="14" xfId="0" applyFont="1" applyFill="1" applyBorder="1" applyAlignment="1">
      <alignment vertical="top"/>
    </xf>
    <xf numFmtId="0" fontId="37" fillId="24" borderId="24" xfId="0" applyFont="1" applyFill="1" applyBorder="1" applyAlignment="1">
      <alignment vertical="top"/>
    </xf>
    <xf numFmtId="0" fontId="32" fillId="24" borderId="24" xfId="0" applyFont="1" applyFill="1" applyBorder="1" applyAlignment="1">
      <alignment vertical="center"/>
    </xf>
    <xf numFmtId="0" fontId="32" fillId="24" borderId="24" xfId="0" applyFont="1" applyFill="1" applyBorder="1" applyAlignment="1" applyProtection="1">
      <alignment vertical="top"/>
      <protection locked="0"/>
    </xf>
    <xf numFmtId="0" fontId="32" fillId="24" borderId="24" xfId="0" applyFont="1" applyFill="1" applyBorder="1" applyProtection="1">
      <protection locked="0"/>
    </xf>
    <xf numFmtId="0" fontId="32" fillId="24" borderId="12" xfId="0" applyFont="1" applyFill="1" applyBorder="1" applyProtection="1">
      <protection locked="0"/>
    </xf>
    <xf numFmtId="0" fontId="32" fillId="0" borderId="13" xfId="53" applyFont="1" applyBorder="1" applyAlignment="1">
      <alignment horizontal="center" vertical="center"/>
    </xf>
    <xf numFmtId="0" fontId="32" fillId="0" borderId="13"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13" xfId="0" applyFont="1" applyBorder="1" applyAlignment="1" applyProtection="1">
      <alignment horizontal="left" vertical="center"/>
      <protection locked="0"/>
    </xf>
    <xf numFmtId="0" fontId="32" fillId="0" borderId="13" xfId="119" applyFont="1" applyBorder="1" applyAlignment="1" applyProtection="1">
      <alignment horizontal="left" vertical="center"/>
      <protection locked="0"/>
    </xf>
    <xf numFmtId="0" fontId="32" fillId="0" borderId="14" xfId="55" applyFont="1" applyBorder="1" applyAlignment="1" applyProtection="1">
      <alignment horizontal="center" vertical="center"/>
      <protection locked="0"/>
    </xf>
    <xf numFmtId="0" fontId="32" fillId="0" borderId="12" xfId="55" applyFont="1" applyBorder="1" applyAlignment="1" applyProtection="1">
      <alignment horizontal="center" vertical="center"/>
      <protection locked="0"/>
    </xf>
    <xf numFmtId="0" fontId="32" fillId="0" borderId="25" xfId="0" applyFont="1" applyBorder="1" applyAlignment="1">
      <alignment horizontal="center" vertical="center" wrapText="1"/>
    </xf>
    <xf numFmtId="0" fontId="32" fillId="0" borderId="11" xfId="0" applyFont="1" applyBorder="1" applyAlignment="1">
      <alignment horizontal="left" vertical="center" wrapText="1"/>
    </xf>
    <xf numFmtId="0" fontId="32" fillId="0" borderId="25" xfId="0" applyFont="1" applyBorder="1" applyAlignment="1" applyProtection="1">
      <alignment horizontal="left" vertical="center"/>
      <protection locked="0"/>
    </xf>
    <xf numFmtId="0" fontId="32" fillId="0" borderId="25" xfId="119" applyFont="1" applyBorder="1" applyAlignment="1" applyProtection="1">
      <alignment horizontal="left" vertical="center"/>
      <protection locked="0"/>
    </xf>
    <xf numFmtId="0" fontId="32" fillId="0" borderId="26" xfId="55" applyFont="1" applyBorder="1" applyAlignment="1" applyProtection="1">
      <alignment horizontal="center" vertical="center"/>
      <protection locked="0"/>
    </xf>
    <xf numFmtId="0" fontId="32" fillId="0" borderId="12" xfId="0" applyFont="1" applyBorder="1" applyAlignment="1">
      <alignment horizontal="center" vertical="center" wrapText="1"/>
    </xf>
    <xf numFmtId="0" fontId="32" fillId="0" borderId="12" xfId="0" applyFont="1" applyBorder="1" applyAlignment="1" applyProtection="1">
      <alignment horizontal="left" vertical="center"/>
      <protection locked="0"/>
    </xf>
    <xf numFmtId="0" fontId="32" fillId="0" borderId="12" xfId="119" applyFont="1" applyBorder="1" applyAlignment="1" applyProtection="1">
      <alignment horizontal="left" vertical="center"/>
      <protection locked="0"/>
    </xf>
    <xf numFmtId="0" fontId="32" fillId="27" borderId="0" xfId="0" applyFont="1" applyFill="1" applyAlignment="1" applyProtection="1">
      <alignment horizontal="center" vertical="center"/>
      <protection locked="0"/>
    </xf>
    <xf numFmtId="0" fontId="32" fillId="2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2" fillId="0" borderId="0" xfId="0" applyFont="1" applyAlignment="1" applyProtection="1">
      <alignment horizontal="center"/>
      <protection locked="0"/>
    </xf>
    <xf numFmtId="0" fontId="32" fillId="25" borderId="0" xfId="0" applyFont="1" applyFill="1" applyProtection="1">
      <protection locked="0"/>
    </xf>
    <xf numFmtId="0" fontId="34" fillId="26" borderId="10" xfId="0" applyFont="1" applyFill="1" applyBorder="1" applyAlignment="1" applyProtection="1">
      <alignment horizontal="center" vertical="center" textRotation="90" wrapText="1"/>
      <protection locked="0"/>
    </xf>
    <xf numFmtId="0" fontId="33" fillId="26" borderId="27" xfId="0" applyFont="1" applyFill="1" applyBorder="1" applyAlignment="1" applyProtection="1">
      <alignment horizontal="center" vertical="center"/>
      <protection locked="0"/>
    </xf>
    <xf numFmtId="0" fontId="32" fillId="24" borderId="24" xfId="0" applyFont="1" applyFill="1" applyBorder="1" applyAlignment="1">
      <alignment vertical="top"/>
    </xf>
    <xf numFmtId="0" fontId="32" fillId="24" borderId="24" xfId="0" applyFont="1" applyFill="1" applyBorder="1" applyAlignment="1" applyProtection="1">
      <alignment horizontal="center"/>
      <protection locked="0"/>
    </xf>
    <xf numFmtId="0" fontId="32" fillId="24" borderId="15" xfId="0" applyFont="1" applyFill="1" applyBorder="1" applyProtection="1">
      <protection locked="0"/>
    </xf>
    <xf numFmtId="0" fontId="32" fillId="0" borderId="12" xfId="0" applyFont="1" applyBorder="1" applyAlignment="1">
      <alignment horizontal="center" vertical="center"/>
    </xf>
    <xf numFmtId="0" fontId="38" fillId="0" borderId="11" xfId="55" applyFont="1" applyBorder="1" applyAlignment="1">
      <alignment horizontal="left" vertical="center" wrapText="1"/>
    </xf>
    <xf numFmtId="0" fontId="32" fillId="0" borderId="12" xfId="0" applyFont="1" applyBorder="1" applyAlignment="1" applyProtection="1">
      <alignment horizontal="left"/>
      <protection locked="0"/>
    </xf>
    <xf numFmtId="0" fontId="32" fillId="0" borderId="12" xfId="0" applyFont="1" applyBorder="1" applyAlignment="1" applyProtection="1">
      <alignment horizontal="center"/>
      <protection locked="0"/>
    </xf>
    <xf numFmtId="0" fontId="32" fillId="0" borderId="11" xfId="0" applyFont="1" applyBorder="1" applyAlignment="1" applyProtection="1">
      <alignment horizontal="left"/>
      <protection locked="0"/>
    </xf>
    <xf numFmtId="0" fontId="32" fillId="0" borderId="11" xfId="0" applyFont="1" applyBorder="1" applyAlignment="1" applyProtection="1">
      <alignment horizontal="center"/>
      <protection locked="0"/>
    </xf>
    <xf numFmtId="0" fontId="32" fillId="0" borderId="11" xfId="55" applyFont="1" applyBorder="1" applyAlignment="1" applyProtection="1">
      <alignment horizontal="center" vertical="center"/>
      <protection locked="0"/>
    </xf>
    <xf numFmtId="0" fontId="32" fillId="24" borderId="14" xfId="0" applyFont="1" applyFill="1" applyBorder="1" applyAlignment="1">
      <alignment horizontal="center" vertical="center"/>
    </xf>
    <xf numFmtId="0" fontId="32" fillId="24" borderId="24" xfId="0" applyFont="1" applyFill="1" applyBorder="1" applyAlignment="1">
      <alignment horizontal="center" vertical="center"/>
    </xf>
    <xf numFmtId="0" fontId="40" fillId="24" borderId="24" xfId="55" applyFont="1" applyFill="1" applyBorder="1" applyAlignment="1">
      <alignment horizontal="left" vertical="center" wrapText="1"/>
    </xf>
    <xf numFmtId="0" fontId="32" fillId="24" borderId="24" xfId="0" applyFont="1" applyFill="1" applyBorder="1" applyAlignment="1" applyProtection="1">
      <alignment horizontal="left"/>
      <protection locked="0"/>
    </xf>
    <xf numFmtId="0" fontId="32" fillId="24" borderId="24" xfId="55" applyFont="1" applyFill="1" applyBorder="1" applyAlignment="1" applyProtection="1">
      <alignment horizontal="center" vertical="center"/>
      <protection locked="0"/>
    </xf>
    <xf numFmtId="0" fontId="32" fillId="24" borderId="15" xfId="55" applyFont="1" applyFill="1" applyBorder="1" applyAlignment="1" applyProtection="1">
      <alignment horizontal="center" vertical="center"/>
      <protection locked="0"/>
    </xf>
    <xf numFmtId="0" fontId="38" fillId="0" borderId="25" xfId="55" applyFont="1" applyBorder="1" applyAlignment="1">
      <alignment horizontal="left" vertical="center" wrapText="1"/>
    </xf>
    <xf numFmtId="0" fontId="32" fillId="0" borderId="13" xfId="0" applyFont="1" applyBorder="1" applyAlignment="1" applyProtection="1">
      <alignment horizontal="left"/>
      <protection locked="0"/>
    </xf>
    <xf numFmtId="0" fontId="32" fillId="0" borderId="13" xfId="0" applyFont="1" applyBorder="1" applyAlignment="1" applyProtection="1">
      <alignment horizontal="center"/>
      <protection locked="0"/>
    </xf>
    <xf numFmtId="0" fontId="32" fillId="0" borderId="16" xfId="55" applyFont="1" applyBorder="1" applyAlignment="1" applyProtection="1">
      <alignment horizontal="center" vertical="center"/>
      <protection locked="0"/>
    </xf>
    <xf numFmtId="0" fontId="32" fillId="0" borderId="13" xfId="55" applyFont="1" applyBorder="1" applyAlignment="1" applyProtection="1">
      <alignment horizontal="center" vertical="center"/>
      <protection locked="0"/>
    </xf>
    <xf numFmtId="0" fontId="39" fillId="24" borderId="14" xfId="0" applyFont="1" applyFill="1" applyBorder="1" applyAlignment="1">
      <alignment horizontal="center" vertical="center"/>
    </xf>
    <xf numFmtId="0" fontId="39" fillId="24" borderId="24" xfId="0" applyFont="1" applyFill="1" applyBorder="1" applyAlignment="1">
      <alignment horizontal="center" vertical="center"/>
    </xf>
    <xf numFmtId="0" fontId="39" fillId="24" borderId="24" xfId="55" applyFont="1" applyFill="1" applyBorder="1" applyAlignment="1">
      <alignment horizontal="left" vertical="center" wrapText="1"/>
    </xf>
    <xf numFmtId="0" fontId="39" fillId="24" borderId="24" xfId="0" applyFont="1" applyFill="1" applyBorder="1" applyAlignment="1" applyProtection="1">
      <alignment horizontal="left"/>
      <protection locked="0"/>
    </xf>
    <xf numFmtId="0" fontId="39" fillId="24" borderId="24" xfId="0" applyFont="1" applyFill="1" applyBorder="1" applyAlignment="1" applyProtection="1">
      <alignment horizontal="center"/>
      <protection locked="0"/>
    </xf>
    <xf numFmtId="0" fontId="39" fillId="24" borderId="24" xfId="55" applyFont="1" applyFill="1" applyBorder="1" applyAlignment="1" applyProtection="1">
      <alignment horizontal="center" vertical="center"/>
      <protection locked="0"/>
    </xf>
    <xf numFmtId="0" fontId="39" fillId="24" borderId="15" xfId="55" applyFont="1" applyFill="1" applyBorder="1" applyAlignment="1" applyProtection="1">
      <alignment horizontal="center" vertical="center"/>
      <protection locked="0"/>
    </xf>
    <xf numFmtId="0" fontId="39" fillId="0" borderId="0" xfId="0" applyFont="1" applyAlignment="1" applyProtection="1">
      <alignment horizontal="center"/>
      <protection locked="0"/>
    </xf>
    <xf numFmtId="0" fontId="39" fillId="25" borderId="0" xfId="0" applyFont="1" applyFill="1" applyProtection="1">
      <protection locked="0"/>
    </xf>
    <xf numFmtId="0" fontId="38" fillId="0" borderId="25" xfId="55" applyFont="1" applyBorder="1" applyAlignment="1">
      <alignment horizontal="left" vertical="center" wrapText="1" indent="2"/>
    </xf>
    <xf numFmtId="0" fontId="38" fillId="0" borderId="11" xfId="55" applyFont="1" applyBorder="1" applyAlignment="1">
      <alignment horizontal="left" vertical="center" wrapText="1" indent="2"/>
    </xf>
    <xf numFmtId="0" fontId="32" fillId="0" borderId="11" xfId="0" applyFont="1" applyBorder="1" applyAlignment="1">
      <alignment horizontal="center" vertical="center" wrapText="1"/>
    </xf>
    <xf numFmtId="0" fontId="32" fillId="24" borderId="26" xfId="0" applyFont="1" applyFill="1" applyBorder="1" applyAlignment="1">
      <alignment horizontal="center" vertical="center"/>
    </xf>
    <xf numFmtId="0" fontId="32" fillId="24" borderId="28" xfId="0" applyFont="1" applyFill="1" applyBorder="1" applyAlignment="1">
      <alignment horizontal="center" vertical="center"/>
    </xf>
    <xf numFmtId="0" fontId="40" fillId="24" borderId="28" xfId="55" applyFont="1" applyFill="1" applyBorder="1" applyAlignment="1">
      <alignment horizontal="left" vertical="center" wrapText="1"/>
    </xf>
    <xf numFmtId="0" fontId="32" fillId="24" borderId="28" xfId="0" applyFont="1" applyFill="1" applyBorder="1" applyAlignment="1" applyProtection="1">
      <alignment horizontal="left"/>
      <protection locked="0"/>
    </xf>
    <xf numFmtId="0" fontId="32" fillId="24" borderId="28" xfId="0" applyFont="1" applyFill="1" applyBorder="1" applyAlignment="1" applyProtection="1">
      <alignment horizontal="center"/>
      <protection locked="0"/>
    </xf>
    <xf numFmtId="0" fontId="32" fillId="24" borderId="28" xfId="55" applyFont="1" applyFill="1" applyBorder="1" applyAlignment="1" applyProtection="1">
      <alignment horizontal="center" vertical="center"/>
      <protection locked="0"/>
    </xf>
    <xf numFmtId="0" fontId="32" fillId="24" borderId="29" xfId="55" applyFont="1" applyFill="1" applyBorder="1" applyAlignment="1" applyProtection="1">
      <alignment horizontal="center" vertical="center"/>
      <protection locked="0"/>
    </xf>
    <xf numFmtId="0" fontId="32" fillId="0" borderId="13" xfId="0" applyFont="1" applyBorder="1" applyAlignment="1">
      <alignment horizontal="center" vertical="center"/>
    </xf>
    <xf numFmtId="0" fontId="38" fillId="0" borderId="12" xfId="55" applyFont="1" applyBorder="1" applyAlignment="1">
      <alignment horizontal="left" vertical="center" wrapText="1"/>
    </xf>
    <xf numFmtId="0" fontId="32" fillId="0" borderId="12" xfId="0" applyFont="1" applyBorder="1" applyAlignment="1">
      <alignment vertical="center" wrapText="1"/>
    </xf>
    <xf numFmtId="0" fontId="32" fillId="0" borderId="0" xfId="0" applyFont="1" applyAlignment="1">
      <alignment horizontal="center"/>
    </xf>
    <xf numFmtId="0" fontId="37" fillId="24" borderId="24" xfId="0" applyFont="1" applyFill="1" applyBorder="1" applyAlignment="1">
      <alignment vertical="center"/>
    </xf>
    <xf numFmtId="0" fontId="32" fillId="25" borderId="28" xfId="0" applyFont="1" applyFill="1" applyBorder="1" applyAlignment="1" applyProtection="1">
      <alignment horizontal="center" vertical="center"/>
      <protection locked="0"/>
    </xf>
    <xf numFmtId="0" fontId="32" fillId="25" borderId="29" xfId="0" applyFont="1" applyFill="1" applyBorder="1" applyAlignment="1" applyProtection="1">
      <alignment horizontal="center" vertical="center"/>
      <protection locked="0"/>
    </xf>
    <xf numFmtId="0" fontId="38" fillId="0" borderId="12" xfId="0" applyFont="1" applyBorder="1" applyAlignment="1" applyProtection="1">
      <alignment horizontal="left" vertical="center"/>
      <protection locked="0"/>
    </xf>
    <xf numFmtId="0" fontId="32" fillId="0" borderId="12" xfId="53" applyFont="1" applyBorder="1" applyAlignment="1" applyProtection="1">
      <alignment horizontal="center" vertical="center"/>
      <protection locked="0"/>
    </xf>
    <xf numFmtId="0" fontId="39" fillId="24" borderId="14" xfId="53" applyFont="1" applyFill="1" applyBorder="1" applyAlignment="1">
      <alignment horizontal="center" vertical="center"/>
    </xf>
    <xf numFmtId="0" fontId="39" fillId="24" borderId="24" xfId="0" applyFont="1" applyFill="1" applyBorder="1" applyAlignment="1" applyProtection="1">
      <alignment horizontal="left" vertical="center"/>
      <protection locked="0"/>
    </xf>
    <xf numFmtId="0" fontId="39" fillId="0" borderId="0" xfId="0" applyFont="1" applyProtection="1">
      <protection locked="0"/>
    </xf>
    <xf numFmtId="0" fontId="32" fillId="0" borderId="13" xfId="53" applyFont="1" applyBorder="1" applyAlignment="1" applyProtection="1">
      <alignment horizontal="center" vertical="center"/>
      <protection locked="0"/>
    </xf>
    <xf numFmtId="0" fontId="32" fillId="24" borderId="14" xfId="53" applyFont="1" applyFill="1" applyBorder="1" applyAlignment="1">
      <alignment horizontal="center" vertical="center"/>
    </xf>
    <xf numFmtId="0" fontId="32" fillId="24" borderId="24" xfId="53" applyFont="1" applyFill="1" applyBorder="1" applyAlignment="1" applyProtection="1">
      <alignment horizontal="center" vertical="center"/>
      <protection locked="0"/>
    </xf>
    <xf numFmtId="0" fontId="33" fillId="26" borderId="30" xfId="0" applyFont="1" applyFill="1" applyBorder="1" applyAlignment="1">
      <alignment horizontal="center" vertical="center" wrapText="1"/>
    </xf>
    <xf numFmtId="0" fontId="33" fillId="26" borderId="30" xfId="0" applyFont="1" applyFill="1" applyBorder="1" applyAlignment="1" applyProtection="1">
      <alignment horizontal="center" vertical="center"/>
      <protection locked="0"/>
    </xf>
    <xf numFmtId="0" fontId="34" fillId="26" borderId="30" xfId="0" applyFont="1" applyFill="1" applyBorder="1" applyAlignment="1" applyProtection="1">
      <alignment horizontal="center" vertical="center" textRotation="90" wrapText="1"/>
      <protection locked="0"/>
    </xf>
    <xf numFmtId="0" fontId="37" fillId="24" borderId="24" xfId="0" applyFont="1" applyFill="1" applyBorder="1" applyAlignment="1">
      <alignment horizontal="center" vertical="top"/>
    </xf>
    <xf numFmtId="0" fontId="32" fillId="0" borderId="13" xfId="0" applyFont="1" applyBorder="1" applyAlignment="1" applyProtection="1">
      <alignment horizontal="left" vertical="center" indent="2"/>
      <protection locked="0"/>
    </xf>
    <xf numFmtId="0" fontId="32" fillId="0" borderId="25" xfId="0" applyFont="1" applyBorder="1" applyAlignment="1" applyProtection="1">
      <alignment horizontal="left" vertical="center" indent="2"/>
      <protection locked="0"/>
    </xf>
    <xf numFmtId="0" fontId="32" fillId="0" borderId="31" xfId="55" applyFont="1" applyBorder="1" applyAlignment="1" applyProtection="1">
      <alignment horizontal="center" vertical="center"/>
      <protection locked="0"/>
    </xf>
    <xf numFmtId="0" fontId="32" fillId="0" borderId="25" xfId="55" applyFont="1" applyBorder="1" applyAlignment="1" applyProtection="1">
      <alignment horizontal="center" vertical="center"/>
      <protection locked="0"/>
    </xf>
    <xf numFmtId="0" fontId="39" fillId="24" borderId="24" xfId="0" applyFont="1" applyFill="1" applyBorder="1" applyAlignment="1" applyProtection="1">
      <alignment horizontal="left" vertical="center" indent="2"/>
      <protection locked="0"/>
    </xf>
    <xf numFmtId="0" fontId="39" fillId="24" borderId="24" xfId="119" applyFont="1" applyFill="1" applyBorder="1" applyAlignment="1" applyProtection="1">
      <alignment horizontal="left" vertical="center"/>
      <protection locked="0"/>
    </xf>
    <xf numFmtId="0" fontId="32" fillId="24" borderId="24" xfId="0" applyFont="1" applyFill="1" applyBorder="1" applyAlignment="1" applyProtection="1">
      <alignment horizontal="left" vertical="center" indent="2"/>
      <protection locked="0"/>
    </xf>
    <xf numFmtId="0" fontId="32" fillId="24" borderId="24" xfId="119" applyFont="1" applyFill="1" applyBorder="1" applyAlignment="1" applyProtection="1">
      <alignment horizontal="left" vertical="center"/>
      <protection locked="0"/>
    </xf>
    <xf numFmtId="0" fontId="40" fillId="24" borderId="14" xfId="53" applyFont="1" applyFill="1" applyBorder="1" applyAlignment="1">
      <alignment horizontal="center" vertical="center"/>
    </xf>
    <xf numFmtId="0" fontId="40" fillId="24" borderId="24" xfId="0" applyFont="1" applyFill="1" applyBorder="1" applyAlignment="1">
      <alignment horizontal="center" vertical="center"/>
    </xf>
    <xf numFmtId="0" fontId="40" fillId="24" borderId="24" xfId="0" applyFont="1" applyFill="1" applyBorder="1" applyAlignment="1" applyProtection="1">
      <alignment horizontal="left" vertical="center" indent="2"/>
      <protection locked="0"/>
    </xf>
    <xf numFmtId="0" fontId="40" fillId="24" borderId="24" xfId="119" applyFont="1" applyFill="1" applyBorder="1" applyAlignment="1" applyProtection="1">
      <alignment horizontal="left" vertical="center"/>
      <protection locked="0"/>
    </xf>
    <xf numFmtId="0" fontId="40" fillId="24" borderId="24" xfId="55" applyFont="1" applyFill="1" applyBorder="1" applyAlignment="1" applyProtection="1">
      <alignment horizontal="center" vertical="center"/>
      <protection locked="0"/>
    </xf>
    <xf numFmtId="0" fontId="39" fillId="24" borderId="16" xfId="53" applyFont="1" applyFill="1" applyBorder="1" applyAlignment="1">
      <alignment horizontal="center" vertical="center"/>
    </xf>
    <xf numFmtId="0" fontId="39" fillId="24" borderId="32" xfId="0" applyFont="1" applyFill="1" applyBorder="1" applyAlignment="1">
      <alignment horizontal="center" vertical="center"/>
    </xf>
    <xf numFmtId="0" fontId="39" fillId="24" borderId="32" xfId="55" applyFont="1" applyFill="1" applyBorder="1" applyAlignment="1">
      <alignment horizontal="left" vertical="center" wrapText="1"/>
    </xf>
    <xf numFmtId="0" fontId="39" fillId="24" borderId="32" xfId="0" applyFont="1" applyFill="1" applyBorder="1" applyAlignment="1" applyProtection="1">
      <alignment horizontal="left" vertical="center" indent="2"/>
      <protection locked="0"/>
    </xf>
    <xf numFmtId="0" fontId="39" fillId="24" borderId="32" xfId="119" applyFont="1" applyFill="1" applyBorder="1" applyAlignment="1" applyProtection="1">
      <alignment horizontal="left" vertical="center"/>
      <protection locked="0"/>
    </xf>
    <xf numFmtId="0" fontId="39" fillId="24" borderId="32" xfId="55" applyFont="1" applyFill="1" applyBorder="1" applyAlignment="1" applyProtection="1">
      <alignment horizontal="center" vertical="center"/>
      <protection locked="0"/>
    </xf>
    <xf numFmtId="0" fontId="32" fillId="0" borderId="12" xfId="0" applyFont="1" applyBorder="1" applyAlignment="1" applyProtection="1">
      <alignment horizontal="left" vertical="center" indent="2"/>
      <protection locked="0"/>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pplyProtection="1">
      <alignment vertical="center"/>
      <protection locked="0"/>
    </xf>
    <xf numFmtId="0" fontId="36" fillId="24" borderId="31" xfId="0" applyFont="1" applyFill="1" applyBorder="1" applyAlignment="1">
      <alignment vertical="center"/>
    </xf>
    <xf numFmtId="0" fontId="37" fillId="24" borderId="24" xfId="0" applyFont="1" applyFill="1" applyBorder="1" applyAlignment="1">
      <alignment horizontal="center" vertical="center"/>
    </xf>
    <xf numFmtId="0" fontId="32" fillId="24" borderId="0" xfId="0" applyFont="1" applyFill="1" applyAlignment="1">
      <alignment horizontal="left" vertical="center"/>
    </xf>
    <xf numFmtId="0" fontId="32" fillId="24" borderId="0" xfId="0" applyFont="1" applyFill="1" applyAlignment="1" applyProtection="1">
      <alignment vertical="center"/>
      <protection locked="0"/>
    </xf>
    <xf numFmtId="0" fontId="32" fillId="0" borderId="12" xfId="53" applyFont="1" applyBorder="1" applyAlignment="1">
      <alignment horizontal="center" vertical="center"/>
    </xf>
    <xf numFmtId="0" fontId="32" fillId="0" borderId="11" xfId="0" applyFont="1" applyBorder="1" applyAlignment="1" applyProtection="1">
      <alignment horizontal="left" vertical="center"/>
      <protection locked="0"/>
    </xf>
    <xf numFmtId="0" fontId="32" fillId="0" borderId="11" xfId="119" applyFont="1" applyBorder="1" applyAlignment="1" applyProtection="1">
      <alignment horizontal="left" vertical="center"/>
      <protection locked="0"/>
    </xf>
    <xf numFmtId="0" fontId="39" fillId="24" borderId="24" xfId="0" applyFont="1" applyFill="1" applyBorder="1" applyAlignment="1">
      <alignment horizontal="left" vertical="center" wrapText="1"/>
    </xf>
    <xf numFmtId="0" fontId="32" fillId="0" borderId="13" xfId="0" applyFont="1" applyBorder="1" applyAlignment="1">
      <alignment horizontal="left" vertical="center" wrapText="1" indent="2"/>
    </xf>
    <xf numFmtId="0" fontId="32" fillId="0" borderId="33" xfId="55" applyFont="1" applyBorder="1" applyAlignment="1" applyProtection="1">
      <alignment horizontal="center" vertical="center"/>
      <protection locked="0"/>
    </xf>
    <xf numFmtId="0" fontId="32" fillId="0" borderId="12" xfId="0" applyFont="1" applyBorder="1" applyAlignment="1">
      <alignment horizontal="left" vertical="center" wrapText="1" indent="2"/>
    </xf>
    <xf numFmtId="0" fontId="32" fillId="0" borderId="11" xfId="0" applyFont="1" applyBorder="1" applyAlignment="1">
      <alignment horizontal="left" vertical="center" wrapText="1" indent="2"/>
    </xf>
    <xf numFmtId="0" fontId="40" fillId="24" borderId="24" xfId="0" applyFont="1" applyFill="1" applyBorder="1" applyAlignment="1">
      <alignment horizontal="left" vertical="center" wrapText="1"/>
    </xf>
    <xf numFmtId="0" fontId="32" fillId="24" borderId="24" xfId="0" applyFont="1" applyFill="1" applyBorder="1" applyAlignment="1" applyProtection="1">
      <alignment horizontal="left" vertical="center"/>
      <protection locked="0"/>
    </xf>
    <xf numFmtId="0" fontId="32" fillId="0" borderId="13" xfId="0" applyFont="1" applyBorder="1" applyAlignment="1">
      <alignment horizontal="left" vertical="center" wrapText="1"/>
    </xf>
    <xf numFmtId="0" fontId="32" fillId="0" borderId="13" xfId="0" applyFont="1" applyBorder="1" applyAlignment="1" applyProtection="1">
      <alignment vertical="center"/>
      <protection locked="0"/>
    </xf>
    <xf numFmtId="0" fontId="32" fillId="0" borderId="12" xfId="0" applyFont="1" applyBorder="1" applyAlignment="1" applyProtection="1">
      <alignment vertical="center"/>
      <protection locked="0"/>
    </xf>
    <xf numFmtId="0" fontId="32" fillId="0" borderId="11" xfId="0" applyFont="1" applyBorder="1" applyAlignment="1" applyProtection="1">
      <alignment vertical="center"/>
      <protection locked="0"/>
    </xf>
    <xf numFmtId="0" fontId="39" fillId="24" borderId="24" xfId="0" applyFont="1" applyFill="1" applyBorder="1" applyAlignment="1" applyProtection="1">
      <alignment vertical="center"/>
      <protection locked="0"/>
    </xf>
    <xf numFmtId="0" fontId="32" fillId="24" borderId="24" xfId="0" applyFont="1" applyFill="1" applyBorder="1" applyAlignment="1" applyProtection="1">
      <alignment vertical="center"/>
      <protection locked="0"/>
    </xf>
    <xf numFmtId="0" fontId="32" fillId="0" borderId="25" xfId="0" applyFont="1" applyBorder="1" applyAlignment="1" applyProtection="1">
      <alignment vertical="center"/>
      <protection locked="0"/>
    </xf>
    <xf numFmtId="0" fontId="40" fillId="24" borderId="28" xfId="0" applyFont="1" applyFill="1" applyBorder="1" applyAlignment="1">
      <alignment horizontal="left" vertical="center" wrapText="1"/>
    </xf>
    <xf numFmtId="0" fontId="32" fillId="24" borderId="28" xfId="0" applyFont="1" applyFill="1" applyBorder="1" applyAlignment="1" applyProtection="1">
      <alignment vertical="center"/>
      <protection locked="0"/>
    </xf>
    <xf numFmtId="0" fontId="39" fillId="24" borderId="16" xfId="0" applyFont="1" applyFill="1" applyBorder="1" applyAlignment="1">
      <alignment horizontal="center" vertical="center"/>
    </xf>
    <xf numFmtId="0" fontId="39" fillId="24" borderId="32" xfId="0" applyFont="1" applyFill="1" applyBorder="1" applyAlignment="1">
      <alignment horizontal="left" vertical="center" wrapText="1"/>
    </xf>
    <xf numFmtId="0" fontId="39" fillId="24" borderId="32" xfId="0" applyFont="1" applyFill="1" applyBorder="1" applyAlignment="1" applyProtection="1">
      <alignment vertical="center"/>
      <protection locked="0"/>
    </xf>
    <xf numFmtId="0" fontId="36" fillId="24" borderId="14" xfId="0" applyFont="1" applyFill="1" applyBorder="1" applyAlignment="1">
      <alignment horizontal="left" vertical="center"/>
    </xf>
    <xf numFmtId="0" fontId="32" fillId="24" borderId="24" xfId="0" applyFont="1" applyFill="1" applyBorder="1" applyAlignment="1">
      <alignment horizontal="left" vertical="center"/>
    </xf>
    <xf numFmtId="0" fontId="32" fillId="29" borderId="12" xfId="53" applyFont="1" applyFill="1" applyBorder="1" applyAlignment="1">
      <alignment horizontal="center" vertical="center"/>
    </xf>
    <xf numFmtId="0" fontId="32" fillId="0" borderId="12" xfId="0" applyFont="1" applyBorder="1" applyAlignment="1" applyProtection="1">
      <alignment vertical="top" wrapText="1"/>
      <protection locked="0"/>
    </xf>
    <xf numFmtId="0" fontId="41" fillId="0" borderId="0" xfId="0" applyFont="1" applyAlignment="1" applyProtection="1">
      <alignment horizontal="center" vertical="center"/>
      <protection locked="0"/>
    </xf>
    <xf numFmtId="0" fontId="42" fillId="24" borderId="14" xfId="0" applyFont="1" applyFill="1" applyBorder="1" applyAlignment="1">
      <alignment horizontal="left" vertical="center"/>
    </xf>
    <xf numFmtId="0" fontId="32" fillId="0" borderId="12" xfId="0" applyFont="1" applyBorder="1" applyAlignment="1">
      <alignment horizontal="left" wrapText="1"/>
    </xf>
    <xf numFmtId="0" fontId="32" fillId="0" borderId="0" xfId="0" applyFont="1" applyAlignment="1">
      <alignment vertical="center" wrapText="1"/>
    </xf>
    <xf numFmtId="0" fontId="39" fillId="24" borderId="32" xfId="0" applyFont="1" applyFill="1" applyBorder="1" applyAlignment="1" applyProtection="1">
      <alignment horizontal="left" vertical="center"/>
      <protection locked="0"/>
    </xf>
    <xf numFmtId="0" fontId="35" fillId="24" borderId="24" xfId="0" applyFont="1" applyFill="1" applyBorder="1" applyAlignment="1">
      <alignment horizontal="center" vertical="center"/>
    </xf>
    <xf numFmtId="0" fontId="35" fillId="24" borderId="24" xfId="0" applyFont="1" applyFill="1" applyBorder="1" applyAlignment="1">
      <alignment horizontal="left" vertical="center"/>
    </xf>
    <xf numFmtId="0" fontId="35" fillId="24" borderId="24" xfId="0" applyFont="1" applyFill="1" applyBorder="1" applyAlignment="1" applyProtection="1">
      <alignment horizontal="left"/>
      <protection locked="0"/>
    </xf>
    <xf numFmtId="0" fontId="35" fillId="0" borderId="12" xfId="0" applyFont="1" applyBorder="1" applyAlignment="1" applyProtection="1">
      <alignment horizontal="left"/>
      <protection locked="0"/>
    </xf>
    <xf numFmtId="0" fontId="35" fillId="0" borderId="11" xfId="0" applyFont="1" applyBorder="1" applyAlignment="1" applyProtection="1">
      <alignment horizontal="left"/>
      <protection locked="0"/>
    </xf>
    <xf numFmtId="0" fontId="43" fillId="24" borderId="24" xfId="0" applyFont="1" applyFill="1" applyBorder="1" applyAlignment="1" applyProtection="1">
      <alignment horizontal="left"/>
      <protection locked="0"/>
    </xf>
    <xf numFmtId="0" fontId="36" fillId="24" borderId="14" xfId="0" applyFont="1" applyFill="1" applyBorder="1" applyAlignment="1">
      <alignment horizontal="left" vertical="top"/>
    </xf>
    <xf numFmtId="0" fontId="17" fillId="0" borderId="11" xfId="55" applyFont="1" applyBorder="1" applyAlignment="1">
      <alignment horizontal="left" vertical="center" wrapText="1"/>
    </xf>
    <xf numFmtId="0" fontId="32" fillId="0" borderId="33" xfId="119" applyFont="1" applyBorder="1" applyAlignment="1" applyProtection="1">
      <alignment horizontal="left" vertical="center"/>
      <protection locked="0"/>
    </xf>
    <xf numFmtId="0" fontId="39" fillId="24" borderId="12" xfId="53" applyFont="1" applyFill="1" applyBorder="1" applyAlignment="1">
      <alignment horizontal="center" vertical="center"/>
    </xf>
    <xf numFmtId="0" fontId="39" fillId="24" borderId="12" xfId="0" applyFont="1" applyFill="1" applyBorder="1" applyAlignment="1">
      <alignment horizontal="center" vertical="center"/>
    </xf>
    <xf numFmtId="0" fontId="44" fillId="24" borderId="11" xfId="55" applyFont="1" applyFill="1" applyBorder="1" applyAlignment="1">
      <alignment horizontal="left" vertical="center" wrapText="1"/>
    </xf>
    <xf numFmtId="0" fontId="39" fillId="24" borderId="12" xfId="0" applyFont="1" applyFill="1" applyBorder="1" applyAlignment="1" applyProtection="1">
      <alignment horizontal="left" vertical="center"/>
      <protection locked="0"/>
    </xf>
    <xf numFmtId="0" fontId="39" fillId="24" borderId="33" xfId="119" applyFont="1" applyFill="1" applyBorder="1" applyAlignment="1" applyProtection="1">
      <alignment horizontal="left" vertical="center"/>
      <protection locked="0"/>
    </xf>
    <xf numFmtId="0" fontId="39" fillId="24" borderId="14" xfId="55" applyFont="1" applyFill="1" applyBorder="1" applyAlignment="1" applyProtection="1">
      <alignment horizontal="center" vertical="center"/>
      <protection locked="0"/>
    </xf>
    <xf numFmtId="0" fontId="17" fillId="0" borderId="11" xfId="55" applyFont="1" applyBorder="1" applyAlignment="1">
      <alignment horizontal="left" vertical="center" wrapText="1" indent="2"/>
    </xf>
    <xf numFmtId="0" fontId="17" fillId="25" borderId="11" xfId="55" applyFont="1" applyFill="1" applyBorder="1" applyAlignment="1">
      <alignment horizontal="left" vertical="center" wrapText="1"/>
    </xf>
    <xf numFmtId="0" fontId="17" fillId="0" borderId="12" xfId="55" applyFont="1" applyBorder="1" applyAlignment="1">
      <alignment horizontal="left" vertical="center" wrapText="1"/>
    </xf>
    <xf numFmtId="0" fontId="32" fillId="0" borderId="15" xfId="119" applyFont="1" applyBorder="1" applyAlignment="1" applyProtection="1">
      <alignment horizontal="left" vertical="center"/>
      <protection locked="0"/>
    </xf>
    <xf numFmtId="0" fontId="45" fillId="25" borderId="12" xfId="0" applyFont="1" applyFill="1" applyBorder="1" applyAlignment="1">
      <alignment vertical="center" wrapText="1"/>
    </xf>
    <xf numFmtId="0" fontId="45" fillId="25" borderId="0" xfId="0" applyFont="1" applyFill="1" applyAlignment="1">
      <alignment vertical="center" wrapText="1"/>
    </xf>
    <xf numFmtId="0" fontId="33" fillId="26" borderId="30" xfId="0" applyFont="1" applyFill="1" applyBorder="1" applyAlignment="1" applyProtection="1">
      <alignment vertical="center"/>
      <protection locked="0"/>
    </xf>
    <xf numFmtId="0" fontId="32" fillId="0" borderId="11" xfId="53" applyFont="1" applyBorder="1" applyAlignment="1">
      <alignment horizontal="center" vertical="center"/>
    </xf>
    <xf numFmtId="0" fontId="32" fillId="0" borderId="11" xfId="115" applyFont="1" applyBorder="1" applyAlignment="1" applyProtection="1">
      <alignment vertical="center"/>
      <protection locked="0"/>
    </xf>
    <xf numFmtId="0" fontId="38" fillId="0" borderId="25" xfId="55" applyFont="1" applyBorder="1" applyAlignment="1">
      <alignment horizontal="left" vertical="center" wrapText="1" indent="3"/>
    </xf>
    <xf numFmtId="0" fontId="38" fillId="0" borderId="11" xfId="55" applyFont="1" applyBorder="1" applyAlignment="1">
      <alignment horizontal="left" vertical="center" wrapText="1" indent="3"/>
    </xf>
    <xf numFmtId="0" fontId="32" fillId="0" borderId="25" xfId="115" applyFont="1" applyBorder="1" applyAlignment="1">
      <alignment horizontal="center" vertical="center" wrapText="1"/>
    </xf>
    <xf numFmtId="0" fontId="32" fillId="0" borderId="11" xfId="115" applyFont="1" applyBorder="1" applyAlignment="1">
      <alignment horizontal="center" vertical="center" wrapText="1"/>
    </xf>
    <xf numFmtId="0" fontId="32" fillId="0" borderId="25" xfId="115" applyFont="1" applyBorder="1" applyAlignment="1" applyProtection="1">
      <alignment vertical="center"/>
      <protection locked="0"/>
    </xf>
    <xf numFmtId="0" fontId="39" fillId="24" borderId="24" xfId="0" applyFont="1" applyFill="1" applyBorder="1" applyProtection="1">
      <protection locked="0"/>
    </xf>
    <xf numFmtId="0" fontId="38" fillId="0" borderId="0" xfId="55" applyFont="1" applyAlignment="1">
      <alignment horizontal="left" vertical="center"/>
    </xf>
    <xf numFmtId="0" fontId="32" fillId="0" borderId="12" xfId="55" applyFont="1" applyBorder="1" applyAlignment="1">
      <alignment horizontal="center" vertical="center" wrapText="1"/>
    </xf>
    <xf numFmtId="0" fontId="32" fillId="0" borderId="0" xfId="0" applyFont="1" applyAlignment="1" applyProtection="1">
      <alignment horizontal="left" vertical="center"/>
      <protection locked="0"/>
    </xf>
    <xf numFmtId="0" fontId="32" fillId="0" borderId="0" xfId="0" applyFont="1" applyAlignment="1" applyProtection="1">
      <alignment horizontal="left" vertical="center" indent="2"/>
      <protection locked="0"/>
    </xf>
    <xf numFmtId="0" fontId="0" fillId="0" borderId="0" xfId="0" applyAlignment="1">
      <alignment horizontal="center" vertical="center"/>
    </xf>
    <xf numFmtId="0" fontId="16" fillId="0" borderId="0" xfId="0" applyFont="1" applyAlignment="1">
      <alignment vertical="center"/>
    </xf>
    <xf numFmtId="0" fontId="16" fillId="0" borderId="0" xfId="0" applyFont="1" applyProtection="1">
      <protection locked="0"/>
    </xf>
    <xf numFmtId="0" fontId="0" fillId="0" borderId="0" xfId="0" applyProtection="1">
      <protection locked="0"/>
    </xf>
    <xf numFmtId="0" fontId="46" fillId="26" borderId="10" xfId="0" applyFont="1" applyFill="1" applyBorder="1" applyAlignment="1">
      <alignment horizontal="center" vertical="center" wrapText="1"/>
    </xf>
    <xf numFmtId="0" fontId="46" fillId="26" borderId="10" xfId="0" applyFont="1" applyFill="1" applyBorder="1" applyAlignment="1" applyProtection="1">
      <alignment horizontal="center" vertical="center"/>
      <protection locked="0"/>
    </xf>
    <xf numFmtId="0" fontId="47" fillId="26" borderId="10" xfId="0" applyFont="1" applyFill="1" applyBorder="1" applyAlignment="1" applyProtection="1">
      <alignment horizontal="center" vertical="center" textRotation="90" wrapText="1"/>
      <protection locked="0"/>
    </xf>
    <xf numFmtId="0" fontId="48" fillId="26" borderId="10" xfId="0" applyFont="1" applyFill="1" applyBorder="1" applyAlignment="1" applyProtection="1">
      <alignment horizontal="center" vertical="center"/>
      <protection locked="0"/>
    </xf>
    <xf numFmtId="0" fontId="46" fillId="26" borderId="10" xfId="0" applyFont="1" applyFill="1" applyBorder="1" applyAlignment="1" applyProtection="1">
      <alignment horizontal="center" vertical="center" textRotation="90"/>
      <protection locked="0"/>
    </xf>
    <xf numFmtId="0" fontId="49" fillId="0" borderId="0" xfId="0" applyFont="1" applyAlignment="1" applyProtection="1">
      <alignment horizontal="center" vertical="center"/>
      <protection locked="0"/>
    </xf>
    <xf numFmtId="0" fontId="50" fillId="24" borderId="14" xfId="0" applyFont="1" applyFill="1" applyBorder="1" applyAlignment="1">
      <alignment horizontal="center" vertical="center"/>
    </xf>
    <xf numFmtId="0" fontId="50" fillId="24" borderId="24" xfId="0" applyFont="1" applyFill="1" applyBorder="1" applyAlignment="1">
      <alignment horizontal="center" vertical="center"/>
    </xf>
    <xf numFmtId="0" fontId="16" fillId="24" borderId="24" xfId="0" applyFont="1" applyFill="1" applyBorder="1" applyAlignment="1">
      <alignment vertical="center"/>
    </xf>
    <xf numFmtId="0" fontId="16" fillId="24" borderId="24" xfId="0" applyFont="1" applyFill="1" applyBorder="1" applyAlignment="1" applyProtection="1">
      <alignment vertical="top"/>
      <protection locked="0"/>
    </xf>
    <xf numFmtId="0" fontId="0" fillId="24" borderId="24" xfId="0" applyFill="1" applyBorder="1" applyProtection="1">
      <protection locked="0"/>
    </xf>
    <xf numFmtId="0" fontId="16" fillId="24" borderId="24" xfId="0" applyFont="1" applyFill="1" applyBorder="1" applyProtection="1">
      <protection locked="0"/>
    </xf>
    <xf numFmtId="0" fontId="45" fillId="0" borderId="0" xfId="0" applyFont="1" applyProtection="1">
      <protection locked="0"/>
    </xf>
    <xf numFmtId="0" fontId="0" fillId="0" borderId="25" xfId="53"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pplyProtection="1">
      <alignment horizontal="left" vertical="center"/>
      <protection locked="0"/>
    </xf>
    <xf numFmtId="0" fontId="0" fillId="0" borderId="11" xfId="119" applyFont="1" applyBorder="1" applyAlignment="1" applyProtection="1">
      <alignment horizontal="left" vertical="center"/>
      <protection locked="0"/>
    </xf>
    <xf numFmtId="0" fontId="45" fillId="0" borderId="11" xfId="55" applyFont="1" applyBorder="1" applyAlignment="1" applyProtection="1">
      <alignment horizontal="center" vertical="center"/>
      <protection locked="0"/>
    </xf>
    <xf numFmtId="0" fontId="0" fillId="0" borderId="11" xfId="55" applyFont="1" applyBorder="1" applyAlignment="1" applyProtection="1">
      <alignment horizontal="center" vertical="center"/>
      <protection locked="0"/>
    </xf>
    <xf numFmtId="0" fontId="45" fillId="0" borderId="0" xfId="0" applyFont="1" applyAlignment="1" applyProtection="1">
      <alignment horizontal="center"/>
      <protection locked="0"/>
    </xf>
    <xf numFmtId="0" fontId="0" fillId="0" borderId="0" xfId="0" applyAlignment="1" applyProtection="1">
      <alignment horizontal="center"/>
      <protection locked="0"/>
    </xf>
    <xf numFmtId="0" fontId="44" fillId="24" borderId="14" xfId="53" applyFont="1" applyFill="1" applyBorder="1" applyAlignment="1">
      <alignment horizontal="center" vertical="center"/>
    </xf>
    <xf numFmtId="0" fontId="44" fillId="24" borderId="24" xfId="0" applyFont="1" applyFill="1" applyBorder="1" applyAlignment="1">
      <alignment horizontal="center" vertical="center"/>
    </xf>
    <xf numFmtId="0" fontId="44" fillId="24" borderId="24" xfId="0" applyFont="1" applyFill="1" applyBorder="1" applyAlignment="1">
      <alignment horizontal="left" vertical="center" wrapText="1"/>
    </xf>
    <xf numFmtId="0" fontId="44" fillId="24" borderId="24" xfId="0" applyFont="1" applyFill="1" applyBorder="1" applyAlignment="1" applyProtection="1">
      <alignment horizontal="left" vertical="center" indent="2"/>
      <protection locked="0"/>
    </xf>
    <xf numFmtId="0" fontId="44" fillId="24" borderId="24" xfId="119" applyFont="1" applyFill="1" applyBorder="1" applyAlignment="1" applyProtection="1">
      <alignment horizontal="left" vertical="center"/>
      <protection locked="0"/>
    </xf>
    <xf numFmtId="0" fontId="51" fillId="24" borderId="24" xfId="55" applyFont="1" applyFill="1" applyBorder="1" applyAlignment="1" applyProtection="1">
      <alignment horizontal="center" vertical="center"/>
      <protection locked="0"/>
    </xf>
    <xf numFmtId="0" fontId="51" fillId="0" borderId="0" xfId="0" applyFont="1" applyAlignment="1" applyProtection="1">
      <alignment horizontal="center"/>
      <protection locked="0"/>
    </xf>
    <xf numFmtId="0" fontId="44" fillId="0" borderId="0" xfId="0" applyFont="1" applyAlignment="1" applyProtection="1">
      <alignment horizontal="center"/>
      <protection locked="0"/>
    </xf>
    <xf numFmtId="0" fontId="44" fillId="0" borderId="0" xfId="0" applyFont="1" applyProtection="1">
      <protection locked="0"/>
    </xf>
    <xf numFmtId="0" fontId="0" fillId="0" borderId="13" xfId="53"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pplyProtection="1">
      <alignment horizontal="left" vertical="center" indent="2"/>
      <protection locked="0"/>
    </xf>
    <xf numFmtId="0" fontId="0" fillId="0" borderId="13" xfId="119" applyFont="1" applyBorder="1" applyAlignment="1" applyProtection="1">
      <alignment horizontal="left" vertical="center"/>
      <protection locked="0"/>
    </xf>
    <xf numFmtId="0" fontId="45" fillId="0" borderId="13" xfId="55" applyFont="1" applyBorder="1" applyAlignment="1" applyProtection="1">
      <alignment horizontal="center" vertical="center"/>
      <protection locked="0"/>
    </xf>
    <xf numFmtId="0" fontId="0" fillId="0" borderId="13" xfId="55" applyFont="1" applyBorder="1" applyAlignment="1" applyProtection="1">
      <alignment horizontal="center" vertical="center"/>
      <protection locked="0"/>
    </xf>
    <xf numFmtId="0" fontId="0" fillId="0" borderId="12" xfId="0" applyBorder="1" applyAlignment="1">
      <alignment horizontal="left" vertical="center" wrapText="1"/>
    </xf>
    <xf numFmtId="0" fontId="0" fillId="0" borderId="12" xfId="0" applyBorder="1" applyAlignment="1" applyProtection="1">
      <alignment horizontal="left" vertical="center" indent="2"/>
      <protection locked="0"/>
    </xf>
    <xf numFmtId="0" fontId="0" fillId="0" borderId="12" xfId="119" applyFont="1" applyBorder="1" applyAlignment="1" applyProtection="1">
      <alignment horizontal="left" vertical="center"/>
      <protection locked="0"/>
    </xf>
    <xf numFmtId="0" fontId="45" fillId="0" borderId="12" xfId="55" applyFont="1" applyBorder="1" applyAlignment="1" applyProtection="1">
      <alignment horizontal="center" vertical="center"/>
      <protection locked="0"/>
    </xf>
    <xf numFmtId="0" fontId="0" fillId="0" borderId="12" xfId="55" applyFont="1" applyBorder="1" applyAlignment="1" applyProtection="1">
      <alignment horizontal="center" vertical="center"/>
      <protection locked="0"/>
    </xf>
    <xf numFmtId="0" fontId="0" fillId="0" borderId="12" xfId="53" applyFont="1" applyBorder="1" applyAlignment="1">
      <alignment horizontal="center" vertical="center"/>
    </xf>
    <xf numFmtId="0" fontId="0" fillId="0" borderId="15" xfId="55" applyFon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2" xfId="0" applyBorder="1" applyAlignment="1">
      <alignment vertical="center" wrapText="1"/>
    </xf>
    <xf numFmtId="0" fontId="0" fillId="0" borderId="12" xfId="0" applyBorder="1" applyAlignment="1" applyProtection="1">
      <alignment vertical="center"/>
      <protection locked="0"/>
    </xf>
    <xf numFmtId="0" fontId="44" fillId="24"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25" borderId="12" xfId="0" applyFill="1" applyBorder="1" applyAlignment="1">
      <alignment horizontal="left" vertical="center" wrapText="1"/>
    </xf>
    <xf numFmtId="0" fontId="0" fillId="0" borderId="12" xfId="0" applyBorder="1" applyAlignment="1">
      <alignment horizontal="center" vertical="center"/>
    </xf>
    <xf numFmtId="0" fontId="16" fillId="0" borderId="12" xfId="0" applyFont="1" applyBorder="1" applyProtection="1">
      <protection locked="0"/>
    </xf>
    <xf numFmtId="0" fontId="0" fillId="0" borderId="12" xfId="0" applyBorder="1" applyAlignment="1">
      <alignment horizontal="center" vertical="center" wrapText="1"/>
    </xf>
    <xf numFmtId="0" fontId="45" fillId="0" borderId="12" xfId="0" applyFont="1" applyBorder="1" applyAlignment="1">
      <alignment vertical="center" wrapText="1"/>
    </xf>
    <xf numFmtId="0" fontId="45" fillId="0" borderId="12" xfId="0" applyFont="1" applyBorder="1" applyAlignment="1">
      <alignment vertical="center"/>
    </xf>
    <xf numFmtId="0" fontId="0" fillId="25" borderId="12" xfId="0" applyFill="1" applyBorder="1" applyAlignment="1">
      <alignment horizontal="center" vertical="center"/>
    </xf>
    <xf numFmtId="0" fontId="52" fillId="0" borderId="0" xfId="0" applyFont="1" applyAlignment="1">
      <alignment horizontal="left" vertical="center" indent="4"/>
    </xf>
    <xf numFmtId="0" fontId="32" fillId="0" borderId="0" xfId="0" applyFont="1" applyAlignment="1">
      <alignment horizontal="left" vertical="center" wrapText="1"/>
    </xf>
    <xf numFmtId="0" fontId="32" fillId="0" borderId="12" xfId="0" applyFont="1" applyBorder="1" applyProtection="1">
      <protection locked="0"/>
    </xf>
    <xf numFmtId="0" fontId="33" fillId="26" borderId="30" xfId="0" applyFont="1" applyFill="1" applyBorder="1" applyAlignment="1" applyProtection="1">
      <alignment horizontal="center" vertical="center" textRotation="90"/>
      <protection locked="0"/>
    </xf>
    <xf numFmtId="0" fontId="36" fillId="24" borderId="26" xfId="0" applyFont="1" applyFill="1" applyBorder="1" applyAlignment="1">
      <alignment vertical="top"/>
    </xf>
    <xf numFmtId="0" fontId="37" fillId="24" borderId="28" xfId="0" applyFont="1" applyFill="1" applyBorder="1" applyAlignment="1">
      <alignment vertical="top"/>
    </xf>
    <xf numFmtId="0" fontId="32" fillId="24" borderId="28" xfId="0" applyFont="1" applyFill="1" applyBorder="1" applyAlignment="1">
      <alignment horizontal="left" vertical="center"/>
    </xf>
    <xf numFmtId="0" fontId="32" fillId="24" borderId="28" xfId="0" applyFont="1" applyFill="1" applyBorder="1" applyAlignment="1" applyProtection="1">
      <alignment vertical="top"/>
      <protection locked="0"/>
    </xf>
    <xf numFmtId="0" fontId="32" fillId="24" borderId="28" xfId="0" applyFont="1" applyFill="1" applyBorder="1" applyProtection="1">
      <protection locked="0"/>
    </xf>
    <xf numFmtId="0" fontId="41" fillId="24" borderId="24" xfId="0" applyFont="1" applyFill="1" applyBorder="1" applyAlignment="1">
      <alignment horizontal="left" vertical="center" wrapText="1"/>
    </xf>
    <xf numFmtId="0" fontId="38" fillId="24" borderId="24" xfId="0" applyFont="1" applyFill="1" applyBorder="1" applyAlignment="1" applyProtection="1">
      <alignment horizontal="left" vertical="center" indent="2"/>
      <protection locked="0"/>
    </xf>
    <xf numFmtId="0" fontId="41" fillId="0" borderId="13" xfId="0" applyFont="1" applyBorder="1" applyAlignment="1">
      <alignment horizontal="left" vertical="center" wrapText="1" indent="3"/>
    </xf>
    <xf numFmtId="0" fontId="38" fillId="0" borderId="13" xfId="0" applyFont="1" applyBorder="1" applyAlignment="1" applyProtection="1">
      <alignment horizontal="left" vertical="center" indent="2"/>
      <protection locked="0"/>
    </xf>
    <xf numFmtId="0" fontId="41" fillId="0" borderId="12" xfId="0" applyFont="1" applyBorder="1" applyAlignment="1">
      <alignment horizontal="left" vertical="center" wrapText="1" indent="3"/>
    </xf>
    <xf numFmtId="0" fontId="41" fillId="0" borderId="11" xfId="0" applyFont="1" applyBorder="1" applyAlignment="1">
      <alignment horizontal="left" vertical="center" wrapText="1" indent="3"/>
    </xf>
    <xf numFmtId="0" fontId="41" fillId="0" borderId="12" xfId="0" applyFont="1" applyBorder="1" applyAlignment="1">
      <alignment horizontal="left" vertical="center" wrapText="1"/>
    </xf>
    <xf numFmtId="0" fontId="41" fillId="0" borderId="11" xfId="0" applyFont="1" applyBorder="1" applyAlignment="1">
      <alignment horizontal="left" vertical="center" wrapText="1"/>
    </xf>
    <xf numFmtId="0" fontId="38" fillId="0" borderId="25" xfId="0" applyFont="1" applyBorder="1" applyAlignment="1" applyProtection="1">
      <alignment horizontal="left" vertical="center" indent="2"/>
      <protection locked="0"/>
    </xf>
    <xf numFmtId="0" fontId="32" fillId="0" borderId="25" xfId="53" applyFont="1" applyBorder="1" applyAlignment="1" applyProtection="1">
      <alignment horizontal="center" vertical="center"/>
      <protection locked="0"/>
    </xf>
    <xf numFmtId="0" fontId="32" fillId="0" borderId="25" xfId="53" applyFont="1" applyBorder="1" applyAlignment="1">
      <alignment horizontal="center" vertical="center"/>
    </xf>
    <xf numFmtId="0" fontId="41" fillId="0" borderId="25" xfId="0" applyFont="1" applyBorder="1" applyAlignment="1">
      <alignment horizontal="left" vertical="center" wrapText="1" indent="3"/>
    </xf>
    <xf numFmtId="0" fontId="36" fillId="24" borderId="14" xfId="0" applyFont="1" applyFill="1" applyBorder="1" applyAlignment="1">
      <alignment vertical="center"/>
    </xf>
    <xf numFmtId="0" fontId="32" fillId="0" borderId="0" xfId="53" applyFont="1" applyAlignment="1">
      <alignment horizontal="center" vertical="center"/>
    </xf>
    <xf numFmtId="0" fontId="32" fillId="0" borderId="0" xfId="119" applyFont="1" applyAlignment="1" applyProtection="1">
      <alignment horizontal="left" vertical="center"/>
      <protection locked="0"/>
    </xf>
    <xf numFmtId="0" fontId="32" fillId="0" borderId="0" xfId="55" applyFont="1" applyAlignment="1" applyProtection="1">
      <alignment horizontal="center" vertical="center"/>
      <protection locked="0"/>
    </xf>
    <xf numFmtId="0" fontId="32" fillId="0" borderId="11" xfId="55" applyFont="1" applyBorder="1" applyAlignment="1">
      <alignment horizontal="left" vertical="center" wrapText="1"/>
    </xf>
    <xf numFmtId="0" fontId="32" fillId="0" borderId="12" xfId="55" applyFont="1" applyBorder="1" applyAlignment="1">
      <alignment horizontal="left" vertical="center" wrapText="1"/>
    </xf>
    <xf numFmtId="0" fontId="45" fillId="0" borderId="12" xfId="0" applyFont="1" applyBorder="1" applyAlignment="1">
      <alignment wrapText="1"/>
    </xf>
    <xf numFmtId="0" fontId="32" fillId="24" borderId="28" xfId="0" applyFont="1" applyFill="1" applyBorder="1" applyAlignme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53" fillId="0" borderId="0" xfId="0" applyFont="1" applyProtection="1">
      <protection locked="0"/>
    </xf>
    <xf numFmtId="0" fontId="53" fillId="0" borderId="0" xfId="0" applyFont="1" applyAlignment="1" applyProtection="1">
      <alignment horizontal="center" vertical="center"/>
      <protection locked="0"/>
    </xf>
    <xf numFmtId="0" fontId="54" fillId="26" borderId="30" xfId="0" applyFont="1" applyFill="1" applyBorder="1" applyAlignment="1">
      <alignment horizontal="center" vertical="center" wrapText="1"/>
    </xf>
    <xf numFmtId="0" fontId="54" fillId="26" borderId="30" xfId="0" applyFont="1" applyFill="1" applyBorder="1" applyAlignment="1" applyProtection="1">
      <alignment vertical="center"/>
      <protection locked="0"/>
    </xf>
    <xf numFmtId="0" fontId="54" fillId="26" borderId="30" xfId="0" applyFont="1" applyFill="1" applyBorder="1" applyAlignment="1" applyProtection="1">
      <alignment horizontal="center" vertical="center"/>
      <protection locked="0"/>
    </xf>
    <xf numFmtId="0" fontId="55" fillId="26" borderId="30" xfId="0" applyFont="1" applyFill="1" applyBorder="1" applyAlignment="1" applyProtection="1">
      <alignment horizontal="center" vertical="center" textRotation="90" wrapText="1"/>
      <protection locked="0"/>
    </xf>
    <xf numFmtId="0" fontId="54" fillId="26" borderId="10" xfId="0" applyFont="1" applyFill="1" applyBorder="1" applyAlignment="1" applyProtection="1">
      <alignment horizontal="center" vertical="center" textRotation="90"/>
      <protection locked="0"/>
    </xf>
    <xf numFmtId="0" fontId="54" fillId="26" borderId="10" xfId="0" applyFont="1" applyFill="1" applyBorder="1" applyAlignment="1" applyProtection="1">
      <alignment horizontal="center" vertical="center" textRotation="90" wrapText="1"/>
      <protection locked="0"/>
    </xf>
    <xf numFmtId="0" fontId="56" fillId="0" borderId="0" xfId="0" applyFont="1" applyAlignment="1" applyProtection="1">
      <alignment horizontal="center" vertical="center"/>
      <protection locked="0"/>
    </xf>
    <xf numFmtId="0" fontId="57" fillId="24" borderId="14" xfId="0" applyFont="1" applyFill="1" applyBorder="1" applyAlignment="1">
      <alignment horizontal="left" vertical="center"/>
    </xf>
    <xf numFmtId="0" fontId="58" fillId="24" borderId="24" xfId="0" applyFont="1" applyFill="1" applyBorder="1" applyAlignment="1">
      <alignment horizontal="center" vertical="center"/>
    </xf>
    <xf numFmtId="0" fontId="53" fillId="24" borderId="24" xfId="0" applyFont="1" applyFill="1" applyBorder="1" applyAlignment="1">
      <alignment horizontal="left" vertical="center"/>
    </xf>
    <xf numFmtId="0" fontId="53" fillId="24" borderId="24" xfId="0" applyFont="1" applyFill="1" applyBorder="1" applyAlignment="1" applyProtection="1">
      <alignment vertical="top"/>
      <protection locked="0"/>
    </xf>
    <xf numFmtId="0" fontId="53" fillId="24" borderId="24" xfId="0" applyFont="1" applyFill="1" applyBorder="1" applyProtection="1">
      <protection locked="0"/>
    </xf>
    <xf numFmtId="0" fontId="53" fillId="24" borderId="15" xfId="0" applyFont="1" applyFill="1" applyBorder="1" applyProtection="1">
      <protection locked="0"/>
    </xf>
    <xf numFmtId="0" fontId="53" fillId="0" borderId="13" xfId="53" applyFont="1" applyBorder="1" applyAlignment="1">
      <alignment horizontal="center" vertical="center"/>
    </xf>
    <xf numFmtId="0" fontId="53" fillId="0" borderId="13" xfId="0" applyFont="1" applyBorder="1" applyAlignment="1">
      <alignment horizontal="center" vertical="center" wrapText="1"/>
    </xf>
    <xf numFmtId="0" fontId="59" fillId="0" borderId="11" xfId="55" applyFont="1" applyBorder="1" applyAlignment="1">
      <alignment horizontal="left" vertical="center" wrapText="1"/>
    </xf>
    <xf numFmtId="0" fontId="53" fillId="0" borderId="24" xfId="0" applyFont="1" applyBorder="1" applyAlignment="1" applyProtection="1">
      <alignment vertical="center"/>
      <protection locked="0"/>
    </xf>
    <xf numFmtId="0" fontId="53" fillId="0" borderId="13" xfId="119" applyFont="1" applyBorder="1" applyAlignment="1" applyProtection="1">
      <alignment horizontal="left" vertical="center"/>
      <protection locked="0"/>
    </xf>
    <xf numFmtId="0" fontId="53" fillId="0" borderId="16" xfId="55" applyFont="1" applyBorder="1" applyAlignment="1" applyProtection="1">
      <alignment horizontal="center" vertical="center"/>
      <protection locked="0"/>
    </xf>
    <xf numFmtId="0" fontId="53" fillId="0" borderId="13" xfId="55" applyFont="1" applyBorder="1" applyAlignment="1" applyProtection="1">
      <alignment horizontal="center" vertical="center"/>
      <protection locked="0"/>
    </xf>
    <xf numFmtId="0" fontId="53" fillId="0" borderId="13" xfId="0" applyFont="1" applyBorder="1" applyAlignment="1" applyProtection="1">
      <alignment vertical="center"/>
      <protection locked="0"/>
    </xf>
    <xf numFmtId="0" fontId="53" fillId="0" borderId="25" xfId="0" applyFont="1" applyBorder="1" applyAlignment="1">
      <alignment horizontal="center" vertical="center" wrapText="1"/>
    </xf>
    <xf numFmtId="0" fontId="53" fillId="0" borderId="25" xfId="0" applyFont="1" applyBorder="1" applyAlignment="1" applyProtection="1">
      <alignment vertical="center"/>
      <protection locked="0"/>
    </xf>
    <xf numFmtId="0" fontId="53" fillId="0" borderId="25" xfId="119" applyFont="1" applyBorder="1" applyAlignment="1" applyProtection="1">
      <alignment horizontal="left" vertical="center"/>
      <protection locked="0"/>
    </xf>
    <xf numFmtId="0" fontId="53" fillId="0" borderId="31" xfId="55" applyFont="1" applyBorder="1" applyAlignment="1" applyProtection="1">
      <alignment horizontal="center" vertical="center"/>
      <protection locked="0"/>
    </xf>
    <xf numFmtId="0" fontId="53" fillId="0" borderId="25" xfId="55" applyFont="1" applyBorder="1" applyAlignment="1" applyProtection="1">
      <alignment horizontal="center" vertical="center"/>
      <protection locked="0"/>
    </xf>
    <xf numFmtId="0" fontId="60" fillId="24" borderId="14" xfId="53" applyFont="1" applyFill="1" applyBorder="1" applyAlignment="1">
      <alignment horizontal="center" vertical="center"/>
    </xf>
    <xf numFmtId="0" fontId="60" fillId="24" borderId="24" xfId="0" applyFont="1" applyFill="1" applyBorder="1" applyAlignment="1">
      <alignment horizontal="center" vertical="center"/>
    </xf>
    <xf numFmtId="0" fontId="60" fillId="24" borderId="24" xfId="55" applyFont="1" applyFill="1" applyBorder="1" applyAlignment="1">
      <alignment horizontal="left" vertical="center" wrapText="1"/>
    </xf>
    <xf numFmtId="0" fontId="60" fillId="24" borderId="24" xfId="0" applyFont="1" applyFill="1" applyBorder="1" applyAlignment="1" applyProtection="1">
      <alignment vertical="center"/>
      <protection locked="0"/>
    </xf>
    <xf numFmtId="0" fontId="60" fillId="24" borderId="24" xfId="119" applyFont="1" applyFill="1" applyBorder="1" applyAlignment="1" applyProtection="1">
      <alignment horizontal="left" vertical="center"/>
      <protection locked="0"/>
    </xf>
    <xf numFmtId="0" fontId="60" fillId="24" borderId="24" xfId="55"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Protection="1">
      <protection locked="0"/>
    </xf>
    <xf numFmtId="0" fontId="59" fillId="0" borderId="25" xfId="55" applyFont="1" applyBorder="1" applyAlignment="1">
      <alignment horizontal="left" vertical="center" wrapText="1" indent="2"/>
    </xf>
    <xf numFmtId="0" fontId="53" fillId="0" borderId="24" xfId="0" applyFont="1" applyBorder="1" applyAlignment="1">
      <alignment horizontal="center" vertical="center" wrapText="1"/>
    </xf>
    <xf numFmtId="0" fontId="59" fillId="0" borderId="11" xfId="55" applyFont="1" applyBorder="1" applyAlignment="1">
      <alignment horizontal="left" vertical="center" wrapText="1" indent="2"/>
    </xf>
    <xf numFmtId="0" fontId="59" fillId="0" borderId="12" xfId="55" applyFont="1" applyBorder="1" applyAlignment="1">
      <alignment horizontal="left" vertical="center" wrapText="1"/>
    </xf>
    <xf numFmtId="0" fontId="32" fillId="25" borderId="12" xfId="0" applyFont="1" applyFill="1" applyBorder="1" applyAlignment="1">
      <alignment horizontal="center" vertical="center"/>
    </xf>
    <xf numFmtId="0" fontId="32" fillId="25" borderId="12" xfId="0" applyFont="1" applyFill="1" applyBorder="1" applyAlignment="1">
      <alignment horizontal="center" vertical="center" wrapText="1"/>
    </xf>
    <xf numFmtId="49" fontId="32" fillId="0" borderId="12" xfId="0" applyNumberFormat="1" applyFont="1" applyBorder="1" applyAlignment="1" applyProtection="1">
      <alignment horizontal="left" vertical="center"/>
      <protection locked="0"/>
    </xf>
    <xf numFmtId="0" fontId="36" fillId="24" borderId="26" xfId="0" applyFont="1" applyFill="1" applyBorder="1" applyAlignment="1">
      <alignment horizontal="left" vertical="center"/>
    </xf>
    <xf numFmtId="0" fontId="37" fillId="24" borderId="28" xfId="0" applyFont="1" applyFill="1" applyBorder="1" applyAlignment="1">
      <alignment horizontal="center" vertical="center"/>
    </xf>
    <xf numFmtId="0" fontId="35" fillId="24" borderId="24" xfId="0" applyFont="1" applyFill="1" applyBorder="1" applyAlignment="1">
      <alignment vertical="center"/>
    </xf>
    <xf numFmtId="0" fontId="41" fillId="0" borderId="13" xfId="0" applyFont="1" applyBorder="1" applyAlignment="1" applyProtection="1">
      <alignment horizontal="left" vertical="center"/>
      <protection locked="0"/>
    </xf>
    <xf numFmtId="0" fontId="41" fillId="0" borderId="25" xfId="0" applyFont="1" applyBorder="1" applyAlignment="1" applyProtection="1">
      <alignment horizontal="left" vertical="center"/>
      <protection locked="0"/>
    </xf>
    <xf numFmtId="0" fontId="38" fillId="24" borderId="24" xfId="55" applyFont="1" applyFill="1" applyBorder="1" applyAlignment="1">
      <alignment horizontal="left" vertical="center" wrapText="1"/>
    </xf>
    <xf numFmtId="0" fontId="41" fillId="24" borderId="24" xfId="0" applyFont="1" applyFill="1" applyBorder="1" applyAlignment="1" applyProtection="1">
      <alignment horizontal="left" vertical="center"/>
      <protection locked="0"/>
    </xf>
    <xf numFmtId="0" fontId="39" fillId="24" borderId="24" xfId="0" applyFont="1" applyFill="1" applyBorder="1" applyAlignment="1">
      <alignment vertical="center" wrapText="1"/>
    </xf>
    <xf numFmtId="0" fontId="32" fillId="0" borderId="11" xfId="0" applyFont="1" applyBorder="1" applyProtection="1">
      <protection locked="0"/>
    </xf>
    <xf numFmtId="0" fontId="32" fillId="0" borderId="13" xfId="0" applyFont="1" applyBorder="1" applyProtection="1">
      <protection locked="0"/>
    </xf>
    <xf numFmtId="0" fontId="40" fillId="24" borderId="24" xfId="0" applyFont="1" applyFill="1" applyBorder="1" applyAlignment="1">
      <alignment vertical="center" wrapText="1"/>
    </xf>
    <xf numFmtId="0" fontId="32" fillId="0" borderId="13" xfId="0" applyFont="1" applyBorder="1" applyAlignment="1">
      <alignment vertical="center" wrapText="1"/>
    </xf>
    <xf numFmtId="0" fontId="39" fillId="24" borderId="12" xfId="55" applyFont="1" applyFill="1" applyBorder="1" applyAlignment="1" applyProtection="1">
      <alignment horizontal="center" vertical="center"/>
      <protection locked="0"/>
    </xf>
    <xf numFmtId="0" fontId="39" fillId="24" borderId="13" xfId="53" applyFont="1" applyFill="1" applyBorder="1" applyAlignment="1">
      <alignment horizontal="center" vertical="center"/>
    </xf>
    <xf numFmtId="0" fontId="39" fillId="24" borderId="13" xfId="0" applyFont="1" applyFill="1" applyBorder="1" applyAlignment="1">
      <alignment horizontal="center" vertical="center"/>
    </xf>
    <xf numFmtId="0" fontId="32" fillId="0" borderId="15" xfId="0" applyFont="1" applyBorder="1" applyAlignment="1" applyProtection="1">
      <alignment horizontal="left" vertical="center"/>
      <protection locked="0"/>
    </xf>
    <xf numFmtId="0" fontId="32" fillId="0" borderId="29" xfId="0" applyFont="1" applyBorder="1" applyAlignment="1" applyProtection="1">
      <alignment horizontal="left" vertical="center"/>
      <protection locked="0"/>
    </xf>
    <xf numFmtId="0" fontId="32" fillId="0" borderId="28" xfId="0" applyFont="1" applyBorder="1" applyAlignment="1" applyProtection="1">
      <alignment horizontal="left" vertical="center"/>
      <protection locked="0"/>
    </xf>
    <xf numFmtId="0" fontId="32" fillId="0" borderId="28" xfId="55" applyFont="1" applyBorder="1" applyAlignment="1" applyProtection="1">
      <alignment horizontal="center" vertical="center"/>
      <protection locked="0"/>
    </xf>
    <xf numFmtId="0" fontId="38" fillId="0" borderId="28" xfId="55" applyFont="1" applyBorder="1" applyAlignment="1">
      <alignment horizontal="left" vertical="center" wrapText="1"/>
    </xf>
    <xf numFmtId="0" fontId="41" fillId="0" borderId="11" xfId="55" applyFont="1" applyBorder="1" applyAlignment="1">
      <alignment horizontal="left" vertical="center" wrapText="1"/>
    </xf>
    <xf numFmtId="0" fontId="41" fillId="24" borderId="24" xfId="55" applyFont="1" applyFill="1" applyBorder="1" applyAlignment="1">
      <alignment horizontal="left" vertical="center" wrapText="1"/>
    </xf>
    <xf numFmtId="0" fontId="41" fillId="0" borderId="25" xfId="55" applyFont="1" applyBorder="1" applyAlignment="1">
      <alignment horizontal="left" vertical="center" wrapText="1" indent="2"/>
    </xf>
    <xf numFmtId="0" fontId="41" fillId="0" borderId="11" xfId="55" applyFont="1" applyBorder="1" applyAlignment="1">
      <alignment horizontal="left" vertical="center" wrapText="1" indent="2"/>
    </xf>
    <xf numFmtId="0" fontId="41" fillId="0" borderId="12" xfId="55" applyFont="1" applyBorder="1" applyAlignment="1">
      <alignment horizontal="left" vertical="center" wrapText="1" indent="2"/>
    </xf>
    <xf numFmtId="0" fontId="32" fillId="29" borderId="11" xfId="0" applyFont="1" applyFill="1" applyBorder="1" applyAlignment="1">
      <alignment horizontal="center" vertical="center" wrapText="1"/>
    </xf>
    <xf numFmtId="0" fontId="61" fillId="0" borderId="11" xfId="55" applyFont="1" applyBorder="1" applyAlignment="1">
      <alignment horizontal="left" vertical="center" wrapText="1"/>
    </xf>
    <xf numFmtId="0" fontId="32" fillId="0" borderId="16" xfId="53" applyFont="1" applyBorder="1" applyAlignment="1">
      <alignment horizontal="center" vertical="center"/>
    </xf>
    <xf numFmtId="0" fontId="32" fillId="0" borderId="24" xfId="0" applyFont="1" applyBorder="1" applyAlignment="1">
      <alignment horizontal="center" vertical="center"/>
    </xf>
    <xf numFmtId="0" fontId="41" fillId="0" borderId="28" xfId="55" applyFont="1" applyBorder="1" applyAlignment="1">
      <alignment horizontal="left" vertical="center"/>
    </xf>
    <xf numFmtId="0" fontId="32" fillId="24" borderId="24" xfId="0" applyFont="1" applyFill="1" applyBorder="1" applyAlignment="1">
      <alignment horizontal="left" vertical="center" wrapText="1"/>
    </xf>
    <xf numFmtId="0" fontId="41" fillId="0" borderId="13" xfId="0" applyFont="1" applyBorder="1" applyAlignment="1">
      <alignment horizontal="left" vertical="center" wrapText="1" indent="2"/>
    </xf>
    <xf numFmtId="0" fontId="41" fillId="0" borderId="11" xfId="0" applyFont="1" applyBorder="1" applyAlignment="1">
      <alignment horizontal="left" vertical="center" wrapText="1" indent="2"/>
    </xf>
    <xf numFmtId="0" fontId="41" fillId="0" borderId="12" xfId="0" applyFont="1" applyBorder="1" applyAlignment="1">
      <alignment horizontal="left" vertical="center" wrapText="1" indent="2"/>
    </xf>
    <xf numFmtId="0" fontId="41" fillId="0" borderId="12" xfId="0" applyFont="1" applyBorder="1" applyAlignment="1">
      <alignment vertical="center" wrapText="1"/>
    </xf>
    <xf numFmtId="0" fontId="41" fillId="0" borderId="11" xfId="0" applyFont="1" applyBorder="1" applyAlignment="1">
      <alignment vertical="center" wrapText="1"/>
    </xf>
    <xf numFmtId="0" fontId="32" fillId="24" borderId="24" xfId="0" applyFont="1" applyFill="1" applyBorder="1" applyAlignment="1">
      <alignment vertical="center" wrapText="1"/>
    </xf>
    <xf numFmtId="0" fontId="32" fillId="0" borderId="11" xfId="0" applyFont="1" applyBorder="1" applyAlignment="1">
      <alignment horizontal="center" vertical="center"/>
    </xf>
    <xf numFmtId="0" fontId="41" fillId="24" borderId="24" xfId="0" applyFont="1" applyFill="1" applyBorder="1" applyAlignment="1">
      <alignment vertical="center" wrapText="1"/>
    </xf>
    <xf numFmtId="0" fontId="41" fillId="0" borderId="13" xfId="0" applyFont="1" applyBorder="1" applyAlignment="1">
      <alignment vertical="center" wrapText="1"/>
    </xf>
    <xf numFmtId="0" fontId="41" fillId="0" borderId="13" xfId="0" applyFont="1" applyBorder="1" applyAlignment="1">
      <alignment horizontal="left" vertical="center" wrapText="1"/>
    </xf>
    <xf numFmtId="0" fontId="41" fillId="0" borderId="13" xfId="53" applyFont="1" applyBorder="1" applyAlignment="1">
      <alignment horizontal="center" vertical="center"/>
    </xf>
    <xf numFmtId="0" fontId="41" fillId="0" borderId="13" xfId="0" applyFont="1" applyBorder="1" applyAlignment="1">
      <alignment horizontal="center" vertical="center" wrapText="1"/>
    </xf>
    <xf numFmtId="0" fontId="41" fillId="0" borderId="25" xfId="0" applyFont="1" applyBorder="1" applyAlignment="1">
      <alignment horizontal="center" vertical="center" wrapText="1"/>
    </xf>
    <xf numFmtId="0" fontId="42" fillId="24" borderId="34" xfId="0" applyFont="1" applyFill="1" applyBorder="1" applyAlignment="1">
      <alignment horizontal="left" vertical="center"/>
    </xf>
    <xf numFmtId="0" fontId="37" fillId="24" borderId="18" xfId="0" applyFont="1" applyFill="1" applyBorder="1" applyAlignment="1">
      <alignment horizontal="center" vertical="center"/>
    </xf>
    <xf numFmtId="0" fontId="32" fillId="24" borderId="18" xfId="0" applyFont="1" applyFill="1" applyBorder="1" applyAlignment="1">
      <alignment horizontal="left" vertical="center"/>
    </xf>
    <xf numFmtId="0" fontId="32" fillId="24" borderId="18" xfId="0" applyFont="1" applyFill="1" applyBorder="1" applyAlignment="1" applyProtection="1">
      <alignment vertical="top"/>
      <protection locked="0"/>
    </xf>
    <xf numFmtId="0" fontId="32" fillId="24" borderId="18" xfId="0" applyFont="1" applyFill="1" applyBorder="1" applyProtection="1">
      <protection locked="0"/>
    </xf>
    <xf numFmtId="0" fontId="16" fillId="0" borderId="0" xfId="0" applyFont="1" applyAlignment="1">
      <alignment horizontal="left" vertical="center"/>
    </xf>
    <xf numFmtId="0" fontId="50" fillId="24" borderId="14" xfId="0" applyFont="1" applyFill="1" applyBorder="1" applyAlignment="1">
      <alignment vertical="top"/>
    </xf>
    <xf numFmtId="0" fontId="50" fillId="24" borderId="24" xfId="0" applyFont="1" applyFill="1" applyBorder="1" applyAlignment="1">
      <alignment vertical="top"/>
    </xf>
    <xf numFmtId="0" fontId="16" fillId="24" borderId="24" xfId="0" applyFont="1" applyFill="1" applyBorder="1" applyAlignment="1">
      <alignment horizontal="left" vertical="center"/>
    </xf>
    <xf numFmtId="0" fontId="0" fillId="0" borderId="0" xfId="0" applyAlignment="1" applyProtection="1">
      <alignment horizontal="left" vertical="center" indent="2"/>
      <protection locked="0"/>
    </xf>
    <xf numFmtId="0" fontId="0" fillId="0" borderId="12" xfId="0" applyBorder="1" applyAlignment="1" applyProtection="1">
      <alignment vertical="top"/>
      <protection locked="0"/>
    </xf>
    <xf numFmtId="0" fontId="45" fillId="0" borderId="14" xfId="55" applyFont="1" applyBorder="1" applyAlignment="1" applyProtection="1">
      <alignment horizontal="center" vertical="center"/>
      <protection locked="0"/>
    </xf>
    <xf numFmtId="0" fontId="0" fillId="0" borderId="14" xfId="55" applyFont="1" applyBorder="1" applyAlignment="1" applyProtection="1">
      <alignment horizontal="center" vertical="center"/>
      <protection locked="0"/>
    </xf>
    <xf numFmtId="0" fontId="0" fillId="0" borderId="11" xfId="53" applyFont="1" applyBorder="1" applyAlignment="1">
      <alignment horizontal="center" vertical="center"/>
    </xf>
    <xf numFmtId="0" fontId="0" fillId="0" borderId="11" xfId="0" applyBorder="1" applyAlignment="1" applyProtection="1">
      <alignment horizontal="left" vertical="center" indent="2"/>
      <protection locked="0"/>
    </xf>
    <xf numFmtId="0" fontId="45" fillId="0" borderId="26" xfId="55" applyFont="1" applyBorder="1" applyAlignment="1" applyProtection="1">
      <alignment horizontal="center" vertical="center"/>
      <protection locked="0"/>
    </xf>
    <xf numFmtId="0" fontId="0" fillId="0" borderId="26" xfId="55" applyFont="1" applyBorder="1" applyAlignment="1" applyProtection="1">
      <alignment horizontal="center" vertical="center"/>
      <protection locked="0"/>
    </xf>
    <xf numFmtId="0" fontId="0" fillId="24" borderId="14" xfId="53" applyFont="1" applyFill="1" applyBorder="1" applyAlignment="1">
      <alignment horizontal="center" vertical="center"/>
    </xf>
    <xf numFmtId="0" fontId="0" fillId="24" borderId="24" xfId="0" applyFill="1" applyBorder="1" applyAlignment="1">
      <alignment horizontal="center" vertical="center"/>
    </xf>
    <xf numFmtId="0" fontId="0" fillId="24" borderId="24" xfId="0" applyFill="1" applyBorder="1" applyAlignment="1">
      <alignment horizontal="left" vertical="center" wrapText="1"/>
    </xf>
    <xf numFmtId="0" fontId="0" fillId="24" borderId="24" xfId="0" applyFill="1" applyBorder="1" applyAlignment="1" applyProtection="1">
      <alignment horizontal="left" vertical="center"/>
      <protection locked="0"/>
    </xf>
    <xf numFmtId="0" fontId="0" fillId="24" borderId="24" xfId="119" applyFont="1" applyFill="1" applyBorder="1" applyAlignment="1" applyProtection="1">
      <alignment horizontal="left" vertical="center"/>
      <protection locked="0"/>
    </xf>
    <xf numFmtId="0" fontId="45" fillId="24" borderId="24" xfId="55" applyFont="1" applyFill="1" applyBorder="1" applyAlignment="1" applyProtection="1">
      <alignment horizontal="center" vertical="center"/>
      <protection locked="0"/>
    </xf>
    <xf numFmtId="0" fontId="0" fillId="24" borderId="15" xfId="55" applyFont="1" applyFill="1" applyBorder="1" applyAlignment="1" applyProtection="1">
      <alignment horizontal="center" vertical="center"/>
      <protection locked="0"/>
    </xf>
    <xf numFmtId="0" fontId="16" fillId="27" borderId="0" xfId="0" applyFont="1" applyFill="1" applyProtection="1">
      <protection locked="0"/>
    </xf>
    <xf numFmtId="0" fontId="0" fillId="0" borderId="13" xfId="0" applyBorder="1" applyAlignment="1">
      <alignment horizontal="center" vertical="center" wrapText="1"/>
    </xf>
    <xf numFmtId="0" fontId="45" fillId="0" borderId="31" xfId="55" applyFont="1" applyBorder="1" applyAlignment="1" applyProtection="1">
      <alignment horizontal="center" vertical="center"/>
      <protection locked="0"/>
    </xf>
    <xf numFmtId="0" fontId="0" fillId="0" borderId="16" xfId="55" applyFont="1" applyBorder="1" applyAlignment="1" applyProtection="1">
      <alignment horizontal="center" vertical="center"/>
      <protection locked="0"/>
    </xf>
    <xf numFmtId="0" fontId="0" fillId="0" borderId="24" xfId="55" applyFont="1" applyBorder="1" applyAlignment="1" applyProtection="1">
      <alignment horizontal="center" vertical="center"/>
      <protection locked="0"/>
    </xf>
    <xf numFmtId="0" fontId="45" fillId="28" borderId="0" xfId="0" applyFont="1" applyFill="1" applyProtection="1">
      <protection locked="0"/>
    </xf>
    <xf numFmtId="0" fontId="62" fillId="0" borderId="0" xfId="0" applyFont="1" applyProtection="1">
      <protection locked="0"/>
    </xf>
    <xf numFmtId="0" fontId="45" fillId="0" borderId="16" xfId="55" applyFont="1" applyBorder="1" applyAlignment="1" applyProtection="1">
      <alignment horizontal="center" vertical="center"/>
      <protection locked="0"/>
    </xf>
    <xf numFmtId="0" fontId="0" fillId="0" borderId="12" xfId="0" applyBorder="1" applyProtection="1">
      <protection locked="0"/>
    </xf>
    <xf numFmtId="0" fontId="0" fillId="0" borderId="11" xfId="0" applyBorder="1" applyProtection="1">
      <protection locked="0"/>
    </xf>
    <xf numFmtId="0" fontId="0" fillId="24" borderId="24" xfId="0" applyFill="1" applyBorder="1" applyAlignment="1" applyProtection="1">
      <alignment vertical="center"/>
      <protection locked="0"/>
    </xf>
    <xf numFmtId="0" fontId="0" fillId="0" borderId="13" xfId="0" applyBorder="1" applyProtection="1">
      <protection locked="0"/>
    </xf>
    <xf numFmtId="0" fontId="16" fillId="0" borderId="11" xfId="0" applyFont="1" applyBorder="1" applyProtection="1">
      <protection locked="0"/>
    </xf>
    <xf numFmtId="0" fontId="16" fillId="0" borderId="13" xfId="0" applyFont="1" applyBorder="1" applyProtection="1">
      <protection locked="0"/>
    </xf>
    <xf numFmtId="0" fontId="16" fillId="24" borderId="24" xfId="0" applyFont="1" applyFill="1" applyBorder="1" applyAlignment="1" applyProtection="1">
      <alignment vertical="center"/>
      <protection locked="0"/>
    </xf>
    <xf numFmtId="0" fontId="0" fillId="0" borderId="11" xfId="0" applyBorder="1" applyAlignment="1">
      <alignment vertical="center" wrapText="1"/>
    </xf>
    <xf numFmtId="0" fontId="0" fillId="24" borderId="24" xfId="0" applyFill="1" applyBorder="1" applyAlignment="1">
      <alignment vertical="center" wrapText="1"/>
    </xf>
    <xf numFmtId="0" fontId="0" fillId="0" borderId="25" xfId="0" applyBorder="1" applyAlignment="1">
      <alignment horizontal="center" vertical="center" wrapText="1"/>
    </xf>
    <xf numFmtId="0" fontId="0" fillId="0" borderId="29" xfId="55" applyFont="1" applyBorder="1" applyAlignment="1" applyProtection="1">
      <alignment horizontal="center" vertical="center"/>
      <protection locked="0"/>
    </xf>
    <xf numFmtId="0" fontId="0" fillId="0" borderId="25" xfId="55" applyFont="1" applyBorder="1" applyAlignment="1" applyProtection="1">
      <alignment horizontal="center" vertical="center"/>
      <protection locked="0"/>
    </xf>
    <xf numFmtId="0" fontId="31" fillId="0" borderId="12" xfId="0" applyFont="1" applyBorder="1" applyAlignment="1" applyProtection="1">
      <alignment horizontal="left" vertical="center"/>
      <protection locked="0"/>
    </xf>
    <xf numFmtId="0" fontId="16" fillId="0" borderId="12" xfId="0" applyFont="1" applyBorder="1" applyAlignment="1">
      <alignment horizontal="left" vertical="center" wrapText="1"/>
    </xf>
    <xf numFmtId="0" fontId="16" fillId="0" borderId="12" xfId="0" applyFont="1" applyBorder="1" applyAlignment="1">
      <alignment vertical="center" wrapText="1"/>
    </xf>
    <xf numFmtId="0" fontId="16" fillId="0" borderId="12" xfId="0" applyFont="1" applyBorder="1" applyAlignment="1" applyProtection="1">
      <alignment horizontal="left" vertical="center"/>
      <protection locked="0"/>
    </xf>
    <xf numFmtId="0" fontId="16" fillId="0" borderId="12" xfId="0" applyFont="1" applyBorder="1" applyAlignment="1" applyProtection="1">
      <alignment horizontal="left" vertical="center" indent="2"/>
      <protection locked="0"/>
    </xf>
    <xf numFmtId="0" fontId="16" fillId="0" borderId="0" xfId="0" applyFont="1" applyAlignment="1" applyProtection="1">
      <alignment horizontal="left" vertical="center" indent="2"/>
      <protection locked="0"/>
    </xf>
    <xf numFmtId="0" fontId="16" fillId="0" borderId="0" xfId="0" applyFont="1" applyAlignment="1" applyProtection="1">
      <alignment horizontal="left" vertical="center"/>
      <protection locked="0"/>
    </xf>
    <xf numFmtId="0" fontId="50" fillId="24" borderId="14" xfId="0" applyFont="1" applyFill="1" applyBorder="1" applyAlignment="1">
      <alignment horizontal="left" vertical="center"/>
    </xf>
    <xf numFmtId="0" fontId="0" fillId="0" borderId="25" xfId="0" applyBorder="1" applyAlignment="1" applyProtection="1">
      <alignment horizontal="left" vertical="center"/>
      <protection locked="0"/>
    </xf>
    <xf numFmtId="0" fontId="0" fillId="0" borderId="25" xfId="119" applyFont="1" applyBorder="1" applyAlignment="1" applyProtection="1">
      <alignment horizontal="left" vertical="center"/>
      <protection locked="0"/>
    </xf>
    <xf numFmtId="0" fontId="0" fillId="0" borderId="25" xfId="0" applyBorder="1" applyAlignment="1">
      <alignment horizontal="left" vertical="center" wrapText="1"/>
    </xf>
    <xf numFmtId="0" fontId="16" fillId="0" borderId="12" xfId="0" applyFont="1" applyBorder="1" applyAlignment="1">
      <alignment horizontal="left" vertical="center"/>
    </xf>
    <xf numFmtId="0" fontId="63" fillId="0" borderId="0" xfId="0" applyFont="1" applyAlignment="1">
      <alignment horizontal="center" vertical="center"/>
    </xf>
    <xf numFmtId="0" fontId="45" fillId="0" borderId="0" xfId="0" applyFont="1" applyAlignment="1">
      <alignment horizontal="center" vertical="center"/>
    </xf>
    <xf numFmtId="0" fontId="63" fillId="0" borderId="0" xfId="0" applyFont="1" applyAlignment="1">
      <alignment vertical="center"/>
    </xf>
    <xf numFmtId="0" fontId="63" fillId="0" borderId="0" xfId="0" applyFont="1" applyProtection="1">
      <protection locked="0"/>
    </xf>
    <xf numFmtId="0" fontId="63" fillId="25" borderId="0" xfId="0" applyFont="1" applyFill="1" applyProtection="1">
      <protection locked="0"/>
    </xf>
    <xf numFmtId="0" fontId="49" fillId="24" borderId="26" xfId="0" applyFont="1" applyFill="1" applyBorder="1" applyAlignment="1">
      <alignment horizontal="left" vertical="center"/>
    </xf>
    <xf numFmtId="0" fontId="49" fillId="24" borderId="28" xfId="0" applyFont="1" applyFill="1" applyBorder="1" applyAlignment="1">
      <alignment horizontal="center" vertical="center"/>
    </xf>
    <xf numFmtId="0" fontId="49" fillId="24" borderId="28" xfId="0" applyFont="1" applyFill="1" applyBorder="1" applyAlignment="1">
      <alignment vertical="center"/>
    </xf>
    <xf numFmtId="0" fontId="49" fillId="24" borderId="28" xfId="0" applyFont="1" applyFill="1" applyBorder="1" applyAlignment="1" applyProtection="1">
      <alignment horizontal="left" vertical="center"/>
      <protection locked="0"/>
    </xf>
    <xf numFmtId="0" fontId="27" fillId="24" borderId="28" xfId="0" applyFont="1" applyFill="1" applyBorder="1" applyAlignment="1" applyProtection="1">
      <alignment horizontal="left" vertical="center"/>
      <protection locked="0"/>
    </xf>
    <xf numFmtId="0" fontId="63" fillId="0" borderId="0" xfId="0" applyFont="1" applyAlignment="1" applyProtection="1">
      <alignment horizontal="left" vertical="center"/>
      <protection locked="0"/>
    </xf>
    <xf numFmtId="0" fontId="45" fillId="25" borderId="0" xfId="0" applyFont="1" applyFill="1" applyProtection="1">
      <protection locked="0"/>
    </xf>
    <xf numFmtId="0" fontId="32" fillId="0" borderId="12" xfId="0" applyFont="1" applyBorder="1" applyAlignment="1">
      <alignment horizontal="center"/>
    </xf>
    <xf numFmtId="0" fontId="45" fillId="0" borderId="12" xfId="0" applyFont="1" applyBorder="1" applyAlignment="1" applyProtection="1">
      <alignment vertical="center"/>
      <protection locked="0"/>
    </xf>
    <xf numFmtId="0" fontId="0" fillId="0" borderId="11" xfId="0" applyBorder="1" applyAlignment="1" applyProtection="1">
      <alignment vertical="center"/>
      <protection locked="0"/>
    </xf>
    <xf numFmtId="0" fontId="45" fillId="0" borderId="11" xfId="0" applyFont="1" applyBorder="1" applyAlignment="1" applyProtection="1">
      <alignment vertical="center"/>
      <protection locked="0"/>
    </xf>
    <xf numFmtId="0" fontId="63" fillId="0" borderId="12" xfId="0" applyFont="1" applyBorder="1" applyProtection="1">
      <protection locked="0"/>
    </xf>
    <xf numFmtId="0" fontId="0" fillId="25" borderId="12" xfId="0" applyFill="1" applyBorder="1" applyAlignment="1">
      <alignment vertical="center" wrapText="1"/>
    </xf>
    <xf numFmtId="0" fontId="0" fillId="25" borderId="12" xfId="0" applyFill="1" applyBorder="1" applyAlignment="1" applyProtection="1">
      <alignment horizontal="left" vertical="center"/>
      <protection locked="0"/>
    </xf>
    <xf numFmtId="0" fontId="0" fillId="25" borderId="11" xfId="0" applyFill="1" applyBorder="1" applyAlignment="1">
      <alignment vertical="center" wrapText="1"/>
    </xf>
    <xf numFmtId="0" fontId="0" fillId="25" borderId="11" xfId="0" applyFill="1" applyBorder="1" applyAlignment="1" applyProtection="1">
      <alignment horizontal="left" vertical="center"/>
      <protection locked="0"/>
    </xf>
    <xf numFmtId="0" fontId="63" fillId="0" borderId="11" xfId="0" applyFont="1" applyBorder="1" applyProtection="1">
      <protection locked="0"/>
    </xf>
    <xf numFmtId="0" fontId="63" fillId="24" borderId="24" xfId="0" applyFont="1" applyFill="1" applyBorder="1" applyProtection="1">
      <protection locked="0"/>
    </xf>
    <xf numFmtId="0" fontId="0" fillId="25" borderId="13" xfId="0" applyFill="1" applyBorder="1" applyAlignment="1">
      <alignment horizontal="left" vertical="center" wrapText="1"/>
    </xf>
    <xf numFmtId="0" fontId="0" fillId="25" borderId="13" xfId="0" applyFill="1" applyBorder="1" applyAlignment="1" applyProtection="1">
      <alignment horizontal="left" vertical="center"/>
      <protection locked="0"/>
    </xf>
    <xf numFmtId="0" fontId="63" fillId="0" borderId="13" xfId="0" applyFont="1" applyBorder="1" applyProtection="1">
      <protection locked="0"/>
    </xf>
    <xf numFmtId="0" fontId="0" fillId="24" borderId="24" xfId="0" applyFill="1" applyBorder="1" applyAlignment="1" applyProtection="1">
      <alignment horizontal="left" vertical="center" indent="2"/>
      <protection locked="0"/>
    </xf>
    <xf numFmtId="0" fontId="0" fillId="0" borderId="13" xfId="0" applyBorder="1" applyAlignment="1" applyProtection="1">
      <alignment horizontal="left" vertical="center" indent="4"/>
      <protection locked="0"/>
    </xf>
    <xf numFmtId="0" fontId="0" fillId="0" borderId="12" xfId="0" applyBorder="1" applyAlignment="1" applyProtection="1">
      <alignment horizontal="left" vertical="center" indent="4"/>
      <protection locked="0"/>
    </xf>
    <xf numFmtId="0" fontId="0" fillId="25" borderId="12" xfId="0" applyFill="1" applyBorder="1" applyAlignment="1" applyProtection="1">
      <alignment horizontal="left" vertical="center" indent="2"/>
      <protection locked="0"/>
    </xf>
    <xf numFmtId="0" fontId="0" fillId="0" borderId="13" xfId="0" applyBorder="1" applyAlignment="1">
      <alignment vertical="center" wrapText="1"/>
    </xf>
    <xf numFmtId="0" fontId="0" fillId="0" borderId="25" xfId="0" applyBorder="1" applyAlignment="1">
      <alignment vertical="center" wrapText="1"/>
    </xf>
    <xf numFmtId="0" fontId="0" fillId="0" borderId="25" xfId="0" applyBorder="1" applyAlignment="1" applyProtection="1">
      <alignment horizontal="left" vertical="center" indent="4"/>
      <protection locked="0"/>
    </xf>
    <xf numFmtId="0" fontId="63" fillId="0" borderId="25" xfId="0" applyFont="1" applyBorder="1" applyProtection="1">
      <protection locked="0"/>
    </xf>
    <xf numFmtId="0" fontId="0" fillId="24" borderId="24" xfId="0" applyFill="1" applyBorder="1" applyAlignment="1" applyProtection="1">
      <alignment horizontal="left" vertical="center" indent="4"/>
      <protection locked="0"/>
    </xf>
    <xf numFmtId="0" fontId="0" fillId="25" borderId="12" xfId="0" applyFill="1" applyBorder="1" applyAlignment="1" applyProtection="1">
      <alignment horizontal="left"/>
      <protection locked="0"/>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1" xfId="0" applyBorder="1" applyAlignment="1" applyProtection="1">
      <alignment horizontal="left" vertical="center" indent="4"/>
      <protection locked="0"/>
    </xf>
    <xf numFmtId="0" fontId="0" fillId="24" borderId="14" xfId="0" applyFill="1" applyBorder="1" applyAlignment="1">
      <alignment horizontal="center" vertical="center"/>
    </xf>
    <xf numFmtId="0" fontId="63" fillId="0" borderId="0" xfId="0" applyFont="1" applyAlignment="1">
      <alignment horizontal="left" vertical="center"/>
    </xf>
    <xf numFmtId="0" fontId="49" fillId="24" borderId="14" xfId="0" applyFont="1" applyFill="1" applyBorder="1" applyAlignment="1">
      <alignment horizontal="left" vertical="center"/>
    </xf>
    <xf numFmtId="0" fontId="46" fillId="24" borderId="24" xfId="0" applyFont="1" applyFill="1" applyBorder="1" applyAlignment="1">
      <alignment horizontal="center" vertical="center"/>
    </xf>
    <xf numFmtId="0" fontId="49" fillId="24" borderId="24" xfId="0" applyFont="1" applyFill="1" applyBorder="1" applyAlignment="1">
      <alignment horizontal="left" vertical="center"/>
    </xf>
    <xf numFmtId="0" fontId="49" fillId="24" borderId="24" xfId="0" applyFont="1" applyFill="1" applyBorder="1" applyAlignment="1" applyProtection="1">
      <alignment horizontal="left" vertical="center"/>
      <protection locked="0"/>
    </xf>
    <xf numFmtId="0" fontId="46" fillId="24" borderId="24" xfId="0" applyFont="1" applyFill="1" applyBorder="1" applyAlignment="1" applyProtection="1">
      <alignment horizontal="left" vertical="center"/>
      <protection locked="0"/>
    </xf>
    <xf numFmtId="0" fontId="48" fillId="24" borderId="24" xfId="0" applyFont="1" applyFill="1" applyBorder="1" applyAlignment="1" applyProtection="1">
      <alignment horizontal="left" vertical="center"/>
      <protection locked="0"/>
    </xf>
    <xf numFmtId="0" fontId="0" fillId="0" borderId="11" xfId="0" applyBorder="1" applyAlignment="1">
      <alignment horizontal="center" vertical="center"/>
    </xf>
    <xf numFmtId="0" fontId="63" fillId="25" borderId="31" xfId="0" applyFont="1" applyFill="1" applyBorder="1" applyProtection="1">
      <protection locked="0"/>
    </xf>
    <xf numFmtId="0" fontId="0" fillId="0" borderId="24" xfId="0" applyBorder="1" applyAlignment="1" applyProtection="1">
      <alignment horizontal="left" vertical="center"/>
      <protection locked="0"/>
    </xf>
    <xf numFmtId="0" fontId="0" fillId="0" borderId="24" xfId="119" applyFont="1" applyBorder="1" applyAlignment="1" applyProtection="1">
      <alignment horizontal="left" vertical="center"/>
      <protection locked="0"/>
    </xf>
    <xf numFmtId="0" fontId="0" fillId="0" borderId="12" xfId="0" applyBorder="1" applyAlignment="1">
      <alignment horizontal="left" vertical="center"/>
    </xf>
    <xf numFmtId="0" fontId="63" fillId="0" borderId="0" xfId="0" applyFont="1" applyAlignment="1" applyProtection="1">
      <alignment horizontal="left" vertical="center" indent="2"/>
      <protection locked="0"/>
    </xf>
    <xf numFmtId="0" fontId="45" fillId="0" borderId="0" xfId="55" applyFont="1" applyAlignment="1">
      <alignment horizontal="center" vertical="center"/>
    </xf>
    <xf numFmtId="0" fontId="45" fillId="0" borderId="0" xfId="55" applyFont="1" applyAlignment="1">
      <alignment vertical="center"/>
    </xf>
    <xf numFmtId="0" fontId="45" fillId="0" borderId="0" xfId="55" applyFont="1"/>
    <xf numFmtId="0" fontId="49" fillId="30" borderId="10" xfId="55" applyFont="1" applyFill="1" applyBorder="1" applyAlignment="1">
      <alignment horizontal="center" vertical="center" wrapText="1"/>
    </xf>
    <xf numFmtId="0" fontId="49" fillId="30" borderId="10" xfId="55" applyFont="1" applyFill="1" applyBorder="1" applyAlignment="1">
      <alignment horizontal="center" vertical="center" textRotation="90" wrapText="1"/>
    </xf>
    <xf numFmtId="0" fontId="49" fillId="30" borderId="10" xfId="55" applyFont="1" applyFill="1" applyBorder="1" applyAlignment="1">
      <alignment horizontal="center" vertical="center" textRotation="90"/>
    </xf>
    <xf numFmtId="0" fontId="49" fillId="0" borderId="0" xfId="55" applyFont="1" applyAlignment="1">
      <alignment vertical="center"/>
    </xf>
    <xf numFmtId="0" fontId="45" fillId="0" borderId="13" xfId="55" applyFont="1" applyBorder="1" applyAlignment="1">
      <alignment horizontal="center" vertical="center"/>
    </xf>
    <xf numFmtId="0" fontId="45" fillId="0" borderId="25" xfId="55" applyFont="1" applyBorder="1" applyAlignment="1">
      <alignment horizontal="center" vertical="center"/>
    </xf>
    <xf numFmtId="0" fontId="45" fillId="0" borderId="25" xfId="55" applyFont="1" applyBorder="1" applyAlignment="1">
      <alignment horizontal="left" vertical="center" wrapText="1"/>
    </xf>
    <xf numFmtId="0" fontId="45" fillId="0" borderId="31" xfId="55" applyFont="1" applyBorder="1" applyAlignment="1">
      <alignment horizontal="left" vertical="center"/>
    </xf>
    <xf numFmtId="0" fontId="45" fillId="0" borderId="14" xfId="55" applyFont="1" applyBorder="1" applyAlignment="1">
      <alignment horizontal="center" vertical="center"/>
    </xf>
    <xf numFmtId="0" fontId="45" fillId="24" borderId="14" xfId="55" applyFont="1" applyFill="1" applyBorder="1" applyAlignment="1">
      <alignment horizontal="center" vertical="center"/>
    </xf>
    <xf numFmtId="0" fontId="45" fillId="0" borderId="24" xfId="55" applyFont="1" applyBorder="1" applyAlignment="1">
      <alignment horizontal="center" vertical="center"/>
    </xf>
    <xf numFmtId="0" fontId="45" fillId="24" borderId="24" xfId="55" applyFont="1" applyFill="1" applyBorder="1" applyAlignment="1">
      <alignment horizontal="center" vertical="center"/>
    </xf>
    <xf numFmtId="0" fontId="45" fillId="0" borderId="15" xfId="55" applyFont="1" applyBorder="1" applyAlignment="1">
      <alignment horizontal="center" vertical="center"/>
    </xf>
    <xf numFmtId="0" fontId="45" fillId="0" borderId="31" xfId="55" applyFont="1" applyBorder="1"/>
    <xf numFmtId="0" fontId="45" fillId="0" borderId="12" xfId="55" applyFont="1" applyBorder="1" applyAlignment="1">
      <alignment horizontal="center" vertical="center"/>
    </xf>
    <xf numFmtId="0" fontId="45" fillId="0" borderId="12" xfId="55" applyFont="1" applyBorder="1" applyAlignment="1">
      <alignment horizontal="left" vertical="center" wrapText="1"/>
    </xf>
    <xf numFmtId="0" fontId="45" fillId="0" borderId="14" xfId="55" applyFont="1" applyBorder="1" applyAlignment="1">
      <alignment horizontal="left" vertical="center"/>
    </xf>
    <xf numFmtId="0" fontId="45" fillId="0" borderId="11" xfId="55" applyFont="1" applyBorder="1" applyAlignment="1">
      <alignment horizontal="center" vertical="center"/>
    </xf>
    <xf numFmtId="0" fontId="45" fillId="0" borderId="11" xfId="55" applyFont="1" applyBorder="1" applyAlignment="1">
      <alignment horizontal="left" vertical="center" wrapText="1"/>
    </xf>
    <xf numFmtId="0" fontId="45" fillId="0" borderId="26" xfId="55" applyFont="1" applyBorder="1" applyAlignment="1">
      <alignment horizontal="left" vertical="center"/>
    </xf>
    <xf numFmtId="0" fontId="45" fillId="0" borderId="0" xfId="55" applyFont="1" applyAlignment="1">
      <alignment horizontal="left" vertical="center"/>
    </xf>
    <xf numFmtId="0" fontId="32" fillId="29" borderId="0" xfId="0" applyFont="1" applyFill="1" applyAlignment="1" applyProtection="1">
      <alignment horizontal="center" vertical="center"/>
      <protection locked="0"/>
    </xf>
    <xf numFmtId="0" fontId="32" fillId="31" borderId="0" xfId="0" applyFont="1" applyFill="1" applyAlignment="1" applyProtection="1">
      <alignment horizontal="center" vertical="center"/>
      <protection locked="0"/>
    </xf>
    <xf numFmtId="0" fontId="65" fillId="32" borderId="0" xfId="0" applyFont="1" applyFill="1" applyAlignment="1" applyProtection="1">
      <alignment horizontal="center" vertical="center"/>
      <protection locked="0"/>
    </xf>
    <xf numFmtId="0" fontId="65" fillId="0" borderId="13"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12" xfId="0" applyFont="1" applyBorder="1" applyAlignment="1">
      <alignment horizontal="center" vertical="center" wrapText="1"/>
    </xf>
    <xf numFmtId="0" fontId="32" fillId="24" borderId="35" xfId="0" applyFont="1" applyFill="1" applyBorder="1" applyProtection="1">
      <protection locked="0"/>
    </xf>
    <xf numFmtId="0" fontId="32" fillId="24" borderId="35" xfId="0" applyFont="1" applyFill="1" applyBorder="1" applyAlignment="1" applyProtection="1">
      <alignment vertical="center"/>
      <protection locked="0"/>
    </xf>
    <xf numFmtId="0" fontId="32" fillId="24" borderId="33" xfId="0" applyFont="1" applyFill="1" applyBorder="1" applyAlignment="1" applyProtection="1">
      <alignment vertical="center"/>
      <protection locked="0"/>
    </xf>
    <xf numFmtId="0" fontId="32" fillId="24" borderId="15" xfId="0" applyFont="1" applyFill="1" applyBorder="1" applyAlignment="1" applyProtection="1">
      <alignment vertical="center"/>
      <protection locked="0"/>
    </xf>
    <xf numFmtId="0" fontId="35" fillId="24" borderId="35" xfId="0" applyFont="1" applyFill="1" applyBorder="1" applyAlignment="1" applyProtection="1">
      <alignment horizontal="left"/>
      <protection locked="0"/>
    </xf>
    <xf numFmtId="0" fontId="35" fillId="24" borderId="33" xfId="0" applyFont="1" applyFill="1" applyBorder="1" applyAlignment="1" applyProtection="1">
      <alignment horizontal="left"/>
      <protection locked="0"/>
    </xf>
    <xf numFmtId="0" fontId="16" fillId="24" borderId="35" xfId="0" applyFont="1" applyFill="1" applyBorder="1" applyProtection="1">
      <protection locked="0"/>
    </xf>
    <xf numFmtId="0" fontId="32" fillId="24" borderId="33" xfId="0" applyFont="1" applyFill="1" applyBorder="1" applyProtection="1">
      <protection locked="0"/>
    </xf>
    <xf numFmtId="0" fontId="39" fillId="24" borderId="16" xfId="55" applyFont="1" applyFill="1" applyBorder="1" applyAlignment="1" applyProtection="1">
      <alignment horizontal="center" vertical="center"/>
      <protection locked="0"/>
    </xf>
    <xf numFmtId="0" fontId="35" fillId="24" borderId="36" xfId="0" applyFont="1" applyFill="1" applyBorder="1" applyAlignment="1" applyProtection="1">
      <alignment horizontal="left"/>
      <protection locked="0"/>
    </xf>
    <xf numFmtId="0" fontId="35" fillId="24" borderId="15" xfId="0" applyFont="1" applyFill="1" applyBorder="1" applyAlignment="1" applyProtection="1">
      <alignment horizontal="left"/>
      <protection locked="0"/>
    </xf>
    <xf numFmtId="0" fontId="39" fillId="24" borderId="16" xfId="55" applyFont="1" applyFill="1" applyBorder="1" applyAlignment="1">
      <alignment horizontal="left" vertical="center" wrapText="1"/>
    </xf>
    <xf numFmtId="0" fontId="39" fillId="24" borderId="14" xfId="55" applyFont="1" applyFill="1" applyBorder="1" applyAlignment="1">
      <alignment horizontal="left" vertical="center" wrapText="1"/>
    </xf>
    <xf numFmtId="0" fontId="39" fillId="24" borderId="15" xfId="119" applyFont="1" applyFill="1" applyBorder="1" applyAlignment="1" applyProtection="1">
      <alignment horizontal="left" vertical="center"/>
      <protection locked="0"/>
    </xf>
    <xf numFmtId="0" fontId="35" fillId="24" borderId="32" xfId="0" applyFont="1" applyFill="1" applyBorder="1" applyAlignment="1" applyProtection="1">
      <alignment horizontal="left"/>
      <protection locked="0"/>
    </xf>
    <xf numFmtId="0" fontId="32" fillId="0" borderId="12" xfId="0" applyFont="1" applyBorder="1" applyAlignment="1">
      <alignment vertical="top" wrapText="1"/>
    </xf>
    <xf numFmtId="0" fontId="31" fillId="0" borderId="0" xfId="0" applyFont="1"/>
    <xf numFmtId="0" fontId="66" fillId="0" borderId="0" xfId="55" applyFont="1" applyAlignment="1">
      <alignment horizontal="center"/>
    </xf>
    <xf numFmtId="0" fontId="67" fillId="0" borderId="0" xfId="118" applyFont="1" applyAlignment="1">
      <alignment horizontal="center"/>
    </xf>
    <xf numFmtId="0" fontId="33" fillId="26" borderId="0" xfId="0" applyFont="1" applyFill="1" applyAlignment="1" applyProtection="1">
      <alignment horizontal="center" vertical="center" textRotation="90" wrapText="1"/>
      <protection locked="0"/>
    </xf>
    <xf numFmtId="0" fontId="33" fillId="33" borderId="0" xfId="0" applyFont="1" applyFill="1" applyAlignment="1" applyProtection="1">
      <alignment horizontal="center" vertical="center" textRotation="90" wrapText="1"/>
      <protection locked="0"/>
    </xf>
    <xf numFmtId="0" fontId="32" fillId="34" borderId="0" xfId="0" applyFont="1" applyFill="1" applyProtection="1">
      <protection locked="0"/>
    </xf>
    <xf numFmtId="0" fontId="54" fillId="33" borderId="0" xfId="0" applyFont="1" applyFill="1" applyAlignment="1" applyProtection="1">
      <alignment horizontal="center" vertical="center" textRotation="90" wrapText="1"/>
      <protection locked="0"/>
    </xf>
    <xf numFmtId="0" fontId="15" fillId="36" borderId="13" xfId="118" applyFill="1" applyBorder="1" applyAlignment="1">
      <alignment horizontal="center" vertical="center"/>
    </xf>
    <xf numFmtId="0" fontId="15" fillId="36" borderId="13" xfId="118" applyFill="1" applyBorder="1" applyAlignment="1">
      <alignment horizontal="right" vertical="center" indent="1"/>
    </xf>
    <xf numFmtId="0" fontId="15" fillId="36" borderId="12" xfId="118" applyFill="1" applyBorder="1" applyAlignment="1">
      <alignment horizontal="center" vertical="center"/>
    </xf>
    <xf numFmtId="0" fontId="15" fillId="36" borderId="13" xfId="118" applyFill="1" applyBorder="1" applyAlignment="1">
      <alignment horizontal="center"/>
    </xf>
    <xf numFmtId="0" fontId="15" fillId="36" borderId="12" xfId="118" applyFill="1" applyBorder="1" applyAlignment="1">
      <alignment horizontal="right" vertical="center" indent="1"/>
    </xf>
    <xf numFmtId="0" fontId="15" fillId="36" borderId="15" xfId="118" applyFill="1" applyBorder="1" applyAlignment="1">
      <alignment horizontal="center"/>
    </xf>
    <xf numFmtId="0" fontId="15" fillId="36" borderId="12" xfId="118" applyFill="1" applyBorder="1" applyAlignment="1">
      <alignment horizontal="center"/>
    </xf>
    <xf numFmtId="0" fontId="15" fillId="36" borderId="16" xfId="118" applyFill="1" applyBorder="1" applyAlignment="1">
      <alignment horizontal="right" vertical="center" indent="1"/>
    </xf>
    <xf numFmtId="0" fontId="15" fillId="36" borderId="14" xfId="118" applyFill="1" applyBorder="1" applyAlignment="1">
      <alignment horizontal="right" vertical="center" indent="1"/>
    </xf>
    <xf numFmtId="0" fontId="15" fillId="36" borderId="32" xfId="118" applyFill="1" applyBorder="1" applyAlignment="1">
      <alignment horizontal="center"/>
    </xf>
    <xf numFmtId="0" fontId="15" fillId="34" borderId="13" xfId="118" applyFill="1" applyBorder="1" applyAlignment="1">
      <alignment horizontal="center"/>
    </xf>
    <xf numFmtId="0" fontId="15" fillId="34" borderId="16" xfId="118" applyFill="1" applyBorder="1" applyAlignment="1">
      <alignment horizontal="right" vertical="center" indent="1"/>
    </xf>
    <xf numFmtId="0" fontId="15" fillId="34" borderId="12" xfId="118" applyFill="1" applyBorder="1" applyAlignment="1">
      <alignment horizontal="center" vertical="center"/>
    </xf>
    <xf numFmtId="0" fontId="28" fillId="34" borderId="0" xfId="118" applyFont="1" applyFill="1" applyAlignment="1">
      <alignment horizontal="center"/>
    </xf>
    <xf numFmtId="0" fontId="15" fillId="34" borderId="0" xfId="118" applyFill="1"/>
    <xf numFmtId="0" fontId="15" fillId="34" borderId="13" xfId="118" applyFill="1" applyBorder="1" applyAlignment="1">
      <alignment horizontal="center" vertical="center"/>
    </xf>
    <xf numFmtId="0" fontId="15" fillId="34" borderId="14" xfId="118" applyFill="1" applyBorder="1" applyAlignment="1">
      <alignment horizontal="right" vertical="center" indent="1"/>
    </xf>
    <xf numFmtId="0" fontId="15" fillId="34" borderId="0" xfId="118" applyFill="1" applyAlignment="1">
      <alignment horizontal="right" indent="1"/>
    </xf>
    <xf numFmtId="0" fontId="15" fillId="34" borderId="12" xfId="118" applyFill="1" applyBorder="1" applyAlignment="1">
      <alignment horizontal="center"/>
    </xf>
    <xf numFmtId="0" fontId="15" fillId="34" borderId="25" xfId="118" applyFill="1" applyBorder="1" applyAlignment="1">
      <alignment horizontal="center" vertical="center"/>
    </xf>
    <xf numFmtId="0" fontId="15" fillId="34" borderId="26" xfId="118" applyFill="1" applyBorder="1" applyAlignment="1">
      <alignment horizontal="right" vertical="center" indent="1"/>
    </xf>
    <xf numFmtId="0" fontId="15" fillId="34" borderId="11" xfId="118" applyFill="1" applyBorder="1" applyAlignment="1">
      <alignment horizontal="center" vertical="center"/>
    </xf>
    <xf numFmtId="0" fontId="16" fillId="34" borderId="0" xfId="55" applyFill="1"/>
    <xf numFmtId="0" fontId="15" fillId="34" borderId="15" xfId="118" applyFill="1" applyBorder="1" applyAlignment="1">
      <alignment horizontal="center"/>
    </xf>
    <xf numFmtId="0" fontId="15" fillId="34" borderId="13" xfId="118" applyFill="1" applyBorder="1" applyAlignment="1">
      <alignment horizontal="right" vertical="center" indent="1"/>
    </xf>
    <xf numFmtId="10" fontId="29" fillId="34" borderId="0" xfId="118" applyNumberFormat="1" applyFont="1" applyFill="1"/>
    <xf numFmtId="0" fontId="15" fillId="34" borderId="12" xfId="118" applyFill="1" applyBorder="1" applyAlignment="1">
      <alignment horizontal="right" vertical="center" indent="1"/>
    </xf>
    <xf numFmtId="0" fontId="15" fillId="34" borderId="14" xfId="118" applyFill="1" applyBorder="1" applyAlignment="1">
      <alignment horizontal="center" vertical="center"/>
    </xf>
    <xf numFmtId="0" fontId="15" fillId="34" borderId="15" xfId="118" applyFill="1" applyBorder="1" applyAlignment="1">
      <alignment horizontal="center" vertical="center"/>
    </xf>
    <xf numFmtId="0" fontId="22" fillId="17" borderId="10" xfId="118" applyFont="1" applyFill="1" applyBorder="1" applyAlignment="1">
      <alignment horizontal="center"/>
    </xf>
    <xf numFmtId="0" fontId="23" fillId="24" borderId="10" xfId="118" applyFont="1" applyFill="1" applyBorder="1" applyAlignment="1">
      <alignment horizontal="left"/>
    </xf>
    <xf numFmtId="0" fontId="23" fillId="24" borderId="10" xfId="118" applyFont="1" applyFill="1" applyBorder="1" applyAlignment="1">
      <alignment horizontal="center" vertical="center"/>
    </xf>
    <xf numFmtId="0" fontId="26" fillId="24" borderId="10" xfId="118" applyFont="1" applyFill="1" applyBorder="1" applyAlignment="1">
      <alignment horizontal="left" vertical="center"/>
    </xf>
    <xf numFmtId="0" fontId="26" fillId="24" borderId="10" xfId="55" applyFont="1" applyFill="1" applyBorder="1" applyAlignment="1">
      <alignment horizontal="center" vertical="center"/>
    </xf>
    <xf numFmtId="0" fontId="32" fillId="35" borderId="0" xfId="0" applyFont="1" applyFill="1" applyAlignment="1" applyProtection="1">
      <alignment horizontal="left" wrapText="1"/>
      <protection locked="0"/>
    </xf>
    <xf numFmtId="0" fontId="32" fillId="27" borderId="10" xfId="0" applyFont="1" applyFill="1" applyBorder="1" applyAlignment="1" applyProtection="1">
      <alignment horizontal="left" wrapText="1"/>
      <protection locked="0"/>
    </xf>
    <xf numFmtId="0" fontId="32" fillId="0" borderId="10" xfId="0" applyFont="1" applyFill="1" applyBorder="1" applyAlignment="1" applyProtection="1">
      <alignment horizontal="left" wrapText="1"/>
      <protection locked="0"/>
    </xf>
  </cellXfs>
  <cellStyles count="126">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101" xfId="37" xr:uid="{00000000-0005-0000-0000-00002A000000}"/>
    <cellStyle name="Normal 101 2" xfId="38" xr:uid="{00000000-0005-0000-0000-00002B000000}"/>
    <cellStyle name="Normal 101 2 2" xfId="39" xr:uid="{00000000-0005-0000-0000-00002C000000}"/>
    <cellStyle name="Normal 101 2 2 2" xfId="40" xr:uid="{00000000-0005-0000-0000-00002D000000}"/>
    <cellStyle name="Normal 101 2 3" xfId="41" xr:uid="{00000000-0005-0000-0000-00002E000000}"/>
    <cellStyle name="Normal 101 2 3 2" xfId="42" xr:uid="{00000000-0005-0000-0000-00002F000000}"/>
    <cellStyle name="Normal 101 2 4" xfId="43" xr:uid="{00000000-0005-0000-0000-000030000000}"/>
    <cellStyle name="Normal 101 3" xfId="44" xr:uid="{00000000-0005-0000-0000-000031000000}"/>
    <cellStyle name="Normal 101 3 2" xfId="45" xr:uid="{00000000-0005-0000-0000-000032000000}"/>
    <cellStyle name="Normal 101 4" xfId="46" xr:uid="{00000000-0005-0000-0000-000033000000}"/>
    <cellStyle name="Normal 101 4 2" xfId="47" xr:uid="{00000000-0005-0000-0000-000034000000}"/>
    <cellStyle name="Normal 101 5" xfId="48" xr:uid="{00000000-0005-0000-0000-000035000000}"/>
    <cellStyle name="Normal 101 5 2" xfId="49" xr:uid="{00000000-0005-0000-0000-000036000000}"/>
    <cellStyle name="Normal 101 6" xfId="50" xr:uid="{00000000-0005-0000-0000-000037000000}"/>
    <cellStyle name="Normal 101 6 2" xfId="51" xr:uid="{00000000-0005-0000-0000-000038000000}"/>
    <cellStyle name="Normal 101 7" xfId="52" xr:uid="{00000000-0005-0000-0000-000039000000}"/>
    <cellStyle name="Normal 2" xfId="53" xr:uid="{00000000-0005-0000-0000-00003A000000}"/>
    <cellStyle name="Normal 2 2" xfId="54" xr:uid="{00000000-0005-0000-0000-00003B000000}"/>
    <cellStyle name="Normal 3" xfId="55" xr:uid="{00000000-0005-0000-0000-00003C000000}"/>
    <cellStyle name="Normal 3 10 2 2 5" xfId="56" xr:uid="{00000000-0005-0000-0000-00003D000000}"/>
    <cellStyle name="Normal 3 10 2 2 5 2" xfId="57" xr:uid="{00000000-0005-0000-0000-00003E000000}"/>
    <cellStyle name="Normal 3 10 2 2 5 2 2" xfId="58" xr:uid="{00000000-0005-0000-0000-00003F000000}"/>
    <cellStyle name="Normal 3 10 2 2 5 2 2 2" xfId="59" xr:uid="{00000000-0005-0000-0000-000040000000}"/>
    <cellStyle name="Normal 3 10 2 2 5 2 3" xfId="60" xr:uid="{00000000-0005-0000-0000-000041000000}"/>
    <cellStyle name="Normal 3 10 2 2 5 2 3 2" xfId="61" xr:uid="{00000000-0005-0000-0000-000042000000}"/>
    <cellStyle name="Normal 3 10 2 2 5 2 4" xfId="62" xr:uid="{00000000-0005-0000-0000-000043000000}"/>
    <cellStyle name="Normal 3 10 2 2 5 3" xfId="63" xr:uid="{00000000-0005-0000-0000-000044000000}"/>
    <cellStyle name="Normal 3 10 2 2 5 3 2" xfId="64" xr:uid="{00000000-0005-0000-0000-000045000000}"/>
    <cellStyle name="Normal 3 10 2 2 5 4" xfId="65" xr:uid="{00000000-0005-0000-0000-000046000000}"/>
    <cellStyle name="Normal 3 10 2 2 5 4 2" xfId="66" xr:uid="{00000000-0005-0000-0000-000047000000}"/>
    <cellStyle name="Normal 3 10 2 2 5 5" xfId="67" xr:uid="{00000000-0005-0000-0000-000048000000}"/>
    <cellStyle name="Normal 3 10 2 2 5 5 2" xfId="68" xr:uid="{00000000-0005-0000-0000-000049000000}"/>
    <cellStyle name="Normal 3 10 2 2 5 6" xfId="69" xr:uid="{00000000-0005-0000-0000-00004A000000}"/>
    <cellStyle name="Normal 3 10 2 2 5 6 2" xfId="70" xr:uid="{00000000-0005-0000-0000-00004B000000}"/>
    <cellStyle name="Normal 3 10 2 2 5 7" xfId="71" xr:uid="{00000000-0005-0000-0000-00004C000000}"/>
    <cellStyle name="Normal 3 35 7" xfId="72" xr:uid="{00000000-0005-0000-0000-00004D000000}"/>
    <cellStyle name="Normal 3 35 7 2" xfId="73" xr:uid="{00000000-0005-0000-0000-00004E000000}"/>
    <cellStyle name="Normal 3 35 7 2 2" xfId="74" xr:uid="{00000000-0005-0000-0000-00004F000000}"/>
    <cellStyle name="Normal 3 35 7 3" xfId="75" xr:uid="{00000000-0005-0000-0000-000050000000}"/>
    <cellStyle name="Normal 3 35 7 3 2" xfId="76" xr:uid="{00000000-0005-0000-0000-000051000000}"/>
    <cellStyle name="Normal 3 35 7 4" xfId="77" xr:uid="{00000000-0005-0000-0000-000052000000}"/>
    <cellStyle name="Normal 3 35 7 4 2" xfId="78" xr:uid="{00000000-0005-0000-0000-000053000000}"/>
    <cellStyle name="Normal 3 35 7 5" xfId="79" xr:uid="{00000000-0005-0000-0000-000054000000}"/>
    <cellStyle name="Normal 3 35 7 5 2" xfId="80" xr:uid="{00000000-0005-0000-0000-000055000000}"/>
    <cellStyle name="Normal 3 35 7 6" xfId="81" xr:uid="{00000000-0005-0000-0000-000056000000}"/>
    <cellStyle name="Normal 3 35 7 6 2" xfId="82" xr:uid="{00000000-0005-0000-0000-000057000000}"/>
    <cellStyle name="Normal 3 35 7 7" xfId="83" xr:uid="{00000000-0005-0000-0000-000058000000}"/>
    <cellStyle name="Normal 3 36 7" xfId="84" xr:uid="{00000000-0005-0000-0000-000059000000}"/>
    <cellStyle name="Normal 3 36 7 2" xfId="85" xr:uid="{00000000-0005-0000-0000-00005A000000}"/>
    <cellStyle name="Normal 3 36 7 2 2" xfId="86" xr:uid="{00000000-0005-0000-0000-00005B000000}"/>
    <cellStyle name="Normal 3 36 7 2 2 2" xfId="87" xr:uid="{00000000-0005-0000-0000-00005C000000}"/>
    <cellStyle name="Normal 3 36 7 2 3" xfId="88" xr:uid="{00000000-0005-0000-0000-00005D000000}"/>
    <cellStyle name="Normal 3 36 7 2 3 2" xfId="89" xr:uid="{00000000-0005-0000-0000-00005E000000}"/>
    <cellStyle name="Normal 3 36 7 2 4" xfId="90" xr:uid="{00000000-0005-0000-0000-00005F000000}"/>
    <cellStyle name="Normal 3 36 7 3" xfId="91" xr:uid="{00000000-0005-0000-0000-000060000000}"/>
    <cellStyle name="Normal 3 36 7 3 2" xfId="92" xr:uid="{00000000-0005-0000-0000-000061000000}"/>
    <cellStyle name="Normal 3 36 7 4" xfId="93" xr:uid="{00000000-0005-0000-0000-000062000000}"/>
    <cellStyle name="Normal 3 36 7 4 2" xfId="94" xr:uid="{00000000-0005-0000-0000-000063000000}"/>
    <cellStyle name="Normal 3 36 7 5" xfId="95" xr:uid="{00000000-0005-0000-0000-000064000000}"/>
    <cellStyle name="Normal 3 36 7 5 2" xfId="96" xr:uid="{00000000-0005-0000-0000-000065000000}"/>
    <cellStyle name="Normal 3 36 7 6" xfId="97" xr:uid="{00000000-0005-0000-0000-000066000000}"/>
    <cellStyle name="Normal 3 36 7 6 2" xfId="98" xr:uid="{00000000-0005-0000-0000-000067000000}"/>
    <cellStyle name="Normal 3 36 7 7" xfId="99" xr:uid="{00000000-0005-0000-0000-000068000000}"/>
    <cellStyle name="Normal 3 42 7" xfId="100" xr:uid="{00000000-0005-0000-0000-000069000000}"/>
    <cellStyle name="Normal 3 42 7 2" xfId="101" xr:uid="{00000000-0005-0000-0000-00006A000000}"/>
    <cellStyle name="Normal 3 42 7 2 2" xfId="102" xr:uid="{00000000-0005-0000-0000-00006B000000}"/>
    <cellStyle name="Normal 3 42 7 3" xfId="103" xr:uid="{00000000-0005-0000-0000-00006C000000}"/>
    <cellStyle name="Normal 3 42 7 3 2" xfId="104" xr:uid="{00000000-0005-0000-0000-00006D000000}"/>
    <cellStyle name="Normal 3 42 7 4" xfId="105" xr:uid="{00000000-0005-0000-0000-00006E000000}"/>
    <cellStyle name="Normal 3 42 7 4 2" xfId="106" xr:uid="{00000000-0005-0000-0000-00006F000000}"/>
    <cellStyle name="Normal 3 42 7 5" xfId="107" xr:uid="{00000000-0005-0000-0000-000070000000}"/>
    <cellStyle name="Normal 3 42 7 5 2" xfId="108" xr:uid="{00000000-0005-0000-0000-000071000000}"/>
    <cellStyle name="Normal 3 42 7 6" xfId="109" xr:uid="{00000000-0005-0000-0000-000072000000}"/>
    <cellStyle name="Normal 3 42 7 6 2" xfId="110" xr:uid="{00000000-0005-0000-0000-000073000000}"/>
    <cellStyle name="Normal 3 42 7 7" xfId="111" xr:uid="{00000000-0005-0000-0000-000074000000}"/>
    <cellStyle name="Normal 39 2 2" xfId="112" xr:uid="{00000000-0005-0000-0000-000075000000}"/>
    <cellStyle name="Normal 4" xfId="113" xr:uid="{00000000-0005-0000-0000-000076000000}"/>
    <cellStyle name="Normal 5" xfId="114" xr:uid="{00000000-0005-0000-0000-000077000000}"/>
    <cellStyle name="Normal 6" xfId="115" xr:uid="{00000000-0005-0000-0000-000078000000}"/>
    <cellStyle name="Normal 74 2" xfId="116" xr:uid="{00000000-0005-0000-0000-000079000000}"/>
    <cellStyle name="Normal 76 2 2" xfId="117" xr:uid="{00000000-0005-0000-0000-00007A000000}"/>
    <cellStyle name="Normal_RFP Requirements Template" xfId="118" xr:uid="{00000000-0005-0000-0000-00007B000000}"/>
    <cellStyle name="Normal_VCC RMS Functional Reqs Workbook" xfId="119" xr:uid="{00000000-0005-0000-0000-00007C000000}"/>
    <cellStyle name="Note 2" xfId="120" xr:uid="{00000000-0005-0000-0000-00007D000000}"/>
    <cellStyle name="Note 3" xfId="121" xr:uid="{00000000-0005-0000-0000-00007E000000}"/>
    <cellStyle name="Output 2" xfId="122" xr:uid="{00000000-0005-0000-0000-00007F000000}"/>
    <cellStyle name="Title 2" xfId="123" xr:uid="{00000000-0005-0000-0000-000080000000}"/>
    <cellStyle name="Total 2" xfId="124" xr:uid="{00000000-0005-0000-0000-000081000000}"/>
    <cellStyle name="Warning Text 2" xfId="125" xr:uid="{00000000-0005-0000-0000-000082000000}"/>
  </cellStyles>
  <dxfs count="231">
    <dxf>
      <fill>
        <patternFill>
          <bgColor rgb="FFFF00FF"/>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ill>
        <patternFill>
          <bgColor theme="5" tint="0.79989013336588644"/>
        </patternFill>
      </fill>
    </dxf>
    <dxf>
      <fill>
        <patternFill>
          <bgColor rgb="FFFFC000"/>
        </patternFill>
      </fill>
    </dxf>
    <dxf>
      <fill>
        <patternFill>
          <bgColor rgb="FFFF0000"/>
        </patternFill>
      </fill>
    </dxf>
    <dxf>
      <fill>
        <patternFill>
          <bgColor theme="5" tint="0.79989013336588644"/>
        </patternFill>
      </fill>
    </dxf>
    <dxf>
      <fill>
        <patternFill>
          <bgColor rgb="FFFFFF00"/>
        </patternFill>
      </fill>
    </dxf>
    <dxf>
      <fill>
        <patternFill>
          <bgColor rgb="FFFFC000"/>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00FF"/>
        </patternFill>
      </fill>
    </dxf>
    <dxf>
      <fill>
        <patternFill>
          <bgColor rgb="FFFFFF00"/>
        </patternFill>
      </fill>
    </dxf>
    <dxf>
      <fill>
        <patternFill>
          <bgColor rgb="FFFF0000"/>
        </patternFill>
      </fill>
    </dxf>
    <dxf>
      <fill>
        <patternFill>
          <bgColor rgb="FFFFC000"/>
        </patternFill>
      </fill>
    </dxf>
    <dxf>
      <fill>
        <patternFill>
          <bgColor rgb="FFFFFF00"/>
        </patternFill>
      </fill>
    </dxf>
    <dxf>
      <font>
        <color rgb="FFFF0000"/>
      </font>
    </dxf>
    <dxf>
      <font>
        <color rgb="FFFF0000"/>
      </font>
    </dxf>
    <dxf>
      <fill>
        <patternFill>
          <bgColor theme="5" tint="0.79989013336588644"/>
        </patternFill>
      </fill>
    </dxf>
    <dxf>
      <font>
        <color rgb="FFFFFFFF"/>
      </font>
      <fill>
        <patternFill>
          <bgColor theme="3" tint="0.79989013336588644"/>
        </patternFill>
      </fill>
    </dxf>
    <dxf>
      <font>
        <color rgb="FFFFFFFF"/>
      </font>
      <fill>
        <patternFill>
          <bgColor theme="3" tint="0.79989013336588644"/>
        </patternFill>
      </fill>
    </dxf>
    <dxf>
      <font>
        <color rgb="FFFFFFFF"/>
      </font>
      <fill>
        <patternFill>
          <bgColor theme="3" tint="0.79989013336588644"/>
        </patternFill>
      </fill>
    </dxf>
    <dxf>
      <font>
        <color rgb="FFFFFFFF"/>
      </font>
      <fill>
        <patternFill>
          <bgColor theme="3" tint="0.79989013336588644"/>
        </patternFill>
      </fill>
    </dxf>
    <dxf>
      <fill>
        <patternFill>
          <bgColor rgb="FFFFFF00"/>
        </patternFill>
      </fill>
    </dxf>
    <dxf>
      <fill>
        <patternFill>
          <bgColor rgb="FFFFFF00"/>
        </patternFill>
      </fill>
    </dxf>
    <dxf>
      <font>
        <color rgb="FFFF0000"/>
      </font>
    </dxf>
    <dxf>
      <font>
        <color rgb="FFFF0000"/>
      </font>
    </dxf>
    <dxf>
      <fill>
        <patternFill>
          <bgColor rgb="FFFF00FF"/>
        </patternFill>
      </fill>
    </dxf>
    <dxf>
      <fill>
        <patternFill>
          <bgColor rgb="FFFF00FF"/>
        </patternFill>
      </fill>
    </dxf>
    <dxf>
      <font>
        <color rgb="FFFF0000"/>
      </font>
    </dxf>
    <dxf>
      <fill>
        <patternFill>
          <bgColor rgb="FFFFFF00"/>
        </patternFill>
      </fill>
    </dxf>
    <dxf>
      <fill>
        <patternFill>
          <bgColor rgb="FFFF00FF"/>
        </patternFill>
      </fill>
    </dxf>
    <dxf>
      <fill>
        <patternFill>
          <bgColor rgb="FFFFFF00"/>
        </patternFill>
      </fill>
    </dxf>
    <dxf>
      <font>
        <color rgb="FFFF0000"/>
      </font>
    </dxf>
    <dxf>
      <fill>
        <patternFill>
          <bgColor rgb="FFFF0000"/>
        </patternFill>
      </fill>
    </dxf>
    <dxf>
      <fill>
        <patternFill>
          <bgColor rgb="FFFFC000"/>
        </patternFill>
      </fill>
    </dxf>
    <dxf>
      <fill>
        <patternFill>
          <bgColor rgb="FFFFFF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00FF"/>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00FF"/>
        </patternFill>
      </fill>
    </dxf>
    <dxf>
      <fill>
        <patternFill>
          <bgColor rgb="FFFFC000"/>
        </patternFill>
      </fill>
    </dxf>
    <dxf>
      <fill>
        <patternFill>
          <bgColor rgb="FFFF0000"/>
        </patternFill>
      </fill>
    </dxf>
    <dxf>
      <fill>
        <patternFill>
          <bgColor rgb="FFFFFF00"/>
        </patternFill>
      </fill>
    </dxf>
    <dxf>
      <font>
        <color rgb="FFFF0000"/>
      </font>
    </dxf>
    <dxf>
      <fill>
        <patternFill>
          <bgColor rgb="FFFFFF00"/>
        </patternFill>
      </fill>
    </dxf>
    <dxf>
      <fill>
        <patternFill>
          <bgColor theme="5" tint="0.79989013336588644"/>
        </patternFill>
      </fill>
    </dxf>
    <dxf>
      <font>
        <color rgb="FFFFFFFF"/>
      </font>
      <fill>
        <patternFill>
          <bgColor theme="3"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00FF"/>
        </patternFill>
      </fill>
    </dxf>
    <dxf>
      <fill>
        <patternFill>
          <bgColor rgb="FFFFFF00"/>
        </patternFill>
      </fill>
    </dxf>
    <dxf>
      <numFmt numFmtId="30" formatCode="@"/>
      <fill>
        <patternFill>
          <bgColor rgb="FFFFC000"/>
        </patternFill>
      </fill>
    </dxf>
    <dxf>
      <fill>
        <patternFill>
          <bgColor rgb="FFFF0000"/>
        </patternFill>
      </fill>
    </dxf>
    <dxf>
      <font>
        <color rgb="FFFF0000"/>
      </font>
    </dxf>
    <dxf>
      <fill>
        <patternFill>
          <bgColor theme="5"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C000"/>
        </patternFill>
      </fill>
    </dxf>
    <dxf>
      <fill>
        <patternFill>
          <bgColor rgb="FFFF0000"/>
        </patternFill>
      </fill>
    </dxf>
    <dxf>
      <font>
        <color rgb="FFFF0000"/>
      </font>
    </dxf>
    <dxf>
      <font>
        <b/>
        <i val="0"/>
      </font>
      <fill>
        <patternFill>
          <bgColor rgb="FFFF0000"/>
        </patternFill>
      </fill>
    </dxf>
    <dxf>
      <fill>
        <patternFill>
          <bgColor theme="5" tint="0.79989013336588644"/>
        </patternFill>
      </fill>
    </dxf>
    <dxf>
      <fill>
        <patternFill>
          <bgColor rgb="FFFFC000"/>
        </patternFill>
      </fill>
    </dxf>
    <dxf>
      <fill>
        <patternFill>
          <bgColor rgb="FFFF0000"/>
        </patternFill>
      </fill>
    </dxf>
    <dxf>
      <font>
        <b/>
        <i val="0"/>
      </font>
      <fill>
        <patternFill>
          <bgColor rgb="FFFF0000"/>
        </patternFill>
      </fill>
    </dxf>
    <dxf>
      <fill>
        <patternFill>
          <bgColor theme="5" tint="0.79989013336588644"/>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FF00"/>
        </patternFill>
      </fill>
    </dxf>
    <dxf>
      <fill>
        <patternFill>
          <bgColor rgb="FFFFC000"/>
        </patternFill>
      </fill>
    </dxf>
    <dxf>
      <fill>
        <patternFill>
          <bgColor rgb="FFFF0000"/>
        </patternFill>
      </fill>
    </dxf>
    <dxf>
      <font>
        <color rgb="FFFF0000"/>
      </font>
    </dxf>
    <dxf>
      <font>
        <b/>
        <i val="0"/>
      </font>
      <fill>
        <patternFill>
          <bgColor rgb="FFFF0000"/>
        </patternFill>
      </fill>
    </dxf>
    <dxf>
      <fill>
        <patternFill>
          <bgColor theme="5"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ill>
        <patternFill>
          <bgColor theme="5" tint="0.79989013336588644"/>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ont>
        <b/>
        <i val="0"/>
      </font>
      <fill>
        <patternFill>
          <bgColor rgb="FFFF0000"/>
        </patternFill>
      </fill>
    </dxf>
    <dxf>
      <fill>
        <patternFill>
          <bgColor theme="5" tint="0.79989013336588644"/>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FFFF"/>
      </font>
      <fill>
        <patternFill>
          <bgColor theme="3"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A2F6FF"/>
      <rgbColor rgb="FFC00000"/>
      <rgbColor rgb="FF008000"/>
      <rgbColor rgb="FF000080"/>
      <rgbColor rgb="FFDEECD9"/>
      <rgbColor rgb="FF800080"/>
      <rgbColor rgb="FF0070C0"/>
      <rgbColor rgb="FFC0C0C0"/>
      <rgbColor rgb="FF808080"/>
      <rgbColor rgb="FFC8E1FF"/>
      <rgbColor rgb="FF993366"/>
      <rgbColor rgb="FFFFFFCC"/>
      <rgbColor rgb="FFCCFFFF"/>
      <rgbColor rgb="FF660066"/>
      <rgbColor rgb="FFFF8080"/>
      <rgbColor rgb="FF0066CC"/>
      <rgbColor rgb="FFCCCCFF"/>
      <rgbColor rgb="FF000080"/>
      <rgbColor rgb="FFFF00FF"/>
      <rgbColor rgb="FFFFC000"/>
      <rgbColor rgb="FF00FFFF"/>
      <rgbColor rgb="FF800080"/>
      <rgbColor rgb="FF800000"/>
      <rgbColor rgb="FF00B050"/>
      <rgbColor rgb="FF0000FF"/>
      <rgbColor rgb="FF00B0F0"/>
      <rgbColor rgb="FFBFECFF"/>
      <rgbColor rgb="FFCCFFCC"/>
      <rgbColor rgb="FFFFFF99"/>
      <rgbColor rgb="FF99CCFF"/>
      <rgbColor rgb="FFFF99CC"/>
      <rgbColor rgb="FFCC99FF"/>
      <rgbColor rgb="FFFFCC99"/>
      <rgbColor rgb="FF006AED"/>
      <rgbColor rgb="FF33CCCC"/>
      <rgbColor rgb="FFD9D9D9"/>
      <rgbColor rgb="FFFFCC00"/>
      <rgbColor rgb="FFFF9900"/>
      <rgbColor rgb="FFFF6600"/>
      <rgbColor rgb="FFF4E5F4"/>
      <rgbColor rgb="FF969696"/>
      <rgbColor rgb="FF003366"/>
      <rgbColor rgb="FF339966"/>
      <rgbColor rgb="FF00357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114480</xdr:colOff>
      <xdr:row>1</xdr:row>
      <xdr:rowOff>47520</xdr:rowOff>
    </xdr:from>
    <xdr:to>
      <xdr:col>16</xdr:col>
      <xdr:colOff>610920</xdr:colOff>
      <xdr:row>45</xdr:row>
      <xdr:rowOff>102600</xdr:rowOff>
    </xdr:to>
    <xdr:sp macro="" textlink="">
      <xdr:nvSpPr>
        <xdr:cNvPr id="2" name="TextBox 1">
          <a:extLst>
            <a:ext uri="{FF2B5EF4-FFF2-40B4-BE49-F238E27FC236}">
              <a16:creationId xmlns:a16="http://schemas.microsoft.com/office/drawing/2014/main" id="{00000000-0008-0000-0200-000002000000}"/>
            </a:ext>
          </a:extLst>
        </xdr:cNvPr>
        <xdr:cNvSpPr/>
      </xdr:nvSpPr>
      <xdr:spPr>
        <a:xfrm>
          <a:off x="114480" y="228600"/>
          <a:ext cx="10666440" cy="801792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200" b="1" strike="noStrike" spc="-1">
              <a:solidFill>
                <a:srgbClr val="C00000"/>
              </a:solidFill>
              <a:latin typeface="Arial Narrow"/>
            </a:rPr>
            <a:t>INTRODUCTION</a:t>
          </a:r>
          <a:endParaRPr lang="en-US" sz="1200" b="0" strike="noStrike" spc="-1">
            <a:latin typeface="Times New Roman"/>
          </a:endParaRPr>
        </a:p>
        <a:p>
          <a:pPr>
            <a:lnSpc>
              <a:spcPct val="100000"/>
            </a:lnSpc>
          </a:pPr>
          <a:r>
            <a:rPr lang="en-US" sz="1200" b="0" strike="noStrike" spc="-1">
              <a:solidFill>
                <a:schemeClr val="dk1"/>
              </a:solidFill>
              <a:latin typeface="Arial Narrow"/>
            </a:rPr>
            <a:t>Functional specifications are presented to potential vendors to identify whether their solution can provide the functionality specified. Public safety vendors have developed commercial-off-the-shelf (COTS) products that incorporate functionality requested from a wide variety of public safety clients throughout the lifecycle of the product.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0" strike="noStrike" spc="-1">
              <a:solidFill>
                <a:schemeClr val="dk1"/>
              </a:solidFill>
              <a:latin typeface="Arial Narrow"/>
            </a:rPr>
            <a:t>In providing specifications and indicating whether those are Critical or Important to the City's operation, vendor responses will provide an accurate accounting of what functionality their solution will provide and what it will not. Consequently, the selected vendor will be contractually held to any specification they mark as functionally available and that capability will be tested during the acceptance cycle.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1" strike="noStrike" spc="-1">
              <a:solidFill>
                <a:srgbClr val="C00000"/>
              </a:solidFill>
              <a:latin typeface="Arial Narrow"/>
            </a:rPr>
            <a:t>INSTRUCTIONS</a:t>
          </a: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Contractors shall use the Functional Requirements Response to indicate how they can satisfy the City's business needs, workflows, requirements, and identify the capabilities available in the Contractor's solutions.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Complete each workbook spreadsheet as directed. Modification or alteration of the workbook format may result in rejection of the proposal.  Column D in each workbook provides a Contractor Workspace area so that notes or comments can be added while the requirement responses are being prepared.  Internal notes or comments unrelated to an Exception, alternative functionality, or capability should be removed prior to submittal.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 is instructed to only mark 'Function Available’ when they can provide 100% of the functionality listed.  If the Contractor can provide partial functionality or can provide similar functionality via another means, then they should mark ‘Exception’ and provide an explanation. Contractors are encouraged to provide as much detail as possible if alternative functionality/capabilities are available that partially or alternatively meet the identified functional requirement, including planned release dates for future improvements that will include this functionality. Planned release dates for future improvements must be included.  Exceptions will have no tabulation value.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to read each requirement and indicate one of the following three answers: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Available </a:t>
          </a:r>
          <a:r>
            <a:rPr lang="en-US" sz="1200" b="0" strike="noStrike" spc="-1">
              <a:solidFill>
                <a:schemeClr val="dk1"/>
              </a:solidFill>
              <a:latin typeface="Arial Narrow"/>
            </a:rPr>
            <a:t>– the Contractor’s solution will provide the described functionality in the system delivered to the City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Not Available </a:t>
          </a:r>
          <a:r>
            <a:rPr lang="en-US" sz="1200" b="0" strike="noStrike" spc="-1">
              <a:solidFill>
                <a:schemeClr val="dk1"/>
              </a:solidFill>
              <a:latin typeface="Arial Narrow"/>
            </a:rPr>
            <a:t>– the Contractor’s current production system is not capable of performing the function as listed in the requirement and will not be delivered in a system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Exception</a:t>
          </a:r>
          <a:r>
            <a:rPr lang="en-US" sz="1200" b="0" strike="noStrike" spc="-1">
              <a:solidFill>
                <a:schemeClr val="dk1"/>
              </a:solidFill>
              <a:latin typeface="Arial Narrow"/>
            </a:rPr>
            <a:t> – the Contractor takes exception to the specification and must explain the reason for the exception and include that exception explanation in the Contractor's workspace.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Only those items marked as Function Available will be initially counted within the Workbook.  Not Answered, Function Not Available, and Exception will receive no counts.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advised that any requirement marked as Function Available indicates that the system delivered to the City will be capable of performing the function as listed in the requirement.  Indicating Function Available is considered a contractually binding commitment by the Contractor to deliver on the required requirement if their solution is selected by the City and included in the executed contract.</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For some functionalities, a requirement may ask if a specific function is provided in one way, and then be followed by a requirement that asks if the same function is provided in a different, potentially conflicting, fashion.  This is intentional to determine how the Contractor provides that functionality when there are options.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Any exceptions taken to functional requirements must have explanations provided.  Contractors’ explanation of exceptions must be provided in the Contractor Work Area in each workbook.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Provide PDF and electronic Excel copies of the completed Exhibit as instructed in the RFP.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560520</xdr:colOff>
      <xdr:row>40</xdr:row>
      <xdr:rowOff>49680</xdr:rowOff>
    </xdr:from>
    <xdr:to>
      <xdr:col>1</xdr:col>
      <xdr:colOff>-141840</xdr:colOff>
      <xdr:row>42</xdr:row>
      <xdr:rowOff>20880</xdr:rowOff>
    </xdr:to>
    <xdr:sp macro="" textlink="">
      <xdr:nvSpPr>
        <xdr:cNvPr id="2" name="Option Button 1">
          <a:extLst>
            <a:ext uri="{FF2B5EF4-FFF2-40B4-BE49-F238E27FC236}">
              <a16:creationId xmlns:a16="http://schemas.microsoft.com/office/drawing/2014/main" id="{00000000-0008-0000-2D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a:extLst>
            <a:ext uri="{FF2B5EF4-FFF2-40B4-BE49-F238E27FC236}">
              <a16:creationId xmlns:a16="http://schemas.microsoft.com/office/drawing/2014/main" id="{00000000-0008-0000-2D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a:extLst>
            <a:ext uri="{FF2B5EF4-FFF2-40B4-BE49-F238E27FC236}">
              <a16:creationId xmlns:a16="http://schemas.microsoft.com/office/drawing/2014/main" id="{00000000-0008-0000-2D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Option Button 4">
          <a:extLst>
            <a:ext uri="{FF2B5EF4-FFF2-40B4-BE49-F238E27FC236}">
              <a16:creationId xmlns:a16="http://schemas.microsoft.com/office/drawing/2014/main" id="{00000000-0008-0000-2D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5" descr="Group Box 5">
          <a:extLst>
            <a:ext uri="{FF2B5EF4-FFF2-40B4-BE49-F238E27FC236}">
              <a16:creationId xmlns:a16="http://schemas.microsoft.com/office/drawing/2014/main" id="{00000000-0008-0000-2D00-00000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xdr:row>
      <xdr:rowOff>28440</xdr:rowOff>
    </xdr:from>
    <xdr:to>
      <xdr:col>7</xdr:col>
      <xdr:colOff>-363960</xdr:colOff>
      <xdr:row>22</xdr:row>
      <xdr:rowOff>0</xdr:rowOff>
    </xdr:to>
    <xdr:sp macro="" textlink="">
      <xdr:nvSpPr>
        <xdr:cNvPr id="7" name="Option Button 6">
          <a:extLst>
            <a:ext uri="{FF2B5EF4-FFF2-40B4-BE49-F238E27FC236}">
              <a16:creationId xmlns:a16="http://schemas.microsoft.com/office/drawing/2014/main" id="{00000000-0008-0000-2D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Option Button 7">
          <a:extLst>
            <a:ext uri="{FF2B5EF4-FFF2-40B4-BE49-F238E27FC236}">
              <a16:creationId xmlns:a16="http://schemas.microsoft.com/office/drawing/2014/main" id="{00000000-0008-0000-2D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Option Button 8">
          <a:extLst>
            <a:ext uri="{FF2B5EF4-FFF2-40B4-BE49-F238E27FC236}">
              <a16:creationId xmlns:a16="http://schemas.microsoft.com/office/drawing/2014/main" id="{00000000-0008-0000-2D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Option Button 9">
          <a:extLst>
            <a:ext uri="{FF2B5EF4-FFF2-40B4-BE49-F238E27FC236}">
              <a16:creationId xmlns:a16="http://schemas.microsoft.com/office/drawing/2014/main" id="{00000000-0008-0000-2D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10" descr="Group Box 5">
          <a:extLst>
            <a:ext uri="{FF2B5EF4-FFF2-40B4-BE49-F238E27FC236}">
              <a16:creationId xmlns:a16="http://schemas.microsoft.com/office/drawing/2014/main" id="{00000000-0008-0000-2D00-00000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xdr:row>
      <xdr:rowOff>28440</xdr:rowOff>
    </xdr:from>
    <xdr:to>
      <xdr:col>7</xdr:col>
      <xdr:colOff>-363960</xdr:colOff>
      <xdr:row>23</xdr:row>
      <xdr:rowOff>0</xdr:rowOff>
    </xdr:to>
    <xdr:sp macro="" textlink="">
      <xdr:nvSpPr>
        <xdr:cNvPr id="12" name="Option Button 11">
          <a:extLst>
            <a:ext uri="{FF2B5EF4-FFF2-40B4-BE49-F238E27FC236}">
              <a16:creationId xmlns:a16="http://schemas.microsoft.com/office/drawing/2014/main" id="{00000000-0008-0000-2D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Option Button 12">
          <a:extLst>
            <a:ext uri="{FF2B5EF4-FFF2-40B4-BE49-F238E27FC236}">
              <a16:creationId xmlns:a16="http://schemas.microsoft.com/office/drawing/2014/main" id="{00000000-0008-0000-2D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Option Button 13">
          <a:extLst>
            <a:ext uri="{FF2B5EF4-FFF2-40B4-BE49-F238E27FC236}">
              <a16:creationId xmlns:a16="http://schemas.microsoft.com/office/drawing/2014/main" id="{00000000-0008-0000-2D00-00000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 name="Option Button 14">
          <a:extLst>
            <a:ext uri="{FF2B5EF4-FFF2-40B4-BE49-F238E27FC236}">
              <a16:creationId xmlns:a16="http://schemas.microsoft.com/office/drawing/2014/main" id="{00000000-0008-0000-2D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15" descr="Group Box 5">
          <a:extLst>
            <a:ext uri="{FF2B5EF4-FFF2-40B4-BE49-F238E27FC236}">
              <a16:creationId xmlns:a16="http://schemas.microsoft.com/office/drawing/2014/main" id="{00000000-0008-0000-2D00-00001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xdr:row>
      <xdr:rowOff>28440</xdr:rowOff>
    </xdr:from>
    <xdr:to>
      <xdr:col>7</xdr:col>
      <xdr:colOff>-363960</xdr:colOff>
      <xdr:row>24</xdr:row>
      <xdr:rowOff>0</xdr:rowOff>
    </xdr:to>
    <xdr:sp macro="" textlink="">
      <xdr:nvSpPr>
        <xdr:cNvPr id="17" name="Option Button 16">
          <a:extLst>
            <a:ext uri="{FF2B5EF4-FFF2-40B4-BE49-F238E27FC236}">
              <a16:creationId xmlns:a16="http://schemas.microsoft.com/office/drawing/2014/main" id="{00000000-0008-0000-2D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Option Button 17">
          <a:extLst>
            <a:ext uri="{FF2B5EF4-FFF2-40B4-BE49-F238E27FC236}">
              <a16:creationId xmlns:a16="http://schemas.microsoft.com/office/drawing/2014/main" id="{00000000-0008-0000-2D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Option Button 18">
          <a:extLst>
            <a:ext uri="{FF2B5EF4-FFF2-40B4-BE49-F238E27FC236}">
              <a16:creationId xmlns:a16="http://schemas.microsoft.com/office/drawing/2014/main" id="{00000000-0008-0000-2D00-00001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 name="Option Button 19">
          <a:extLst>
            <a:ext uri="{FF2B5EF4-FFF2-40B4-BE49-F238E27FC236}">
              <a16:creationId xmlns:a16="http://schemas.microsoft.com/office/drawing/2014/main" id="{00000000-0008-0000-2D00-00001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 name="Group Box 20" descr="Group Box 5">
          <a:extLst>
            <a:ext uri="{FF2B5EF4-FFF2-40B4-BE49-F238E27FC236}">
              <a16:creationId xmlns:a16="http://schemas.microsoft.com/office/drawing/2014/main" id="{00000000-0008-0000-2D00-00001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xdr:row>
      <xdr:rowOff>28440</xdr:rowOff>
    </xdr:from>
    <xdr:to>
      <xdr:col>7</xdr:col>
      <xdr:colOff>-363960</xdr:colOff>
      <xdr:row>25</xdr:row>
      <xdr:rowOff>0</xdr:rowOff>
    </xdr:to>
    <xdr:sp macro="" textlink="">
      <xdr:nvSpPr>
        <xdr:cNvPr id="22" name="Option Button 21">
          <a:extLst>
            <a:ext uri="{FF2B5EF4-FFF2-40B4-BE49-F238E27FC236}">
              <a16:creationId xmlns:a16="http://schemas.microsoft.com/office/drawing/2014/main" id="{00000000-0008-0000-2D00-00001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 name="Option Button 22">
          <a:extLst>
            <a:ext uri="{FF2B5EF4-FFF2-40B4-BE49-F238E27FC236}">
              <a16:creationId xmlns:a16="http://schemas.microsoft.com/office/drawing/2014/main" id="{00000000-0008-0000-2D00-00001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 name="Option Button 23">
          <a:extLst>
            <a:ext uri="{FF2B5EF4-FFF2-40B4-BE49-F238E27FC236}">
              <a16:creationId xmlns:a16="http://schemas.microsoft.com/office/drawing/2014/main" id="{00000000-0008-0000-2D00-00001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 name="Option Button 24">
          <a:extLst>
            <a:ext uri="{FF2B5EF4-FFF2-40B4-BE49-F238E27FC236}">
              <a16:creationId xmlns:a16="http://schemas.microsoft.com/office/drawing/2014/main" id="{00000000-0008-0000-2D00-00001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 name="Group Box 25" descr="Group Box 5">
          <a:extLst>
            <a:ext uri="{FF2B5EF4-FFF2-40B4-BE49-F238E27FC236}">
              <a16:creationId xmlns:a16="http://schemas.microsoft.com/office/drawing/2014/main" id="{00000000-0008-0000-2D00-00001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xdr:row>
      <xdr:rowOff>28440</xdr:rowOff>
    </xdr:from>
    <xdr:to>
      <xdr:col>7</xdr:col>
      <xdr:colOff>-363960</xdr:colOff>
      <xdr:row>26</xdr:row>
      <xdr:rowOff>0</xdr:rowOff>
    </xdr:to>
    <xdr:sp macro="" textlink="">
      <xdr:nvSpPr>
        <xdr:cNvPr id="27" name="Option Button 26">
          <a:extLst>
            <a:ext uri="{FF2B5EF4-FFF2-40B4-BE49-F238E27FC236}">
              <a16:creationId xmlns:a16="http://schemas.microsoft.com/office/drawing/2014/main" id="{00000000-0008-0000-2D00-00001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 name="Option Button 27">
          <a:extLst>
            <a:ext uri="{FF2B5EF4-FFF2-40B4-BE49-F238E27FC236}">
              <a16:creationId xmlns:a16="http://schemas.microsoft.com/office/drawing/2014/main" id="{00000000-0008-0000-2D00-00001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 name="Option Button 28">
          <a:extLst>
            <a:ext uri="{FF2B5EF4-FFF2-40B4-BE49-F238E27FC236}">
              <a16:creationId xmlns:a16="http://schemas.microsoft.com/office/drawing/2014/main" id="{00000000-0008-0000-2D00-00001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 name="Option Button 29">
          <a:extLst>
            <a:ext uri="{FF2B5EF4-FFF2-40B4-BE49-F238E27FC236}">
              <a16:creationId xmlns:a16="http://schemas.microsoft.com/office/drawing/2014/main" id="{00000000-0008-0000-2D00-00001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 name="Group Box 30" descr="Group Box 5">
          <a:extLst>
            <a:ext uri="{FF2B5EF4-FFF2-40B4-BE49-F238E27FC236}">
              <a16:creationId xmlns:a16="http://schemas.microsoft.com/office/drawing/2014/main" id="{00000000-0008-0000-2D00-00001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xdr:row>
      <xdr:rowOff>28440</xdr:rowOff>
    </xdr:from>
    <xdr:to>
      <xdr:col>7</xdr:col>
      <xdr:colOff>-363960</xdr:colOff>
      <xdr:row>27</xdr:row>
      <xdr:rowOff>0</xdr:rowOff>
    </xdr:to>
    <xdr:sp macro="" textlink="">
      <xdr:nvSpPr>
        <xdr:cNvPr id="32" name="Option Button 31">
          <a:extLst>
            <a:ext uri="{FF2B5EF4-FFF2-40B4-BE49-F238E27FC236}">
              <a16:creationId xmlns:a16="http://schemas.microsoft.com/office/drawing/2014/main" id="{00000000-0008-0000-2D00-00002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 name="Option Button 32">
          <a:extLst>
            <a:ext uri="{FF2B5EF4-FFF2-40B4-BE49-F238E27FC236}">
              <a16:creationId xmlns:a16="http://schemas.microsoft.com/office/drawing/2014/main" id="{00000000-0008-0000-2D00-00002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 name="Option Button 33">
          <a:extLst>
            <a:ext uri="{FF2B5EF4-FFF2-40B4-BE49-F238E27FC236}">
              <a16:creationId xmlns:a16="http://schemas.microsoft.com/office/drawing/2014/main" id="{00000000-0008-0000-2D00-00002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 name="Option Button 34">
          <a:extLst>
            <a:ext uri="{FF2B5EF4-FFF2-40B4-BE49-F238E27FC236}">
              <a16:creationId xmlns:a16="http://schemas.microsoft.com/office/drawing/2014/main" id="{00000000-0008-0000-2D00-00002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 name="Group Box 35" descr="Group Box 5">
          <a:extLst>
            <a:ext uri="{FF2B5EF4-FFF2-40B4-BE49-F238E27FC236}">
              <a16:creationId xmlns:a16="http://schemas.microsoft.com/office/drawing/2014/main" id="{00000000-0008-0000-2D00-00002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xdr:row>
      <xdr:rowOff>28440</xdr:rowOff>
    </xdr:from>
    <xdr:to>
      <xdr:col>7</xdr:col>
      <xdr:colOff>-363960</xdr:colOff>
      <xdr:row>28</xdr:row>
      <xdr:rowOff>0</xdr:rowOff>
    </xdr:to>
    <xdr:sp macro="" textlink="">
      <xdr:nvSpPr>
        <xdr:cNvPr id="37" name="Option Button 36">
          <a:extLst>
            <a:ext uri="{FF2B5EF4-FFF2-40B4-BE49-F238E27FC236}">
              <a16:creationId xmlns:a16="http://schemas.microsoft.com/office/drawing/2014/main" id="{00000000-0008-0000-2D00-00002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 name="Option Button 37">
          <a:extLst>
            <a:ext uri="{FF2B5EF4-FFF2-40B4-BE49-F238E27FC236}">
              <a16:creationId xmlns:a16="http://schemas.microsoft.com/office/drawing/2014/main" id="{00000000-0008-0000-2D00-00002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 name="Option Button 38">
          <a:extLst>
            <a:ext uri="{FF2B5EF4-FFF2-40B4-BE49-F238E27FC236}">
              <a16:creationId xmlns:a16="http://schemas.microsoft.com/office/drawing/2014/main" id="{00000000-0008-0000-2D00-00002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 name="Option Button 39">
          <a:extLst>
            <a:ext uri="{FF2B5EF4-FFF2-40B4-BE49-F238E27FC236}">
              <a16:creationId xmlns:a16="http://schemas.microsoft.com/office/drawing/2014/main" id="{00000000-0008-0000-2D00-00002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 name="Group Box 40" descr="Group Box 5">
          <a:extLst>
            <a:ext uri="{FF2B5EF4-FFF2-40B4-BE49-F238E27FC236}">
              <a16:creationId xmlns:a16="http://schemas.microsoft.com/office/drawing/2014/main" id="{00000000-0008-0000-2D00-00002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xdr:row>
      <xdr:rowOff>28440</xdr:rowOff>
    </xdr:from>
    <xdr:to>
      <xdr:col>7</xdr:col>
      <xdr:colOff>-363960</xdr:colOff>
      <xdr:row>29</xdr:row>
      <xdr:rowOff>0</xdr:rowOff>
    </xdr:to>
    <xdr:sp macro="" textlink="">
      <xdr:nvSpPr>
        <xdr:cNvPr id="42" name="Option Button 41">
          <a:extLst>
            <a:ext uri="{FF2B5EF4-FFF2-40B4-BE49-F238E27FC236}">
              <a16:creationId xmlns:a16="http://schemas.microsoft.com/office/drawing/2014/main" id="{00000000-0008-0000-2D00-00002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 name="Option Button 42">
          <a:extLst>
            <a:ext uri="{FF2B5EF4-FFF2-40B4-BE49-F238E27FC236}">
              <a16:creationId xmlns:a16="http://schemas.microsoft.com/office/drawing/2014/main" id="{00000000-0008-0000-2D00-00002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 name="Option Button 43">
          <a:extLst>
            <a:ext uri="{FF2B5EF4-FFF2-40B4-BE49-F238E27FC236}">
              <a16:creationId xmlns:a16="http://schemas.microsoft.com/office/drawing/2014/main" id="{00000000-0008-0000-2D00-00002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 name="Option Button 44">
          <a:extLst>
            <a:ext uri="{FF2B5EF4-FFF2-40B4-BE49-F238E27FC236}">
              <a16:creationId xmlns:a16="http://schemas.microsoft.com/office/drawing/2014/main" id="{00000000-0008-0000-2D00-00002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 name="Group Box 45" descr="Group Box 5">
          <a:extLst>
            <a:ext uri="{FF2B5EF4-FFF2-40B4-BE49-F238E27FC236}">
              <a16:creationId xmlns:a16="http://schemas.microsoft.com/office/drawing/2014/main" id="{00000000-0008-0000-2D00-00002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xdr:row>
      <xdr:rowOff>28440</xdr:rowOff>
    </xdr:from>
    <xdr:to>
      <xdr:col>7</xdr:col>
      <xdr:colOff>-363960</xdr:colOff>
      <xdr:row>30</xdr:row>
      <xdr:rowOff>0</xdr:rowOff>
    </xdr:to>
    <xdr:sp macro="" textlink="">
      <xdr:nvSpPr>
        <xdr:cNvPr id="47" name="Option Button 46">
          <a:extLst>
            <a:ext uri="{FF2B5EF4-FFF2-40B4-BE49-F238E27FC236}">
              <a16:creationId xmlns:a16="http://schemas.microsoft.com/office/drawing/2014/main" id="{00000000-0008-0000-2D00-00002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 name="Option Button 47">
          <a:extLst>
            <a:ext uri="{FF2B5EF4-FFF2-40B4-BE49-F238E27FC236}">
              <a16:creationId xmlns:a16="http://schemas.microsoft.com/office/drawing/2014/main" id="{00000000-0008-0000-2D00-00003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 name="Option Button 48">
          <a:extLst>
            <a:ext uri="{FF2B5EF4-FFF2-40B4-BE49-F238E27FC236}">
              <a16:creationId xmlns:a16="http://schemas.microsoft.com/office/drawing/2014/main" id="{00000000-0008-0000-2D00-00003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 name="Option Button 49">
          <a:extLst>
            <a:ext uri="{FF2B5EF4-FFF2-40B4-BE49-F238E27FC236}">
              <a16:creationId xmlns:a16="http://schemas.microsoft.com/office/drawing/2014/main" id="{00000000-0008-0000-2D00-00003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 name="Group Box 50" descr="Group Box 5">
          <a:extLst>
            <a:ext uri="{FF2B5EF4-FFF2-40B4-BE49-F238E27FC236}">
              <a16:creationId xmlns:a16="http://schemas.microsoft.com/office/drawing/2014/main" id="{00000000-0008-0000-2D00-00003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xdr:row>
      <xdr:rowOff>28440</xdr:rowOff>
    </xdr:from>
    <xdr:to>
      <xdr:col>7</xdr:col>
      <xdr:colOff>-363960</xdr:colOff>
      <xdr:row>31</xdr:row>
      <xdr:rowOff>0</xdr:rowOff>
    </xdr:to>
    <xdr:sp macro="" textlink="">
      <xdr:nvSpPr>
        <xdr:cNvPr id="52" name="Option Button 51">
          <a:extLst>
            <a:ext uri="{FF2B5EF4-FFF2-40B4-BE49-F238E27FC236}">
              <a16:creationId xmlns:a16="http://schemas.microsoft.com/office/drawing/2014/main" id="{00000000-0008-0000-2D00-00003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 name="Option Button 52">
          <a:extLst>
            <a:ext uri="{FF2B5EF4-FFF2-40B4-BE49-F238E27FC236}">
              <a16:creationId xmlns:a16="http://schemas.microsoft.com/office/drawing/2014/main" id="{00000000-0008-0000-2D00-00003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 name="Option Button 53">
          <a:extLst>
            <a:ext uri="{FF2B5EF4-FFF2-40B4-BE49-F238E27FC236}">
              <a16:creationId xmlns:a16="http://schemas.microsoft.com/office/drawing/2014/main" id="{00000000-0008-0000-2D00-00003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 name="Option Button 54">
          <a:extLst>
            <a:ext uri="{FF2B5EF4-FFF2-40B4-BE49-F238E27FC236}">
              <a16:creationId xmlns:a16="http://schemas.microsoft.com/office/drawing/2014/main" id="{00000000-0008-0000-2D00-00003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 name="Group Box 55" descr="Group Box 5">
          <a:extLst>
            <a:ext uri="{FF2B5EF4-FFF2-40B4-BE49-F238E27FC236}">
              <a16:creationId xmlns:a16="http://schemas.microsoft.com/office/drawing/2014/main" id="{00000000-0008-0000-2D00-00003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xdr:row>
      <xdr:rowOff>28440</xdr:rowOff>
    </xdr:from>
    <xdr:to>
      <xdr:col>7</xdr:col>
      <xdr:colOff>-363960</xdr:colOff>
      <xdr:row>32</xdr:row>
      <xdr:rowOff>0</xdr:rowOff>
    </xdr:to>
    <xdr:sp macro="" textlink="">
      <xdr:nvSpPr>
        <xdr:cNvPr id="57" name="Option Button 56">
          <a:extLst>
            <a:ext uri="{FF2B5EF4-FFF2-40B4-BE49-F238E27FC236}">
              <a16:creationId xmlns:a16="http://schemas.microsoft.com/office/drawing/2014/main" id="{00000000-0008-0000-2D00-00003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 name="Option Button 57">
          <a:extLst>
            <a:ext uri="{FF2B5EF4-FFF2-40B4-BE49-F238E27FC236}">
              <a16:creationId xmlns:a16="http://schemas.microsoft.com/office/drawing/2014/main" id="{00000000-0008-0000-2D00-00003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 name="Option Button 58">
          <a:extLst>
            <a:ext uri="{FF2B5EF4-FFF2-40B4-BE49-F238E27FC236}">
              <a16:creationId xmlns:a16="http://schemas.microsoft.com/office/drawing/2014/main" id="{00000000-0008-0000-2D00-00003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 name="Option Button 59">
          <a:extLst>
            <a:ext uri="{FF2B5EF4-FFF2-40B4-BE49-F238E27FC236}">
              <a16:creationId xmlns:a16="http://schemas.microsoft.com/office/drawing/2014/main" id="{00000000-0008-0000-2D00-00003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 name="Group Box 60" descr="Group Box 5">
          <a:extLst>
            <a:ext uri="{FF2B5EF4-FFF2-40B4-BE49-F238E27FC236}">
              <a16:creationId xmlns:a16="http://schemas.microsoft.com/office/drawing/2014/main" id="{00000000-0008-0000-2D00-00003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xdr:row>
      <xdr:rowOff>28440</xdr:rowOff>
    </xdr:from>
    <xdr:to>
      <xdr:col>7</xdr:col>
      <xdr:colOff>-363960</xdr:colOff>
      <xdr:row>33</xdr:row>
      <xdr:rowOff>0</xdr:rowOff>
    </xdr:to>
    <xdr:sp macro="" textlink="">
      <xdr:nvSpPr>
        <xdr:cNvPr id="62" name="Option Button 61">
          <a:extLst>
            <a:ext uri="{FF2B5EF4-FFF2-40B4-BE49-F238E27FC236}">
              <a16:creationId xmlns:a16="http://schemas.microsoft.com/office/drawing/2014/main" id="{00000000-0008-0000-2D00-00003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 name="Option Button 62">
          <a:extLst>
            <a:ext uri="{FF2B5EF4-FFF2-40B4-BE49-F238E27FC236}">
              <a16:creationId xmlns:a16="http://schemas.microsoft.com/office/drawing/2014/main" id="{00000000-0008-0000-2D00-00003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 name="Option Button 63">
          <a:extLst>
            <a:ext uri="{FF2B5EF4-FFF2-40B4-BE49-F238E27FC236}">
              <a16:creationId xmlns:a16="http://schemas.microsoft.com/office/drawing/2014/main" id="{00000000-0008-0000-2D00-00004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 name="Option Button 64">
          <a:extLst>
            <a:ext uri="{FF2B5EF4-FFF2-40B4-BE49-F238E27FC236}">
              <a16:creationId xmlns:a16="http://schemas.microsoft.com/office/drawing/2014/main" id="{00000000-0008-0000-2D00-00004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 name="Group Box 65" descr="Group Box 5">
          <a:extLst>
            <a:ext uri="{FF2B5EF4-FFF2-40B4-BE49-F238E27FC236}">
              <a16:creationId xmlns:a16="http://schemas.microsoft.com/office/drawing/2014/main" id="{00000000-0008-0000-2D00-00004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xdr:row>
      <xdr:rowOff>28440</xdr:rowOff>
    </xdr:from>
    <xdr:to>
      <xdr:col>7</xdr:col>
      <xdr:colOff>-363960</xdr:colOff>
      <xdr:row>34</xdr:row>
      <xdr:rowOff>0</xdr:rowOff>
    </xdr:to>
    <xdr:sp macro="" textlink="">
      <xdr:nvSpPr>
        <xdr:cNvPr id="67" name="Option Button 66">
          <a:extLst>
            <a:ext uri="{FF2B5EF4-FFF2-40B4-BE49-F238E27FC236}">
              <a16:creationId xmlns:a16="http://schemas.microsoft.com/office/drawing/2014/main" id="{00000000-0008-0000-2D00-00004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 name="Option Button 67">
          <a:extLst>
            <a:ext uri="{FF2B5EF4-FFF2-40B4-BE49-F238E27FC236}">
              <a16:creationId xmlns:a16="http://schemas.microsoft.com/office/drawing/2014/main" id="{00000000-0008-0000-2D00-00004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 name="Option Button 68">
          <a:extLst>
            <a:ext uri="{FF2B5EF4-FFF2-40B4-BE49-F238E27FC236}">
              <a16:creationId xmlns:a16="http://schemas.microsoft.com/office/drawing/2014/main" id="{00000000-0008-0000-2D00-00004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 name="Option Button 69">
          <a:extLst>
            <a:ext uri="{FF2B5EF4-FFF2-40B4-BE49-F238E27FC236}">
              <a16:creationId xmlns:a16="http://schemas.microsoft.com/office/drawing/2014/main" id="{00000000-0008-0000-2D00-00004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 name="Group Box 70" descr="Group Box 5">
          <a:extLst>
            <a:ext uri="{FF2B5EF4-FFF2-40B4-BE49-F238E27FC236}">
              <a16:creationId xmlns:a16="http://schemas.microsoft.com/office/drawing/2014/main" id="{00000000-0008-0000-2D00-00004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xdr:row>
      <xdr:rowOff>28440</xdr:rowOff>
    </xdr:from>
    <xdr:to>
      <xdr:col>7</xdr:col>
      <xdr:colOff>-363960</xdr:colOff>
      <xdr:row>35</xdr:row>
      <xdr:rowOff>0</xdr:rowOff>
    </xdr:to>
    <xdr:sp macro="" textlink="">
      <xdr:nvSpPr>
        <xdr:cNvPr id="72" name="Option Button 71">
          <a:extLst>
            <a:ext uri="{FF2B5EF4-FFF2-40B4-BE49-F238E27FC236}">
              <a16:creationId xmlns:a16="http://schemas.microsoft.com/office/drawing/2014/main" id="{00000000-0008-0000-2D00-00004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 name="Option Button 72">
          <a:extLst>
            <a:ext uri="{FF2B5EF4-FFF2-40B4-BE49-F238E27FC236}">
              <a16:creationId xmlns:a16="http://schemas.microsoft.com/office/drawing/2014/main" id="{00000000-0008-0000-2D00-00004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 name="Option Button 73">
          <a:extLst>
            <a:ext uri="{FF2B5EF4-FFF2-40B4-BE49-F238E27FC236}">
              <a16:creationId xmlns:a16="http://schemas.microsoft.com/office/drawing/2014/main" id="{00000000-0008-0000-2D00-00004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 name="Option Button 74">
          <a:extLst>
            <a:ext uri="{FF2B5EF4-FFF2-40B4-BE49-F238E27FC236}">
              <a16:creationId xmlns:a16="http://schemas.microsoft.com/office/drawing/2014/main" id="{00000000-0008-0000-2D00-00004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 name="Group Box 75" descr="Group Box 5">
          <a:extLst>
            <a:ext uri="{FF2B5EF4-FFF2-40B4-BE49-F238E27FC236}">
              <a16:creationId xmlns:a16="http://schemas.microsoft.com/office/drawing/2014/main" id="{00000000-0008-0000-2D00-00004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xdr:row>
      <xdr:rowOff>28440</xdr:rowOff>
    </xdr:from>
    <xdr:to>
      <xdr:col>7</xdr:col>
      <xdr:colOff>-363960</xdr:colOff>
      <xdr:row>36</xdr:row>
      <xdr:rowOff>0</xdr:rowOff>
    </xdr:to>
    <xdr:sp macro="" textlink="">
      <xdr:nvSpPr>
        <xdr:cNvPr id="77" name="Option Button 76">
          <a:extLst>
            <a:ext uri="{FF2B5EF4-FFF2-40B4-BE49-F238E27FC236}">
              <a16:creationId xmlns:a16="http://schemas.microsoft.com/office/drawing/2014/main" id="{00000000-0008-0000-2D00-00004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 name="Option Button 77">
          <a:extLst>
            <a:ext uri="{FF2B5EF4-FFF2-40B4-BE49-F238E27FC236}">
              <a16:creationId xmlns:a16="http://schemas.microsoft.com/office/drawing/2014/main" id="{00000000-0008-0000-2D00-00004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 name="Option Button 78">
          <a:extLst>
            <a:ext uri="{FF2B5EF4-FFF2-40B4-BE49-F238E27FC236}">
              <a16:creationId xmlns:a16="http://schemas.microsoft.com/office/drawing/2014/main" id="{00000000-0008-0000-2D00-00004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 name="Option Button 79">
          <a:extLst>
            <a:ext uri="{FF2B5EF4-FFF2-40B4-BE49-F238E27FC236}">
              <a16:creationId xmlns:a16="http://schemas.microsoft.com/office/drawing/2014/main" id="{00000000-0008-0000-2D00-00005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 name="Group Box 80" descr="Group Box 5">
          <a:extLst>
            <a:ext uri="{FF2B5EF4-FFF2-40B4-BE49-F238E27FC236}">
              <a16:creationId xmlns:a16="http://schemas.microsoft.com/office/drawing/2014/main" id="{00000000-0008-0000-2D00-00005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xdr:row>
      <xdr:rowOff>28440</xdr:rowOff>
    </xdr:from>
    <xdr:to>
      <xdr:col>7</xdr:col>
      <xdr:colOff>-363960</xdr:colOff>
      <xdr:row>37</xdr:row>
      <xdr:rowOff>0</xdr:rowOff>
    </xdr:to>
    <xdr:sp macro="" textlink="">
      <xdr:nvSpPr>
        <xdr:cNvPr id="82" name="Option Button 81">
          <a:extLst>
            <a:ext uri="{FF2B5EF4-FFF2-40B4-BE49-F238E27FC236}">
              <a16:creationId xmlns:a16="http://schemas.microsoft.com/office/drawing/2014/main" id="{00000000-0008-0000-2D00-00005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 name="Option Button 82">
          <a:extLst>
            <a:ext uri="{FF2B5EF4-FFF2-40B4-BE49-F238E27FC236}">
              <a16:creationId xmlns:a16="http://schemas.microsoft.com/office/drawing/2014/main" id="{00000000-0008-0000-2D00-00005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 name="Option Button 83">
          <a:extLst>
            <a:ext uri="{FF2B5EF4-FFF2-40B4-BE49-F238E27FC236}">
              <a16:creationId xmlns:a16="http://schemas.microsoft.com/office/drawing/2014/main" id="{00000000-0008-0000-2D00-00005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 name="Option Button 84">
          <a:extLst>
            <a:ext uri="{FF2B5EF4-FFF2-40B4-BE49-F238E27FC236}">
              <a16:creationId xmlns:a16="http://schemas.microsoft.com/office/drawing/2014/main" id="{00000000-0008-0000-2D00-00005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 name="Group Box 85" descr="Group Box 5">
          <a:extLst>
            <a:ext uri="{FF2B5EF4-FFF2-40B4-BE49-F238E27FC236}">
              <a16:creationId xmlns:a16="http://schemas.microsoft.com/office/drawing/2014/main" id="{00000000-0008-0000-2D00-00005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xdr:row>
      <xdr:rowOff>28440</xdr:rowOff>
    </xdr:from>
    <xdr:to>
      <xdr:col>7</xdr:col>
      <xdr:colOff>-363960</xdr:colOff>
      <xdr:row>38</xdr:row>
      <xdr:rowOff>0</xdr:rowOff>
    </xdr:to>
    <xdr:sp macro="" textlink="">
      <xdr:nvSpPr>
        <xdr:cNvPr id="87" name="Option Button 86">
          <a:extLst>
            <a:ext uri="{FF2B5EF4-FFF2-40B4-BE49-F238E27FC236}">
              <a16:creationId xmlns:a16="http://schemas.microsoft.com/office/drawing/2014/main" id="{00000000-0008-0000-2D00-00005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 name="Option Button 87">
          <a:extLst>
            <a:ext uri="{FF2B5EF4-FFF2-40B4-BE49-F238E27FC236}">
              <a16:creationId xmlns:a16="http://schemas.microsoft.com/office/drawing/2014/main" id="{00000000-0008-0000-2D00-00005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 name="Option Button 88">
          <a:extLst>
            <a:ext uri="{FF2B5EF4-FFF2-40B4-BE49-F238E27FC236}">
              <a16:creationId xmlns:a16="http://schemas.microsoft.com/office/drawing/2014/main" id="{00000000-0008-0000-2D00-00005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 name="Option Button 89">
          <a:extLst>
            <a:ext uri="{FF2B5EF4-FFF2-40B4-BE49-F238E27FC236}">
              <a16:creationId xmlns:a16="http://schemas.microsoft.com/office/drawing/2014/main" id="{00000000-0008-0000-2D00-00005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 name="Group Box 90" descr="Group Box 5">
          <a:extLst>
            <a:ext uri="{FF2B5EF4-FFF2-40B4-BE49-F238E27FC236}">
              <a16:creationId xmlns:a16="http://schemas.microsoft.com/office/drawing/2014/main" id="{00000000-0008-0000-2D00-00005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xdr:row>
      <xdr:rowOff>28440</xdr:rowOff>
    </xdr:from>
    <xdr:to>
      <xdr:col>7</xdr:col>
      <xdr:colOff>-363960</xdr:colOff>
      <xdr:row>39</xdr:row>
      <xdr:rowOff>0</xdr:rowOff>
    </xdr:to>
    <xdr:sp macro="" textlink="">
      <xdr:nvSpPr>
        <xdr:cNvPr id="92" name="Option Button 91">
          <a:extLst>
            <a:ext uri="{FF2B5EF4-FFF2-40B4-BE49-F238E27FC236}">
              <a16:creationId xmlns:a16="http://schemas.microsoft.com/office/drawing/2014/main" id="{00000000-0008-0000-2D00-00005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 name="Option Button 92">
          <a:extLst>
            <a:ext uri="{FF2B5EF4-FFF2-40B4-BE49-F238E27FC236}">
              <a16:creationId xmlns:a16="http://schemas.microsoft.com/office/drawing/2014/main" id="{00000000-0008-0000-2D00-00005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 name="Option Button 93">
          <a:extLst>
            <a:ext uri="{FF2B5EF4-FFF2-40B4-BE49-F238E27FC236}">
              <a16:creationId xmlns:a16="http://schemas.microsoft.com/office/drawing/2014/main" id="{00000000-0008-0000-2D00-00005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 name="Option Button 94">
          <a:extLst>
            <a:ext uri="{FF2B5EF4-FFF2-40B4-BE49-F238E27FC236}">
              <a16:creationId xmlns:a16="http://schemas.microsoft.com/office/drawing/2014/main" id="{00000000-0008-0000-2D00-00005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 name="Group Box 95" descr="Group Box 5">
          <a:extLst>
            <a:ext uri="{FF2B5EF4-FFF2-40B4-BE49-F238E27FC236}">
              <a16:creationId xmlns:a16="http://schemas.microsoft.com/office/drawing/2014/main" id="{00000000-0008-0000-2D00-00006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xdr:row>
      <xdr:rowOff>28440</xdr:rowOff>
    </xdr:from>
    <xdr:to>
      <xdr:col>7</xdr:col>
      <xdr:colOff>-363960</xdr:colOff>
      <xdr:row>40</xdr:row>
      <xdr:rowOff>0</xdr:rowOff>
    </xdr:to>
    <xdr:sp macro="" textlink="">
      <xdr:nvSpPr>
        <xdr:cNvPr id="97" name="Option Button 96">
          <a:extLst>
            <a:ext uri="{FF2B5EF4-FFF2-40B4-BE49-F238E27FC236}">
              <a16:creationId xmlns:a16="http://schemas.microsoft.com/office/drawing/2014/main" id="{00000000-0008-0000-2D00-00006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 name="Option Button 97">
          <a:extLst>
            <a:ext uri="{FF2B5EF4-FFF2-40B4-BE49-F238E27FC236}">
              <a16:creationId xmlns:a16="http://schemas.microsoft.com/office/drawing/2014/main" id="{00000000-0008-0000-2D00-00006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 name="Option Button 98">
          <a:extLst>
            <a:ext uri="{FF2B5EF4-FFF2-40B4-BE49-F238E27FC236}">
              <a16:creationId xmlns:a16="http://schemas.microsoft.com/office/drawing/2014/main" id="{00000000-0008-0000-2D00-00006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 name="Option Button 99">
          <a:extLst>
            <a:ext uri="{FF2B5EF4-FFF2-40B4-BE49-F238E27FC236}">
              <a16:creationId xmlns:a16="http://schemas.microsoft.com/office/drawing/2014/main" id="{00000000-0008-0000-2D00-00006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 name="Group Box 100" descr="Group Box 5">
          <a:extLst>
            <a:ext uri="{FF2B5EF4-FFF2-40B4-BE49-F238E27FC236}">
              <a16:creationId xmlns:a16="http://schemas.microsoft.com/office/drawing/2014/main" id="{00000000-0008-0000-2D00-00006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xdr:row>
      <xdr:rowOff>28440</xdr:rowOff>
    </xdr:from>
    <xdr:to>
      <xdr:col>7</xdr:col>
      <xdr:colOff>-363960</xdr:colOff>
      <xdr:row>41</xdr:row>
      <xdr:rowOff>0</xdr:rowOff>
    </xdr:to>
    <xdr:sp macro="" textlink="">
      <xdr:nvSpPr>
        <xdr:cNvPr id="102" name="Option Button 101">
          <a:extLst>
            <a:ext uri="{FF2B5EF4-FFF2-40B4-BE49-F238E27FC236}">
              <a16:creationId xmlns:a16="http://schemas.microsoft.com/office/drawing/2014/main" id="{00000000-0008-0000-2D00-00006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 name="Option Button 102">
          <a:extLst>
            <a:ext uri="{FF2B5EF4-FFF2-40B4-BE49-F238E27FC236}">
              <a16:creationId xmlns:a16="http://schemas.microsoft.com/office/drawing/2014/main" id="{00000000-0008-0000-2D00-00006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 name="Option Button 103">
          <a:extLst>
            <a:ext uri="{FF2B5EF4-FFF2-40B4-BE49-F238E27FC236}">
              <a16:creationId xmlns:a16="http://schemas.microsoft.com/office/drawing/2014/main" id="{00000000-0008-0000-2D00-00006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 name="Option Button 104">
          <a:extLst>
            <a:ext uri="{FF2B5EF4-FFF2-40B4-BE49-F238E27FC236}">
              <a16:creationId xmlns:a16="http://schemas.microsoft.com/office/drawing/2014/main" id="{00000000-0008-0000-2D00-00006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 name="Group Box 105" descr="Group Box 5">
          <a:extLst>
            <a:ext uri="{FF2B5EF4-FFF2-40B4-BE49-F238E27FC236}">
              <a16:creationId xmlns:a16="http://schemas.microsoft.com/office/drawing/2014/main" id="{00000000-0008-0000-2D00-00006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xdr:row>
      <xdr:rowOff>28440</xdr:rowOff>
    </xdr:from>
    <xdr:to>
      <xdr:col>7</xdr:col>
      <xdr:colOff>-363960</xdr:colOff>
      <xdr:row>42</xdr:row>
      <xdr:rowOff>0</xdr:rowOff>
    </xdr:to>
    <xdr:sp macro="" textlink="">
      <xdr:nvSpPr>
        <xdr:cNvPr id="107" name="Option Button 106">
          <a:extLst>
            <a:ext uri="{FF2B5EF4-FFF2-40B4-BE49-F238E27FC236}">
              <a16:creationId xmlns:a16="http://schemas.microsoft.com/office/drawing/2014/main" id="{00000000-0008-0000-2D00-00006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 name="Option Button 107">
          <a:extLst>
            <a:ext uri="{FF2B5EF4-FFF2-40B4-BE49-F238E27FC236}">
              <a16:creationId xmlns:a16="http://schemas.microsoft.com/office/drawing/2014/main" id="{00000000-0008-0000-2D00-00006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 name="Option Button 108">
          <a:extLst>
            <a:ext uri="{FF2B5EF4-FFF2-40B4-BE49-F238E27FC236}">
              <a16:creationId xmlns:a16="http://schemas.microsoft.com/office/drawing/2014/main" id="{00000000-0008-0000-2D00-00006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 name="Option Button 109">
          <a:extLst>
            <a:ext uri="{FF2B5EF4-FFF2-40B4-BE49-F238E27FC236}">
              <a16:creationId xmlns:a16="http://schemas.microsoft.com/office/drawing/2014/main" id="{00000000-0008-0000-2D00-00006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 name="Group Box 110" descr="Group Box 5">
          <a:extLst>
            <a:ext uri="{FF2B5EF4-FFF2-40B4-BE49-F238E27FC236}">
              <a16:creationId xmlns:a16="http://schemas.microsoft.com/office/drawing/2014/main" id="{00000000-0008-0000-2D00-00006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xdr:row>
      <xdr:rowOff>28440</xdr:rowOff>
    </xdr:from>
    <xdr:to>
      <xdr:col>7</xdr:col>
      <xdr:colOff>-363960</xdr:colOff>
      <xdr:row>43</xdr:row>
      <xdr:rowOff>0</xdr:rowOff>
    </xdr:to>
    <xdr:sp macro="" textlink="">
      <xdr:nvSpPr>
        <xdr:cNvPr id="112" name="Option Button 111">
          <a:extLst>
            <a:ext uri="{FF2B5EF4-FFF2-40B4-BE49-F238E27FC236}">
              <a16:creationId xmlns:a16="http://schemas.microsoft.com/office/drawing/2014/main" id="{00000000-0008-0000-2D00-00007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 name="Option Button 112">
          <a:extLst>
            <a:ext uri="{FF2B5EF4-FFF2-40B4-BE49-F238E27FC236}">
              <a16:creationId xmlns:a16="http://schemas.microsoft.com/office/drawing/2014/main" id="{00000000-0008-0000-2D00-00007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 name="Option Button 113">
          <a:extLst>
            <a:ext uri="{FF2B5EF4-FFF2-40B4-BE49-F238E27FC236}">
              <a16:creationId xmlns:a16="http://schemas.microsoft.com/office/drawing/2014/main" id="{00000000-0008-0000-2D00-00007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 name="Option Button 114">
          <a:extLst>
            <a:ext uri="{FF2B5EF4-FFF2-40B4-BE49-F238E27FC236}">
              <a16:creationId xmlns:a16="http://schemas.microsoft.com/office/drawing/2014/main" id="{00000000-0008-0000-2D00-00007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 name="Group Box 115" descr="Group Box 5">
          <a:extLst>
            <a:ext uri="{FF2B5EF4-FFF2-40B4-BE49-F238E27FC236}">
              <a16:creationId xmlns:a16="http://schemas.microsoft.com/office/drawing/2014/main" id="{00000000-0008-0000-2D00-00007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xdr:row>
      <xdr:rowOff>28440</xdr:rowOff>
    </xdr:from>
    <xdr:to>
      <xdr:col>7</xdr:col>
      <xdr:colOff>-363960</xdr:colOff>
      <xdr:row>44</xdr:row>
      <xdr:rowOff>0</xdr:rowOff>
    </xdr:to>
    <xdr:sp macro="" textlink="">
      <xdr:nvSpPr>
        <xdr:cNvPr id="117" name="Option Button 116">
          <a:extLst>
            <a:ext uri="{FF2B5EF4-FFF2-40B4-BE49-F238E27FC236}">
              <a16:creationId xmlns:a16="http://schemas.microsoft.com/office/drawing/2014/main" id="{00000000-0008-0000-2D00-00007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 name="Option Button 117">
          <a:extLst>
            <a:ext uri="{FF2B5EF4-FFF2-40B4-BE49-F238E27FC236}">
              <a16:creationId xmlns:a16="http://schemas.microsoft.com/office/drawing/2014/main" id="{00000000-0008-0000-2D00-00007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 name="Option Button 118">
          <a:extLst>
            <a:ext uri="{FF2B5EF4-FFF2-40B4-BE49-F238E27FC236}">
              <a16:creationId xmlns:a16="http://schemas.microsoft.com/office/drawing/2014/main" id="{00000000-0008-0000-2D00-00007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 name="Option Button 119">
          <a:extLst>
            <a:ext uri="{FF2B5EF4-FFF2-40B4-BE49-F238E27FC236}">
              <a16:creationId xmlns:a16="http://schemas.microsoft.com/office/drawing/2014/main" id="{00000000-0008-0000-2D00-00007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 name="Group Box 120" descr="Group Box 5">
          <a:extLst>
            <a:ext uri="{FF2B5EF4-FFF2-40B4-BE49-F238E27FC236}">
              <a16:creationId xmlns:a16="http://schemas.microsoft.com/office/drawing/2014/main" id="{00000000-0008-0000-2D00-00007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xdr:row>
      <xdr:rowOff>28440</xdr:rowOff>
    </xdr:from>
    <xdr:to>
      <xdr:col>7</xdr:col>
      <xdr:colOff>-363960</xdr:colOff>
      <xdr:row>45</xdr:row>
      <xdr:rowOff>0</xdr:rowOff>
    </xdr:to>
    <xdr:sp macro="" textlink="">
      <xdr:nvSpPr>
        <xdr:cNvPr id="122" name="Option Button 121">
          <a:extLst>
            <a:ext uri="{FF2B5EF4-FFF2-40B4-BE49-F238E27FC236}">
              <a16:creationId xmlns:a16="http://schemas.microsoft.com/office/drawing/2014/main" id="{00000000-0008-0000-2D00-00007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 name="Option Button 122">
          <a:extLst>
            <a:ext uri="{FF2B5EF4-FFF2-40B4-BE49-F238E27FC236}">
              <a16:creationId xmlns:a16="http://schemas.microsoft.com/office/drawing/2014/main" id="{00000000-0008-0000-2D00-00007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 name="Option Button 123">
          <a:extLst>
            <a:ext uri="{FF2B5EF4-FFF2-40B4-BE49-F238E27FC236}">
              <a16:creationId xmlns:a16="http://schemas.microsoft.com/office/drawing/2014/main" id="{00000000-0008-0000-2D00-00007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 name="Option Button 124">
          <a:extLst>
            <a:ext uri="{FF2B5EF4-FFF2-40B4-BE49-F238E27FC236}">
              <a16:creationId xmlns:a16="http://schemas.microsoft.com/office/drawing/2014/main" id="{00000000-0008-0000-2D00-00007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 name="Group Box 125" descr="Group Box 5">
          <a:extLst>
            <a:ext uri="{FF2B5EF4-FFF2-40B4-BE49-F238E27FC236}">
              <a16:creationId xmlns:a16="http://schemas.microsoft.com/office/drawing/2014/main" id="{00000000-0008-0000-2D00-00007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xdr:row>
      <xdr:rowOff>28440</xdr:rowOff>
    </xdr:from>
    <xdr:to>
      <xdr:col>7</xdr:col>
      <xdr:colOff>-363960</xdr:colOff>
      <xdr:row>46</xdr:row>
      <xdr:rowOff>0</xdr:rowOff>
    </xdr:to>
    <xdr:sp macro="" textlink="">
      <xdr:nvSpPr>
        <xdr:cNvPr id="127" name="Option Button 126">
          <a:extLst>
            <a:ext uri="{FF2B5EF4-FFF2-40B4-BE49-F238E27FC236}">
              <a16:creationId xmlns:a16="http://schemas.microsoft.com/office/drawing/2014/main" id="{00000000-0008-0000-2D00-00007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 name="Option Button 127">
          <a:extLst>
            <a:ext uri="{FF2B5EF4-FFF2-40B4-BE49-F238E27FC236}">
              <a16:creationId xmlns:a16="http://schemas.microsoft.com/office/drawing/2014/main" id="{00000000-0008-0000-2D00-00008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 name="Option Button 128">
          <a:extLst>
            <a:ext uri="{FF2B5EF4-FFF2-40B4-BE49-F238E27FC236}">
              <a16:creationId xmlns:a16="http://schemas.microsoft.com/office/drawing/2014/main" id="{00000000-0008-0000-2D00-00008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 name="Option Button 129">
          <a:extLst>
            <a:ext uri="{FF2B5EF4-FFF2-40B4-BE49-F238E27FC236}">
              <a16:creationId xmlns:a16="http://schemas.microsoft.com/office/drawing/2014/main" id="{00000000-0008-0000-2D00-00008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 name="Group Box 130" descr="Group Box 5">
          <a:extLst>
            <a:ext uri="{FF2B5EF4-FFF2-40B4-BE49-F238E27FC236}">
              <a16:creationId xmlns:a16="http://schemas.microsoft.com/office/drawing/2014/main" id="{00000000-0008-0000-2D00-00008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xdr:row>
      <xdr:rowOff>28440</xdr:rowOff>
    </xdr:from>
    <xdr:to>
      <xdr:col>7</xdr:col>
      <xdr:colOff>-363960</xdr:colOff>
      <xdr:row>47</xdr:row>
      <xdr:rowOff>0</xdr:rowOff>
    </xdr:to>
    <xdr:sp macro="" textlink="">
      <xdr:nvSpPr>
        <xdr:cNvPr id="132" name="Option Button 131">
          <a:extLst>
            <a:ext uri="{FF2B5EF4-FFF2-40B4-BE49-F238E27FC236}">
              <a16:creationId xmlns:a16="http://schemas.microsoft.com/office/drawing/2014/main" id="{00000000-0008-0000-2D00-00008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 name="Option Button 132">
          <a:extLst>
            <a:ext uri="{FF2B5EF4-FFF2-40B4-BE49-F238E27FC236}">
              <a16:creationId xmlns:a16="http://schemas.microsoft.com/office/drawing/2014/main" id="{00000000-0008-0000-2D00-00008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 name="Option Button 133">
          <a:extLst>
            <a:ext uri="{FF2B5EF4-FFF2-40B4-BE49-F238E27FC236}">
              <a16:creationId xmlns:a16="http://schemas.microsoft.com/office/drawing/2014/main" id="{00000000-0008-0000-2D00-00008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 name="Option Button 134">
          <a:extLst>
            <a:ext uri="{FF2B5EF4-FFF2-40B4-BE49-F238E27FC236}">
              <a16:creationId xmlns:a16="http://schemas.microsoft.com/office/drawing/2014/main" id="{00000000-0008-0000-2D00-00008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 name="Group Box 135" descr="Group Box 5">
          <a:extLst>
            <a:ext uri="{FF2B5EF4-FFF2-40B4-BE49-F238E27FC236}">
              <a16:creationId xmlns:a16="http://schemas.microsoft.com/office/drawing/2014/main" id="{00000000-0008-0000-2D00-00008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xdr:row>
      <xdr:rowOff>28440</xdr:rowOff>
    </xdr:from>
    <xdr:to>
      <xdr:col>7</xdr:col>
      <xdr:colOff>-363960</xdr:colOff>
      <xdr:row>48</xdr:row>
      <xdr:rowOff>0</xdr:rowOff>
    </xdr:to>
    <xdr:sp macro="" textlink="">
      <xdr:nvSpPr>
        <xdr:cNvPr id="137" name="Option Button 136">
          <a:extLst>
            <a:ext uri="{FF2B5EF4-FFF2-40B4-BE49-F238E27FC236}">
              <a16:creationId xmlns:a16="http://schemas.microsoft.com/office/drawing/2014/main" id="{00000000-0008-0000-2D00-00008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 name="Option Button 137">
          <a:extLst>
            <a:ext uri="{FF2B5EF4-FFF2-40B4-BE49-F238E27FC236}">
              <a16:creationId xmlns:a16="http://schemas.microsoft.com/office/drawing/2014/main" id="{00000000-0008-0000-2D00-00008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 name="Option Button 138">
          <a:extLst>
            <a:ext uri="{FF2B5EF4-FFF2-40B4-BE49-F238E27FC236}">
              <a16:creationId xmlns:a16="http://schemas.microsoft.com/office/drawing/2014/main" id="{00000000-0008-0000-2D00-00008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 name="Option Button 139">
          <a:extLst>
            <a:ext uri="{FF2B5EF4-FFF2-40B4-BE49-F238E27FC236}">
              <a16:creationId xmlns:a16="http://schemas.microsoft.com/office/drawing/2014/main" id="{00000000-0008-0000-2D00-00008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 name="Group Box 140" descr="Group Box 5">
          <a:extLst>
            <a:ext uri="{FF2B5EF4-FFF2-40B4-BE49-F238E27FC236}">
              <a16:creationId xmlns:a16="http://schemas.microsoft.com/office/drawing/2014/main" id="{00000000-0008-0000-2D00-00008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xdr:row>
      <xdr:rowOff>28440</xdr:rowOff>
    </xdr:from>
    <xdr:to>
      <xdr:col>7</xdr:col>
      <xdr:colOff>-363960</xdr:colOff>
      <xdr:row>49</xdr:row>
      <xdr:rowOff>0</xdr:rowOff>
    </xdr:to>
    <xdr:sp macro="" textlink="">
      <xdr:nvSpPr>
        <xdr:cNvPr id="142" name="Option Button 141">
          <a:extLst>
            <a:ext uri="{FF2B5EF4-FFF2-40B4-BE49-F238E27FC236}">
              <a16:creationId xmlns:a16="http://schemas.microsoft.com/office/drawing/2014/main" id="{00000000-0008-0000-2D00-00008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 name="Option Button 142">
          <a:extLst>
            <a:ext uri="{FF2B5EF4-FFF2-40B4-BE49-F238E27FC236}">
              <a16:creationId xmlns:a16="http://schemas.microsoft.com/office/drawing/2014/main" id="{00000000-0008-0000-2D00-00008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 name="Option Button 143">
          <a:extLst>
            <a:ext uri="{FF2B5EF4-FFF2-40B4-BE49-F238E27FC236}">
              <a16:creationId xmlns:a16="http://schemas.microsoft.com/office/drawing/2014/main" id="{00000000-0008-0000-2D00-00009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 name="Option Button 144">
          <a:extLst>
            <a:ext uri="{FF2B5EF4-FFF2-40B4-BE49-F238E27FC236}">
              <a16:creationId xmlns:a16="http://schemas.microsoft.com/office/drawing/2014/main" id="{00000000-0008-0000-2D00-00009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 name="Group Box 145" descr="Group Box 5">
          <a:extLst>
            <a:ext uri="{FF2B5EF4-FFF2-40B4-BE49-F238E27FC236}">
              <a16:creationId xmlns:a16="http://schemas.microsoft.com/office/drawing/2014/main" id="{00000000-0008-0000-2D00-00009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xdr:row>
      <xdr:rowOff>28440</xdr:rowOff>
    </xdr:from>
    <xdr:to>
      <xdr:col>7</xdr:col>
      <xdr:colOff>-363960</xdr:colOff>
      <xdr:row>50</xdr:row>
      <xdr:rowOff>0</xdr:rowOff>
    </xdr:to>
    <xdr:sp macro="" textlink="">
      <xdr:nvSpPr>
        <xdr:cNvPr id="147" name="Option Button 146">
          <a:extLst>
            <a:ext uri="{FF2B5EF4-FFF2-40B4-BE49-F238E27FC236}">
              <a16:creationId xmlns:a16="http://schemas.microsoft.com/office/drawing/2014/main" id="{00000000-0008-0000-2D00-00009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 name="Option Button 147">
          <a:extLst>
            <a:ext uri="{FF2B5EF4-FFF2-40B4-BE49-F238E27FC236}">
              <a16:creationId xmlns:a16="http://schemas.microsoft.com/office/drawing/2014/main" id="{00000000-0008-0000-2D00-00009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 name="Option Button 148">
          <a:extLst>
            <a:ext uri="{FF2B5EF4-FFF2-40B4-BE49-F238E27FC236}">
              <a16:creationId xmlns:a16="http://schemas.microsoft.com/office/drawing/2014/main" id="{00000000-0008-0000-2D00-00009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 name="Option Button 149">
          <a:extLst>
            <a:ext uri="{FF2B5EF4-FFF2-40B4-BE49-F238E27FC236}">
              <a16:creationId xmlns:a16="http://schemas.microsoft.com/office/drawing/2014/main" id="{00000000-0008-0000-2D00-00009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 name="Group Box 150" descr="Group Box 5">
          <a:extLst>
            <a:ext uri="{FF2B5EF4-FFF2-40B4-BE49-F238E27FC236}">
              <a16:creationId xmlns:a16="http://schemas.microsoft.com/office/drawing/2014/main" id="{00000000-0008-0000-2D00-00009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xdr:row>
      <xdr:rowOff>28440</xdr:rowOff>
    </xdr:from>
    <xdr:to>
      <xdr:col>7</xdr:col>
      <xdr:colOff>-363960</xdr:colOff>
      <xdr:row>51</xdr:row>
      <xdr:rowOff>0</xdr:rowOff>
    </xdr:to>
    <xdr:sp macro="" textlink="">
      <xdr:nvSpPr>
        <xdr:cNvPr id="152" name="Option Button 151">
          <a:extLst>
            <a:ext uri="{FF2B5EF4-FFF2-40B4-BE49-F238E27FC236}">
              <a16:creationId xmlns:a16="http://schemas.microsoft.com/office/drawing/2014/main" id="{00000000-0008-0000-2D00-00009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 name="Option Button 152">
          <a:extLst>
            <a:ext uri="{FF2B5EF4-FFF2-40B4-BE49-F238E27FC236}">
              <a16:creationId xmlns:a16="http://schemas.microsoft.com/office/drawing/2014/main" id="{00000000-0008-0000-2D00-00009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 name="Option Button 153">
          <a:extLst>
            <a:ext uri="{FF2B5EF4-FFF2-40B4-BE49-F238E27FC236}">
              <a16:creationId xmlns:a16="http://schemas.microsoft.com/office/drawing/2014/main" id="{00000000-0008-0000-2D00-00009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 name="Option Button 154">
          <a:extLst>
            <a:ext uri="{FF2B5EF4-FFF2-40B4-BE49-F238E27FC236}">
              <a16:creationId xmlns:a16="http://schemas.microsoft.com/office/drawing/2014/main" id="{00000000-0008-0000-2D00-00009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 name="Group Box 155" descr="Group Box 5">
          <a:extLst>
            <a:ext uri="{FF2B5EF4-FFF2-40B4-BE49-F238E27FC236}">
              <a16:creationId xmlns:a16="http://schemas.microsoft.com/office/drawing/2014/main" id="{00000000-0008-0000-2D00-00009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xdr:row>
      <xdr:rowOff>28440</xdr:rowOff>
    </xdr:from>
    <xdr:to>
      <xdr:col>7</xdr:col>
      <xdr:colOff>-363960</xdr:colOff>
      <xdr:row>52</xdr:row>
      <xdr:rowOff>0</xdr:rowOff>
    </xdr:to>
    <xdr:sp macro="" textlink="">
      <xdr:nvSpPr>
        <xdr:cNvPr id="157" name="Option Button 156">
          <a:extLst>
            <a:ext uri="{FF2B5EF4-FFF2-40B4-BE49-F238E27FC236}">
              <a16:creationId xmlns:a16="http://schemas.microsoft.com/office/drawing/2014/main" id="{00000000-0008-0000-2D00-00009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 name="Option Button 157">
          <a:extLst>
            <a:ext uri="{FF2B5EF4-FFF2-40B4-BE49-F238E27FC236}">
              <a16:creationId xmlns:a16="http://schemas.microsoft.com/office/drawing/2014/main" id="{00000000-0008-0000-2D00-00009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 name="Option Button 158">
          <a:extLst>
            <a:ext uri="{FF2B5EF4-FFF2-40B4-BE49-F238E27FC236}">
              <a16:creationId xmlns:a16="http://schemas.microsoft.com/office/drawing/2014/main" id="{00000000-0008-0000-2D00-00009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 name="Option Button 159">
          <a:extLst>
            <a:ext uri="{FF2B5EF4-FFF2-40B4-BE49-F238E27FC236}">
              <a16:creationId xmlns:a16="http://schemas.microsoft.com/office/drawing/2014/main" id="{00000000-0008-0000-2D00-0000A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 name="Group Box 160" descr="Group Box 5">
          <a:extLst>
            <a:ext uri="{FF2B5EF4-FFF2-40B4-BE49-F238E27FC236}">
              <a16:creationId xmlns:a16="http://schemas.microsoft.com/office/drawing/2014/main" id="{00000000-0008-0000-2D00-0000A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xdr:row>
      <xdr:rowOff>28440</xdr:rowOff>
    </xdr:from>
    <xdr:to>
      <xdr:col>7</xdr:col>
      <xdr:colOff>-363960</xdr:colOff>
      <xdr:row>53</xdr:row>
      <xdr:rowOff>0</xdr:rowOff>
    </xdr:to>
    <xdr:sp macro="" textlink="">
      <xdr:nvSpPr>
        <xdr:cNvPr id="162" name="Option Button 161">
          <a:extLst>
            <a:ext uri="{FF2B5EF4-FFF2-40B4-BE49-F238E27FC236}">
              <a16:creationId xmlns:a16="http://schemas.microsoft.com/office/drawing/2014/main" id="{00000000-0008-0000-2D00-0000A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 name="Option Button 162">
          <a:extLst>
            <a:ext uri="{FF2B5EF4-FFF2-40B4-BE49-F238E27FC236}">
              <a16:creationId xmlns:a16="http://schemas.microsoft.com/office/drawing/2014/main" id="{00000000-0008-0000-2D00-0000A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 name="Option Button 163">
          <a:extLst>
            <a:ext uri="{FF2B5EF4-FFF2-40B4-BE49-F238E27FC236}">
              <a16:creationId xmlns:a16="http://schemas.microsoft.com/office/drawing/2014/main" id="{00000000-0008-0000-2D00-0000A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 name="Option Button 164">
          <a:extLst>
            <a:ext uri="{FF2B5EF4-FFF2-40B4-BE49-F238E27FC236}">
              <a16:creationId xmlns:a16="http://schemas.microsoft.com/office/drawing/2014/main" id="{00000000-0008-0000-2D00-0000A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 name="Group Box 165" descr="Group Box 5">
          <a:extLst>
            <a:ext uri="{FF2B5EF4-FFF2-40B4-BE49-F238E27FC236}">
              <a16:creationId xmlns:a16="http://schemas.microsoft.com/office/drawing/2014/main" id="{00000000-0008-0000-2D00-0000A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xdr:row>
      <xdr:rowOff>28440</xdr:rowOff>
    </xdr:from>
    <xdr:to>
      <xdr:col>7</xdr:col>
      <xdr:colOff>-363960</xdr:colOff>
      <xdr:row>54</xdr:row>
      <xdr:rowOff>0</xdr:rowOff>
    </xdr:to>
    <xdr:sp macro="" textlink="">
      <xdr:nvSpPr>
        <xdr:cNvPr id="167" name="Option Button 166">
          <a:extLst>
            <a:ext uri="{FF2B5EF4-FFF2-40B4-BE49-F238E27FC236}">
              <a16:creationId xmlns:a16="http://schemas.microsoft.com/office/drawing/2014/main" id="{00000000-0008-0000-2D00-0000A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 name="Option Button 167">
          <a:extLst>
            <a:ext uri="{FF2B5EF4-FFF2-40B4-BE49-F238E27FC236}">
              <a16:creationId xmlns:a16="http://schemas.microsoft.com/office/drawing/2014/main" id="{00000000-0008-0000-2D00-0000A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 name="Option Button 168">
          <a:extLst>
            <a:ext uri="{FF2B5EF4-FFF2-40B4-BE49-F238E27FC236}">
              <a16:creationId xmlns:a16="http://schemas.microsoft.com/office/drawing/2014/main" id="{00000000-0008-0000-2D00-0000A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 name="Option Button 169">
          <a:extLst>
            <a:ext uri="{FF2B5EF4-FFF2-40B4-BE49-F238E27FC236}">
              <a16:creationId xmlns:a16="http://schemas.microsoft.com/office/drawing/2014/main" id="{00000000-0008-0000-2D00-0000A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 name="Group Box 170" descr="Group Box 5">
          <a:extLst>
            <a:ext uri="{FF2B5EF4-FFF2-40B4-BE49-F238E27FC236}">
              <a16:creationId xmlns:a16="http://schemas.microsoft.com/office/drawing/2014/main" id="{00000000-0008-0000-2D00-0000A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xdr:row>
      <xdr:rowOff>28440</xdr:rowOff>
    </xdr:from>
    <xdr:to>
      <xdr:col>7</xdr:col>
      <xdr:colOff>-363960</xdr:colOff>
      <xdr:row>55</xdr:row>
      <xdr:rowOff>0</xdr:rowOff>
    </xdr:to>
    <xdr:sp macro="" textlink="">
      <xdr:nvSpPr>
        <xdr:cNvPr id="172" name="Option Button 171">
          <a:extLst>
            <a:ext uri="{FF2B5EF4-FFF2-40B4-BE49-F238E27FC236}">
              <a16:creationId xmlns:a16="http://schemas.microsoft.com/office/drawing/2014/main" id="{00000000-0008-0000-2D00-0000A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 name="Option Button 172">
          <a:extLst>
            <a:ext uri="{FF2B5EF4-FFF2-40B4-BE49-F238E27FC236}">
              <a16:creationId xmlns:a16="http://schemas.microsoft.com/office/drawing/2014/main" id="{00000000-0008-0000-2D00-0000A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 name="Option Button 173">
          <a:extLst>
            <a:ext uri="{FF2B5EF4-FFF2-40B4-BE49-F238E27FC236}">
              <a16:creationId xmlns:a16="http://schemas.microsoft.com/office/drawing/2014/main" id="{00000000-0008-0000-2D00-0000A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 name="Option Button 174">
          <a:extLst>
            <a:ext uri="{FF2B5EF4-FFF2-40B4-BE49-F238E27FC236}">
              <a16:creationId xmlns:a16="http://schemas.microsoft.com/office/drawing/2014/main" id="{00000000-0008-0000-2D00-0000A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 name="Group Box 175" descr="Group Box 5">
          <a:extLst>
            <a:ext uri="{FF2B5EF4-FFF2-40B4-BE49-F238E27FC236}">
              <a16:creationId xmlns:a16="http://schemas.microsoft.com/office/drawing/2014/main" id="{00000000-0008-0000-2D00-0000B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xdr:row>
      <xdr:rowOff>28440</xdr:rowOff>
    </xdr:from>
    <xdr:to>
      <xdr:col>7</xdr:col>
      <xdr:colOff>-363960</xdr:colOff>
      <xdr:row>56</xdr:row>
      <xdr:rowOff>0</xdr:rowOff>
    </xdr:to>
    <xdr:sp macro="" textlink="">
      <xdr:nvSpPr>
        <xdr:cNvPr id="177" name="Option Button 176">
          <a:extLst>
            <a:ext uri="{FF2B5EF4-FFF2-40B4-BE49-F238E27FC236}">
              <a16:creationId xmlns:a16="http://schemas.microsoft.com/office/drawing/2014/main" id="{00000000-0008-0000-2D00-0000B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 name="Option Button 177">
          <a:extLst>
            <a:ext uri="{FF2B5EF4-FFF2-40B4-BE49-F238E27FC236}">
              <a16:creationId xmlns:a16="http://schemas.microsoft.com/office/drawing/2014/main" id="{00000000-0008-0000-2D00-0000B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 name="Option Button 178">
          <a:extLst>
            <a:ext uri="{FF2B5EF4-FFF2-40B4-BE49-F238E27FC236}">
              <a16:creationId xmlns:a16="http://schemas.microsoft.com/office/drawing/2014/main" id="{00000000-0008-0000-2D00-0000B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 name="Option Button 179">
          <a:extLst>
            <a:ext uri="{FF2B5EF4-FFF2-40B4-BE49-F238E27FC236}">
              <a16:creationId xmlns:a16="http://schemas.microsoft.com/office/drawing/2014/main" id="{00000000-0008-0000-2D00-0000B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 name="Group Box 180" descr="Group Box 5">
          <a:extLst>
            <a:ext uri="{FF2B5EF4-FFF2-40B4-BE49-F238E27FC236}">
              <a16:creationId xmlns:a16="http://schemas.microsoft.com/office/drawing/2014/main" id="{00000000-0008-0000-2D00-0000B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xdr:row>
      <xdr:rowOff>28440</xdr:rowOff>
    </xdr:from>
    <xdr:to>
      <xdr:col>7</xdr:col>
      <xdr:colOff>-363960</xdr:colOff>
      <xdr:row>57</xdr:row>
      <xdr:rowOff>0</xdr:rowOff>
    </xdr:to>
    <xdr:sp macro="" textlink="">
      <xdr:nvSpPr>
        <xdr:cNvPr id="182" name="Option Button 181">
          <a:extLst>
            <a:ext uri="{FF2B5EF4-FFF2-40B4-BE49-F238E27FC236}">
              <a16:creationId xmlns:a16="http://schemas.microsoft.com/office/drawing/2014/main" id="{00000000-0008-0000-2D00-0000B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 name="Option Button 182">
          <a:extLst>
            <a:ext uri="{FF2B5EF4-FFF2-40B4-BE49-F238E27FC236}">
              <a16:creationId xmlns:a16="http://schemas.microsoft.com/office/drawing/2014/main" id="{00000000-0008-0000-2D00-0000B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 name="Option Button 183">
          <a:extLst>
            <a:ext uri="{FF2B5EF4-FFF2-40B4-BE49-F238E27FC236}">
              <a16:creationId xmlns:a16="http://schemas.microsoft.com/office/drawing/2014/main" id="{00000000-0008-0000-2D00-0000B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 name="Option Button 184">
          <a:extLst>
            <a:ext uri="{FF2B5EF4-FFF2-40B4-BE49-F238E27FC236}">
              <a16:creationId xmlns:a16="http://schemas.microsoft.com/office/drawing/2014/main" id="{00000000-0008-0000-2D00-0000B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 name="Group Box 185" descr="Group Box 5">
          <a:extLst>
            <a:ext uri="{FF2B5EF4-FFF2-40B4-BE49-F238E27FC236}">
              <a16:creationId xmlns:a16="http://schemas.microsoft.com/office/drawing/2014/main" id="{00000000-0008-0000-2D00-0000B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xdr:row>
      <xdr:rowOff>28440</xdr:rowOff>
    </xdr:from>
    <xdr:to>
      <xdr:col>7</xdr:col>
      <xdr:colOff>-363960</xdr:colOff>
      <xdr:row>58</xdr:row>
      <xdr:rowOff>0</xdr:rowOff>
    </xdr:to>
    <xdr:sp macro="" textlink="">
      <xdr:nvSpPr>
        <xdr:cNvPr id="187" name="Option Button 186">
          <a:extLst>
            <a:ext uri="{FF2B5EF4-FFF2-40B4-BE49-F238E27FC236}">
              <a16:creationId xmlns:a16="http://schemas.microsoft.com/office/drawing/2014/main" id="{00000000-0008-0000-2D00-0000B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 name="Option Button 187">
          <a:extLst>
            <a:ext uri="{FF2B5EF4-FFF2-40B4-BE49-F238E27FC236}">
              <a16:creationId xmlns:a16="http://schemas.microsoft.com/office/drawing/2014/main" id="{00000000-0008-0000-2D00-0000B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 name="Option Button 188">
          <a:extLst>
            <a:ext uri="{FF2B5EF4-FFF2-40B4-BE49-F238E27FC236}">
              <a16:creationId xmlns:a16="http://schemas.microsoft.com/office/drawing/2014/main" id="{00000000-0008-0000-2D00-0000B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 name="Option Button 189">
          <a:extLst>
            <a:ext uri="{FF2B5EF4-FFF2-40B4-BE49-F238E27FC236}">
              <a16:creationId xmlns:a16="http://schemas.microsoft.com/office/drawing/2014/main" id="{00000000-0008-0000-2D00-0000B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 name="Group Box 190" descr="Group Box 5">
          <a:extLst>
            <a:ext uri="{FF2B5EF4-FFF2-40B4-BE49-F238E27FC236}">
              <a16:creationId xmlns:a16="http://schemas.microsoft.com/office/drawing/2014/main" id="{00000000-0008-0000-2D00-0000B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xdr:row>
      <xdr:rowOff>28440</xdr:rowOff>
    </xdr:from>
    <xdr:to>
      <xdr:col>7</xdr:col>
      <xdr:colOff>-363960</xdr:colOff>
      <xdr:row>59</xdr:row>
      <xdr:rowOff>0</xdr:rowOff>
    </xdr:to>
    <xdr:sp macro="" textlink="">
      <xdr:nvSpPr>
        <xdr:cNvPr id="192" name="Option Button 191">
          <a:extLst>
            <a:ext uri="{FF2B5EF4-FFF2-40B4-BE49-F238E27FC236}">
              <a16:creationId xmlns:a16="http://schemas.microsoft.com/office/drawing/2014/main" id="{00000000-0008-0000-2D00-0000C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 name="Option Button 192">
          <a:extLst>
            <a:ext uri="{FF2B5EF4-FFF2-40B4-BE49-F238E27FC236}">
              <a16:creationId xmlns:a16="http://schemas.microsoft.com/office/drawing/2014/main" id="{00000000-0008-0000-2D00-0000C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 name="Option Button 193">
          <a:extLst>
            <a:ext uri="{FF2B5EF4-FFF2-40B4-BE49-F238E27FC236}">
              <a16:creationId xmlns:a16="http://schemas.microsoft.com/office/drawing/2014/main" id="{00000000-0008-0000-2D00-0000C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 name="Option Button 194">
          <a:extLst>
            <a:ext uri="{FF2B5EF4-FFF2-40B4-BE49-F238E27FC236}">
              <a16:creationId xmlns:a16="http://schemas.microsoft.com/office/drawing/2014/main" id="{00000000-0008-0000-2D00-0000C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 name="Group Box 195" descr="Group Box 5">
          <a:extLst>
            <a:ext uri="{FF2B5EF4-FFF2-40B4-BE49-F238E27FC236}">
              <a16:creationId xmlns:a16="http://schemas.microsoft.com/office/drawing/2014/main" id="{00000000-0008-0000-2D00-0000C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xdr:row>
      <xdr:rowOff>28440</xdr:rowOff>
    </xdr:from>
    <xdr:to>
      <xdr:col>7</xdr:col>
      <xdr:colOff>-363960</xdr:colOff>
      <xdr:row>60</xdr:row>
      <xdr:rowOff>0</xdr:rowOff>
    </xdr:to>
    <xdr:sp macro="" textlink="">
      <xdr:nvSpPr>
        <xdr:cNvPr id="197" name="Option Button 196">
          <a:extLst>
            <a:ext uri="{FF2B5EF4-FFF2-40B4-BE49-F238E27FC236}">
              <a16:creationId xmlns:a16="http://schemas.microsoft.com/office/drawing/2014/main" id="{00000000-0008-0000-2D00-0000C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 name="Option Button 197">
          <a:extLst>
            <a:ext uri="{FF2B5EF4-FFF2-40B4-BE49-F238E27FC236}">
              <a16:creationId xmlns:a16="http://schemas.microsoft.com/office/drawing/2014/main" id="{00000000-0008-0000-2D00-0000C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 name="Option Button 198">
          <a:extLst>
            <a:ext uri="{FF2B5EF4-FFF2-40B4-BE49-F238E27FC236}">
              <a16:creationId xmlns:a16="http://schemas.microsoft.com/office/drawing/2014/main" id="{00000000-0008-0000-2D00-0000C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 name="Option Button 199">
          <a:extLst>
            <a:ext uri="{FF2B5EF4-FFF2-40B4-BE49-F238E27FC236}">
              <a16:creationId xmlns:a16="http://schemas.microsoft.com/office/drawing/2014/main" id="{00000000-0008-0000-2D00-0000C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 name="Group Box 200" descr="Group Box 5">
          <a:extLst>
            <a:ext uri="{FF2B5EF4-FFF2-40B4-BE49-F238E27FC236}">
              <a16:creationId xmlns:a16="http://schemas.microsoft.com/office/drawing/2014/main" id="{00000000-0008-0000-2D00-0000C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xdr:row>
      <xdr:rowOff>28440</xdr:rowOff>
    </xdr:from>
    <xdr:to>
      <xdr:col>7</xdr:col>
      <xdr:colOff>-363960</xdr:colOff>
      <xdr:row>61</xdr:row>
      <xdr:rowOff>0</xdr:rowOff>
    </xdr:to>
    <xdr:sp macro="" textlink="">
      <xdr:nvSpPr>
        <xdr:cNvPr id="202" name="Option Button 201">
          <a:extLst>
            <a:ext uri="{FF2B5EF4-FFF2-40B4-BE49-F238E27FC236}">
              <a16:creationId xmlns:a16="http://schemas.microsoft.com/office/drawing/2014/main" id="{00000000-0008-0000-2D00-0000C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 name="Option Button 202">
          <a:extLst>
            <a:ext uri="{FF2B5EF4-FFF2-40B4-BE49-F238E27FC236}">
              <a16:creationId xmlns:a16="http://schemas.microsoft.com/office/drawing/2014/main" id="{00000000-0008-0000-2D00-0000C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 name="Option Button 203">
          <a:extLst>
            <a:ext uri="{FF2B5EF4-FFF2-40B4-BE49-F238E27FC236}">
              <a16:creationId xmlns:a16="http://schemas.microsoft.com/office/drawing/2014/main" id="{00000000-0008-0000-2D00-0000C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 name="Option Button 204">
          <a:extLst>
            <a:ext uri="{FF2B5EF4-FFF2-40B4-BE49-F238E27FC236}">
              <a16:creationId xmlns:a16="http://schemas.microsoft.com/office/drawing/2014/main" id="{00000000-0008-0000-2D00-0000C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 name="Group Box 205" descr="Group Box 5">
          <a:extLst>
            <a:ext uri="{FF2B5EF4-FFF2-40B4-BE49-F238E27FC236}">
              <a16:creationId xmlns:a16="http://schemas.microsoft.com/office/drawing/2014/main" id="{00000000-0008-0000-2D00-0000C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xdr:row>
      <xdr:rowOff>28440</xdr:rowOff>
    </xdr:from>
    <xdr:to>
      <xdr:col>7</xdr:col>
      <xdr:colOff>-363960</xdr:colOff>
      <xdr:row>62</xdr:row>
      <xdr:rowOff>0</xdr:rowOff>
    </xdr:to>
    <xdr:sp macro="" textlink="">
      <xdr:nvSpPr>
        <xdr:cNvPr id="207" name="Option Button 206">
          <a:extLst>
            <a:ext uri="{FF2B5EF4-FFF2-40B4-BE49-F238E27FC236}">
              <a16:creationId xmlns:a16="http://schemas.microsoft.com/office/drawing/2014/main" id="{00000000-0008-0000-2D00-0000C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 name="Option Button 207">
          <a:extLst>
            <a:ext uri="{FF2B5EF4-FFF2-40B4-BE49-F238E27FC236}">
              <a16:creationId xmlns:a16="http://schemas.microsoft.com/office/drawing/2014/main" id="{00000000-0008-0000-2D00-0000D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 name="Option Button 208">
          <a:extLst>
            <a:ext uri="{FF2B5EF4-FFF2-40B4-BE49-F238E27FC236}">
              <a16:creationId xmlns:a16="http://schemas.microsoft.com/office/drawing/2014/main" id="{00000000-0008-0000-2D00-0000D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 name="Option Button 209">
          <a:extLst>
            <a:ext uri="{FF2B5EF4-FFF2-40B4-BE49-F238E27FC236}">
              <a16:creationId xmlns:a16="http://schemas.microsoft.com/office/drawing/2014/main" id="{00000000-0008-0000-2D00-0000D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 name="Group Box 210" descr="Group Box 5">
          <a:extLst>
            <a:ext uri="{FF2B5EF4-FFF2-40B4-BE49-F238E27FC236}">
              <a16:creationId xmlns:a16="http://schemas.microsoft.com/office/drawing/2014/main" id="{00000000-0008-0000-2D00-0000D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xdr:row>
      <xdr:rowOff>28440</xdr:rowOff>
    </xdr:from>
    <xdr:to>
      <xdr:col>7</xdr:col>
      <xdr:colOff>-363960</xdr:colOff>
      <xdr:row>63</xdr:row>
      <xdr:rowOff>0</xdr:rowOff>
    </xdr:to>
    <xdr:sp macro="" textlink="">
      <xdr:nvSpPr>
        <xdr:cNvPr id="212" name="Option Button 211">
          <a:extLst>
            <a:ext uri="{FF2B5EF4-FFF2-40B4-BE49-F238E27FC236}">
              <a16:creationId xmlns:a16="http://schemas.microsoft.com/office/drawing/2014/main" id="{00000000-0008-0000-2D00-0000D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 name="Option Button 212">
          <a:extLst>
            <a:ext uri="{FF2B5EF4-FFF2-40B4-BE49-F238E27FC236}">
              <a16:creationId xmlns:a16="http://schemas.microsoft.com/office/drawing/2014/main" id="{00000000-0008-0000-2D00-0000D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 name="Option Button 213">
          <a:extLst>
            <a:ext uri="{FF2B5EF4-FFF2-40B4-BE49-F238E27FC236}">
              <a16:creationId xmlns:a16="http://schemas.microsoft.com/office/drawing/2014/main" id="{00000000-0008-0000-2D00-0000D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 name="Option Button 214">
          <a:extLst>
            <a:ext uri="{FF2B5EF4-FFF2-40B4-BE49-F238E27FC236}">
              <a16:creationId xmlns:a16="http://schemas.microsoft.com/office/drawing/2014/main" id="{00000000-0008-0000-2D00-0000D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 name="Group Box 215" descr="Group Box 5">
          <a:extLst>
            <a:ext uri="{FF2B5EF4-FFF2-40B4-BE49-F238E27FC236}">
              <a16:creationId xmlns:a16="http://schemas.microsoft.com/office/drawing/2014/main" id="{00000000-0008-0000-2D00-0000D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xdr:row>
      <xdr:rowOff>28440</xdr:rowOff>
    </xdr:from>
    <xdr:to>
      <xdr:col>7</xdr:col>
      <xdr:colOff>-363960</xdr:colOff>
      <xdr:row>64</xdr:row>
      <xdr:rowOff>0</xdr:rowOff>
    </xdr:to>
    <xdr:sp macro="" textlink="">
      <xdr:nvSpPr>
        <xdr:cNvPr id="217" name="Option Button 216">
          <a:extLst>
            <a:ext uri="{FF2B5EF4-FFF2-40B4-BE49-F238E27FC236}">
              <a16:creationId xmlns:a16="http://schemas.microsoft.com/office/drawing/2014/main" id="{00000000-0008-0000-2D00-0000D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 name="Option Button 217">
          <a:extLst>
            <a:ext uri="{FF2B5EF4-FFF2-40B4-BE49-F238E27FC236}">
              <a16:creationId xmlns:a16="http://schemas.microsoft.com/office/drawing/2014/main" id="{00000000-0008-0000-2D00-0000D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 name="Option Button 218">
          <a:extLst>
            <a:ext uri="{FF2B5EF4-FFF2-40B4-BE49-F238E27FC236}">
              <a16:creationId xmlns:a16="http://schemas.microsoft.com/office/drawing/2014/main" id="{00000000-0008-0000-2D00-0000D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 name="Option Button 219">
          <a:extLst>
            <a:ext uri="{FF2B5EF4-FFF2-40B4-BE49-F238E27FC236}">
              <a16:creationId xmlns:a16="http://schemas.microsoft.com/office/drawing/2014/main" id="{00000000-0008-0000-2D00-0000D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 name="Group Box 220" descr="Group Box 5">
          <a:extLst>
            <a:ext uri="{FF2B5EF4-FFF2-40B4-BE49-F238E27FC236}">
              <a16:creationId xmlns:a16="http://schemas.microsoft.com/office/drawing/2014/main" id="{00000000-0008-0000-2D00-0000D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xdr:row>
      <xdr:rowOff>28440</xdr:rowOff>
    </xdr:from>
    <xdr:to>
      <xdr:col>7</xdr:col>
      <xdr:colOff>-363960</xdr:colOff>
      <xdr:row>65</xdr:row>
      <xdr:rowOff>0</xdr:rowOff>
    </xdr:to>
    <xdr:sp macro="" textlink="">
      <xdr:nvSpPr>
        <xdr:cNvPr id="222" name="Option Button 221">
          <a:extLst>
            <a:ext uri="{FF2B5EF4-FFF2-40B4-BE49-F238E27FC236}">
              <a16:creationId xmlns:a16="http://schemas.microsoft.com/office/drawing/2014/main" id="{00000000-0008-0000-2D00-0000D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 name="Option Button 222">
          <a:extLst>
            <a:ext uri="{FF2B5EF4-FFF2-40B4-BE49-F238E27FC236}">
              <a16:creationId xmlns:a16="http://schemas.microsoft.com/office/drawing/2014/main" id="{00000000-0008-0000-2D00-0000D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 name="Option Button 223">
          <a:extLst>
            <a:ext uri="{FF2B5EF4-FFF2-40B4-BE49-F238E27FC236}">
              <a16:creationId xmlns:a16="http://schemas.microsoft.com/office/drawing/2014/main" id="{00000000-0008-0000-2D00-0000E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 name="Option Button 224">
          <a:extLst>
            <a:ext uri="{FF2B5EF4-FFF2-40B4-BE49-F238E27FC236}">
              <a16:creationId xmlns:a16="http://schemas.microsoft.com/office/drawing/2014/main" id="{00000000-0008-0000-2D00-0000E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 name="Group Box 225" descr="Group Box 5">
          <a:extLst>
            <a:ext uri="{FF2B5EF4-FFF2-40B4-BE49-F238E27FC236}">
              <a16:creationId xmlns:a16="http://schemas.microsoft.com/office/drawing/2014/main" id="{00000000-0008-0000-2D00-0000E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xdr:row>
      <xdr:rowOff>28440</xdr:rowOff>
    </xdr:from>
    <xdr:to>
      <xdr:col>7</xdr:col>
      <xdr:colOff>-363960</xdr:colOff>
      <xdr:row>66</xdr:row>
      <xdr:rowOff>0</xdr:rowOff>
    </xdr:to>
    <xdr:sp macro="" textlink="">
      <xdr:nvSpPr>
        <xdr:cNvPr id="227" name="Option Button 226">
          <a:extLst>
            <a:ext uri="{FF2B5EF4-FFF2-40B4-BE49-F238E27FC236}">
              <a16:creationId xmlns:a16="http://schemas.microsoft.com/office/drawing/2014/main" id="{00000000-0008-0000-2D00-0000E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 name="Option Button 227">
          <a:extLst>
            <a:ext uri="{FF2B5EF4-FFF2-40B4-BE49-F238E27FC236}">
              <a16:creationId xmlns:a16="http://schemas.microsoft.com/office/drawing/2014/main" id="{00000000-0008-0000-2D00-0000E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 name="Option Button 228">
          <a:extLst>
            <a:ext uri="{FF2B5EF4-FFF2-40B4-BE49-F238E27FC236}">
              <a16:creationId xmlns:a16="http://schemas.microsoft.com/office/drawing/2014/main" id="{00000000-0008-0000-2D00-0000E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 name="Option Button 229">
          <a:extLst>
            <a:ext uri="{FF2B5EF4-FFF2-40B4-BE49-F238E27FC236}">
              <a16:creationId xmlns:a16="http://schemas.microsoft.com/office/drawing/2014/main" id="{00000000-0008-0000-2D00-0000E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 name="Group Box 230" descr="Group Box 5">
          <a:extLst>
            <a:ext uri="{FF2B5EF4-FFF2-40B4-BE49-F238E27FC236}">
              <a16:creationId xmlns:a16="http://schemas.microsoft.com/office/drawing/2014/main" id="{00000000-0008-0000-2D00-0000E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xdr:row>
      <xdr:rowOff>28440</xdr:rowOff>
    </xdr:from>
    <xdr:to>
      <xdr:col>7</xdr:col>
      <xdr:colOff>-363960</xdr:colOff>
      <xdr:row>67</xdr:row>
      <xdr:rowOff>0</xdr:rowOff>
    </xdr:to>
    <xdr:sp macro="" textlink="">
      <xdr:nvSpPr>
        <xdr:cNvPr id="232" name="Option Button 231">
          <a:extLst>
            <a:ext uri="{FF2B5EF4-FFF2-40B4-BE49-F238E27FC236}">
              <a16:creationId xmlns:a16="http://schemas.microsoft.com/office/drawing/2014/main" id="{00000000-0008-0000-2D00-0000E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 name="Option Button 232">
          <a:extLst>
            <a:ext uri="{FF2B5EF4-FFF2-40B4-BE49-F238E27FC236}">
              <a16:creationId xmlns:a16="http://schemas.microsoft.com/office/drawing/2014/main" id="{00000000-0008-0000-2D00-0000E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 name="Option Button 233">
          <a:extLst>
            <a:ext uri="{FF2B5EF4-FFF2-40B4-BE49-F238E27FC236}">
              <a16:creationId xmlns:a16="http://schemas.microsoft.com/office/drawing/2014/main" id="{00000000-0008-0000-2D00-0000E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 name="Option Button 234">
          <a:extLst>
            <a:ext uri="{FF2B5EF4-FFF2-40B4-BE49-F238E27FC236}">
              <a16:creationId xmlns:a16="http://schemas.microsoft.com/office/drawing/2014/main" id="{00000000-0008-0000-2D00-0000E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 name="Group Box 235" descr="Group Box 5">
          <a:extLst>
            <a:ext uri="{FF2B5EF4-FFF2-40B4-BE49-F238E27FC236}">
              <a16:creationId xmlns:a16="http://schemas.microsoft.com/office/drawing/2014/main" id="{00000000-0008-0000-2D00-0000E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xdr:row>
      <xdr:rowOff>28440</xdr:rowOff>
    </xdr:from>
    <xdr:to>
      <xdr:col>7</xdr:col>
      <xdr:colOff>-363960</xdr:colOff>
      <xdr:row>68</xdr:row>
      <xdr:rowOff>0</xdr:rowOff>
    </xdr:to>
    <xdr:sp macro="" textlink="">
      <xdr:nvSpPr>
        <xdr:cNvPr id="237" name="Option Button 236">
          <a:extLst>
            <a:ext uri="{FF2B5EF4-FFF2-40B4-BE49-F238E27FC236}">
              <a16:creationId xmlns:a16="http://schemas.microsoft.com/office/drawing/2014/main" id="{00000000-0008-0000-2D00-0000E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 name="Option Button 237">
          <a:extLst>
            <a:ext uri="{FF2B5EF4-FFF2-40B4-BE49-F238E27FC236}">
              <a16:creationId xmlns:a16="http://schemas.microsoft.com/office/drawing/2014/main" id="{00000000-0008-0000-2D00-0000E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 name="Option Button 238">
          <a:extLst>
            <a:ext uri="{FF2B5EF4-FFF2-40B4-BE49-F238E27FC236}">
              <a16:creationId xmlns:a16="http://schemas.microsoft.com/office/drawing/2014/main" id="{00000000-0008-0000-2D00-0000E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 name="Option Button 239">
          <a:extLst>
            <a:ext uri="{FF2B5EF4-FFF2-40B4-BE49-F238E27FC236}">
              <a16:creationId xmlns:a16="http://schemas.microsoft.com/office/drawing/2014/main" id="{00000000-0008-0000-2D00-0000F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 name="Group Box 240" descr="Group Box 5">
          <a:extLst>
            <a:ext uri="{FF2B5EF4-FFF2-40B4-BE49-F238E27FC236}">
              <a16:creationId xmlns:a16="http://schemas.microsoft.com/office/drawing/2014/main" id="{00000000-0008-0000-2D00-0000F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xdr:row>
      <xdr:rowOff>28440</xdr:rowOff>
    </xdr:from>
    <xdr:to>
      <xdr:col>7</xdr:col>
      <xdr:colOff>-363960</xdr:colOff>
      <xdr:row>69</xdr:row>
      <xdr:rowOff>0</xdr:rowOff>
    </xdr:to>
    <xdr:sp macro="" textlink="">
      <xdr:nvSpPr>
        <xdr:cNvPr id="242" name="Option Button 241">
          <a:extLst>
            <a:ext uri="{FF2B5EF4-FFF2-40B4-BE49-F238E27FC236}">
              <a16:creationId xmlns:a16="http://schemas.microsoft.com/office/drawing/2014/main" id="{00000000-0008-0000-2D00-0000F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 name="Option Button 242">
          <a:extLst>
            <a:ext uri="{FF2B5EF4-FFF2-40B4-BE49-F238E27FC236}">
              <a16:creationId xmlns:a16="http://schemas.microsoft.com/office/drawing/2014/main" id="{00000000-0008-0000-2D00-0000F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 name="Option Button 243">
          <a:extLst>
            <a:ext uri="{FF2B5EF4-FFF2-40B4-BE49-F238E27FC236}">
              <a16:creationId xmlns:a16="http://schemas.microsoft.com/office/drawing/2014/main" id="{00000000-0008-0000-2D00-0000F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 name="Option Button 244">
          <a:extLst>
            <a:ext uri="{FF2B5EF4-FFF2-40B4-BE49-F238E27FC236}">
              <a16:creationId xmlns:a16="http://schemas.microsoft.com/office/drawing/2014/main" id="{00000000-0008-0000-2D00-0000F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 name="Group Box 245" descr="Group Box 5">
          <a:extLst>
            <a:ext uri="{FF2B5EF4-FFF2-40B4-BE49-F238E27FC236}">
              <a16:creationId xmlns:a16="http://schemas.microsoft.com/office/drawing/2014/main" id="{00000000-0008-0000-2D00-0000F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xdr:row>
      <xdr:rowOff>28440</xdr:rowOff>
    </xdr:from>
    <xdr:to>
      <xdr:col>7</xdr:col>
      <xdr:colOff>-363960</xdr:colOff>
      <xdr:row>70</xdr:row>
      <xdr:rowOff>0</xdr:rowOff>
    </xdr:to>
    <xdr:sp macro="" textlink="">
      <xdr:nvSpPr>
        <xdr:cNvPr id="247" name="Option Button 246">
          <a:extLst>
            <a:ext uri="{FF2B5EF4-FFF2-40B4-BE49-F238E27FC236}">
              <a16:creationId xmlns:a16="http://schemas.microsoft.com/office/drawing/2014/main" id="{00000000-0008-0000-2D00-0000F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 name="Option Button 247">
          <a:extLst>
            <a:ext uri="{FF2B5EF4-FFF2-40B4-BE49-F238E27FC236}">
              <a16:creationId xmlns:a16="http://schemas.microsoft.com/office/drawing/2014/main" id="{00000000-0008-0000-2D00-0000F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 name="Option Button 248">
          <a:extLst>
            <a:ext uri="{FF2B5EF4-FFF2-40B4-BE49-F238E27FC236}">
              <a16:creationId xmlns:a16="http://schemas.microsoft.com/office/drawing/2014/main" id="{00000000-0008-0000-2D00-0000F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 name="Option Button 249">
          <a:extLst>
            <a:ext uri="{FF2B5EF4-FFF2-40B4-BE49-F238E27FC236}">
              <a16:creationId xmlns:a16="http://schemas.microsoft.com/office/drawing/2014/main" id="{00000000-0008-0000-2D00-0000F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 name="Group Box 250" descr="Group Box 5">
          <a:extLst>
            <a:ext uri="{FF2B5EF4-FFF2-40B4-BE49-F238E27FC236}">
              <a16:creationId xmlns:a16="http://schemas.microsoft.com/office/drawing/2014/main" id="{00000000-0008-0000-2D00-0000F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70</xdr:row>
      <xdr:rowOff>28440</xdr:rowOff>
    </xdr:from>
    <xdr:to>
      <xdr:col>7</xdr:col>
      <xdr:colOff>-363960</xdr:colOff>
      <xdr:row>71</xdr:row>
      <xdr:rowOff>0</xdr:rowOff>
    </xdr:to>
    <xdr:sp macro="" textlink="">
      <xdr:nvSpPr>
        <xdr:cNvPr id="252" name="Option Button 251">
          <a:extLst>
            <a:ext uri="{FF2B5EF4-FFF2-40B4-BE49-F238E27FC236}">
              <a16:creationId xmlns:a16="http://schemas.microsoft.com/office/drawing/2014/main" id="{00000000-0008-0000-2D00-0000F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 name="Option Button 252">
          <a:extLst>
            <a:ext uri="{FF2B5EF4-FFF2-40B4-BE49-F238E27FC236}">
              <a16:creationId xmlns:a16="http://schemas.microsoft.com/office/drawing/2014/main" id="{00000000-0008-0000-2D00-0000F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 name="Option Button 253">
          <a:extLst>
            <a:ext uri="{FF2B5EF4-FFF2-40B4-BE49-F238E27FC236}">
              <a16:creationId xmlns:a16="http://schemas.microsoft.com/office/drawing/2014/main" id="{00000000-0008-0000-2D00-0000F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 name="Option Button 254">
          <a:extLst>
            <a:ext uri="{FF2B5EF4-FFF2-40B4-BE49-F238E27FC236}">
              <a16:creationId xmlns:a16="http://schemas.microsoft.com/office/drawing/2014/main" id="{00000000-0008-0000-2D00-0000F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 name="Group Box 255" descr="Group Box 5">
          <a:extLst>
            <a:ext uri="{FF2B5EF4-FFF2-40B4-BE49-F238E27FC236}">
              <a16:creationId xmlns:a16="http://schemas.microsoft.com/office/drawing/2014/main" id="{00000000-0008-0000-2D00-00000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71</xdr:row>
      <xdr:rowOff>28440</xdr:rowOff>
    </xdr:from>
    <xdr:to>
      <xdr:col>7</xdr:col>
      <xdr:colOff>-363960</xdr:colOff>
      <xdr:row>72</xdr:row>
      <xdr:rowOff>0</xdr:rowOff>
    </xdr:to>
    <xdr:sp macro="" textlink="">
      <xdr:nvSpPr>
        <xdr:cNvPr id="257" name="Option Button 256">
          <a:extLst>
            <a:ext uri="{FF2B5EF4-FFF2-40B4-BE49-F238E27FC236}">
              <a16:creationId xmlns:a16="http://schemas.microsoft.com/office/drawing/2014/main" id="{00000000-0008-0000-2D00-00000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 name="Option Button 257">
          <a:extLst>
            <a:ext uri="{FF2B5EF4-FFF2-40B4-BE49-F238E27FC236}">
              <a16:creationId xmlns:a16="http://schemas.microsoft.com/office/drawing/2014/main" id="{00000000-0008-0000-2D00-00000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 name="Option Button 258">
          <a:extLst>
            <a:ext uri="{FF2B5EF4-FFF2-40B4-BE49-F238E27FC236}">
              <a16:creationId xmlns:a16="http://schemas.microsoft.com/office/drawing/2014/main" id="{00000000-0008-0000-2D00-00000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 name="Option Button 259">
          <a:extLst>
            <a:ext uri="{FF2B5EF4-FFF2-40B4-BE49-F238E27FC236}">
              <a16:creationId xmlns:a16="http://schemas.microsoft.com/office/drawing/2014/main" id="{00000000-0008-0000-2D00-00000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 name="Group Box 260" descr="Group Box 5">
          <a:extLst>
            <a:ext uri="{FF2B5EF4-FFF2-40B4-BE49-F238E27FC236}">
              <a16:creationId xmlns:a16="http://schemas.microsoft.com/office/drawing/2014/main" id="{00000000-0008-0000-2D00-00000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72</xdr:row>
      <xdr:rowOff>28440</xdr:rowOff>
    </xdr:from>
    <xdr:to>
      <xdr:col>7</xdr:col>
      <xdr:colOff>-363960</xdr:colOff>
      <xdr:row>73</xdr:row>
      <xdr:rowOff>0</xdr:rowOff>
    </xdr:to>
    <xdr:sp macro="" textlink="">
      <xdr:nvSpPr>
        <xdr:cNvPr id="262" name="Option Button 261">
          <a:extLst>
            <a:ext uri="{FF2B5EF4-FFF2-40B4-BE49-F238E27FC236}">
              <a16:creationId xmlns:a16="http://schemas.microsoft.com/office/drawing/2014/main" id="{00000000-0008-0000-2D00-00000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 name="Option Button 262">
          <a:extLst>
            <a:ext uri="{FF2B5EF4-FFF2-40B4-BE49-F238E27FC236}">
              <a16:creationId xmlns:a16="http://schemas.microsoft.com/office/drawing/2014/main" id="{00000000-0008-0000-2D00-00000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 name="Option Button 263">
          <a:extLst>
            <a:ext uri="{FF2B5EF4-FFF2-40B4-BE49-F238E27FC236}">
              <a16:creationId xmlns:a16="http://schemas.microsoft.com/office/drawing/2014/main" id="{00000000-0008-0000-2D00-00000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 name="Option Button 264">
          <a:extLst>
            <a:ext uri="{FF2B5EF4-FFF2-40B4-BE49-F238E27FC236}">
              <a16:creationId xmlns:a16="http://schemas.microsoft.com/office/drawing/2014/main" id="{00000000-0008-0000-2D00-00000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 name="Group Box 265" descr="Group Box 5">
          <a:extLst>
            <a:ext uri="{FF2B5EF4-FFF2-40B4-BE49-F238E27FC236}">
              <a16:creationId xmlns:a16="http://schemas.microsoft.com/office/drawing/2014/main" id="{00000000-0008-0000-2D00-00000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73</xdr:row>
      <xdr:rowOff>28440</xdr:rowOff>
    </xdr:from>
    <xdr:to>
      <xdr:col>7</xdr:col>
      <xdr:colOff>-363960</xdr:colOff>
      <xdr:row>74</xdr:row>
      <xdr:rowOff>0</xdr:rowOff>
    </xdr:to>
    <xdr:sp macro="" textlink="">
      <xdr:nvSpPr>
        <xdr:cNvPr id="267" name="Option Button 266">
          <a:extLst>
            <a:ext uri="{FF2B5EF4-FFF2-40B4-BE49-F238E27FC236}">
              <a16:creationId xmlns:a16="http://schemas.microsoft.com/office/drawing/2014/main" id="{00000000-0008-0000-2D00-00000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 name="Option Button 267">
          <a:extLst>
            <a:ext uri="{FF2B5EF4-FFF2-40B4-BE49-F238E27FC236}">
              <a16:creationId xmlns:a16="http://schemas.microsoft.com/office/drawing/2014/main" id="{00000000-0008-0000-2D00-00000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 name="Option Button 268">
          <a:extLst>
            <a:ext uri="{FF2B5EF4-FFF2-40B4-BE49-F238E27FC236}">
              <a16:creationId xmlns:a16="http://schemas.microsoft.com/office/drawing/2014/main" id="{00000000-0008-0000-2D00-00000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 name="Option Button 269">
          <a:extLst>
            <a:ext uri="{FF2B5EF4-FFF2-40B4-BE49-F238E27FC236}">
              <a16:creationId xmlns:a16="http://schemas.microsoft.com/office/drawing/2014/main" id="{00000000-0008-0000-2D00-00000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 name="Group Box 270" descr="Group Box 5">
          <a:extLst>
            <a:ext uri="{FF2B5EF4-FFF2-40B4-BE49-F238E27FC236}">
              <a16:creationId xmlns:a16="http://schemas.microsoft.com/office/drawing/2014/main" id="{00000000-0008-0000-2D00-00000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74</xdr:row>
      <xdr:rowOff>28440</xdr:rowOff>
    </xdr:from>
    <xdr:to>
      <xdr:col>7</xdr:col>
      <xdr:colOff>-363960</xdr:colOff>
      <xdr:row>75</xdr:row>
      <xdr:rowOff>0</xdr:rowOff>
    </xdr:to>
    <xdr:sp macro="" textlink="">
      <xdr:nvSpPr>
        <xdr:cNvPr id="272" name="Option Button 271">
          <a:extLst>
            <a:ext uri="{FF2B5EF4-FFF2-40B4-BE49-F238E27FC236}">
              <a16:creationId xmlns:a16="http://schemas.microsoft.com/office/drawing/2014/main" id="{00000000-0008-0000-2D00-00001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 name="Option Button 272">
          <a:extLst>
            <a:ext uri="{FF2B5EF4-FFF2-40B4-BE49-F238E27FC236}">
              <a16:creationId xmlns:a16="http://schemas.microsoft.com/office/drawing/2014/main" id="{00000000-0008-0000-2D00-00001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 name="Option Button 273">
          <a:extLst>
            <a:ext uri="{FF2B5EF4-FFF2-40B4-BE49-F238E27FC236}">
              <a16:creationId xmlns:a16="http://schemas.microsoft.com/office/drawing/2014/main" id="{00000000-0008-0000-2D00-00001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 name="Option Button 274">
          <a:extLst>
            <a:ext uri="{FF2B5EF4-FFF2-40B4-BE49-F238E27FC236}">
              <a16:creationId xmlns:a16="http://schemas.microsoft.com/office/drawing/2014/main" id="{00000000-0008-0000-2D00-00001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 name="Group Box 275" descr="Group Box 5">
          <a:extLst>
            <a:ext uri="{FF2B5EF4-FFF2-40B4-BE49-F238E27FC236}">
              <a16:creationId xmlns:a16="http://schemas.microsoft.com/office/drawing/2014/main" id="{00000000-0008-0000-2D00-00001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75</xdr:row>
      <xdr:rowOff>28440</xdr:rowOff>
    </xdr:from>
    <xdr:to>
      <xdr:col>7</xdr:col>
      <xdr:colOff>-363960</xdr:colOff>
      <xdr:row>76</xdr:row>
      <xdr:rowOff>0</xdr:rowOff>
    </xdr:to>
    <xdr:sp macro="" textlink="">
      <xdr:nvSpPr>
        <xdr:cNvPr id="277" name="Option Button 276">
          <a:extLst>
            <a:ext uri="{FF2B5EF4-FFF2-40B4-BE49-F238E27FC236}">
              <a16:creationId xmlns:a16="http://schemas.microsoft.com/office/drawing/2014/main" id="{00000000-0008-0000-2D00-00001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 name="Option Button 277">
          <a:extLst>
            <a:ext uri="{FF2B5EF4-FFF2-40B4-BE49-F238E27FC236}">
              <a16:creationId xmlns:a16="http://schemas.microsoft.com/office/drawing/2014/main" id="{00000000-0008-0000-2D00-00001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 name="Option Button 278">
          <a:extLst>
            <a:ext uri="{FF2B5EF4-FFF2-40B4-BE49-F238E27FC236}">
              <a16:creationId xmlns:a16="http://schemas.microsoft.com/office/drawing/2014/main" id="{00000000-0008-0000-2D00-00001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 name="Option Button 279">
          <a:extLst>
            <a:ext uri="{FF2B5EF4-FFF2-40B4-BE49-F238E27FC236}">
              <a16:creationId xmlns:a16="http://schemas.microsoft.com/office/drawing/2014/main" id="{00000000-0008-0000-2D00-00001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 name="Group Box 280" descr="Group Box 5">
          <a:extLst>
            <a:ext uri="{FF2B5EF4-FFF2-40B4-BE49-F238E27FC236}">
              <a16:creationId xmlns:a16="http://schemas.microsoft.com/office/drawing/2014/main" id="{00000000-0008-0000-2D00-00001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76</xdr:row>
      <xdr:rowOff>28440</xdr:rowOff>
    </xdr:from>
    <xdr:to>
      <xdr:col>7</xdr:col>
      <xdr:colOff>-363960</xdr:colOff>
      <xdr:row>77</xdr:row>
      <xdr:rowOff>0</xdr:rowOff>
    </xdr:to>
    <xdr:sp macro="" textlink="">
      <xdr:nvSpPr>
        <xdr:cNvPr id="282" name="Option Button 281">
          <a:extLst>
            <a:ext uri="{FF2B5EF4-FFF2-40B4-BE49-F238E27FC236}">
              <a16:creationId xmlns:a16="http://schemas.microsoft.com/office/drawing/2014/main" id="{00000000-0008-0000-2D00-00001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 name="Option Button 282">
          <a:extLst>
            <a:ext uri="{FF2B5EF4-FFF2-40B4-BE49-F238E27FC236}">
              <a16:creationId xmlns:a16="http://schemas.microsoft.com/office/drawing/2014/main" id="{00000000-0008-0000-2D00-00001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 name="Option Button 283">
          <a:extLst>
            <a:ext uri="{FF2B5EF4-FFF2-40B4-BE49-F238E27FC236}">
              <a16:creationId xmlns:a16="http://schemas.microsoft.com/office/drawing/2014/main" id="{00000000-0008-0000-2D00-00001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 name="Option Button 284">
          <a:extLst>
            <a:ext uri="{FF2B5EF4-FFF2-40B4-BE49-F238E27FC236}">
              <a16:creationId xmlns:a16="http://schemas.microsoft.com/office/drawing/2014/main" id="{00000000-0008-0000-2D00-00001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 name="Group Box 285" descr="Group Box 5">
          <a:extLst>
            <a:ext uri="{FF2B5EF4-FFF2-40B4-BE49-F238E27FC236}">
              <a16:creationId xmlns:a16="http://schemas.microsoft.com/office/drawing/2014/main" id="{00000000-0008-0000-2D00-00001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77</xdr:row>
      <xdr:rowOff>28440</xdr:rowOff>
    </xdr:from>
    <xdr:to>
      <xdr:col>7</xdr:col>
      <xdr:colOff>-363960</xdr:colOff>
      <xdr:row>78</xdr:row>
      <xdr:rowOff>0</xdr:rowOff>
    </xdr:to>
    <xdr:sp macro="" textlink="">
      <xdr:nvSpPr>
        <xdr:cNvPr id="287" name="Option Button 286">
          <a:extLst>
            <a:ext uri="{FF2B5EF4-FFF2-40B4-BE49-F238E27FC236}">
              <a16:creationId xmlns:a16="http://schemas.microsoft.com/office/drawing/2014/main" id="{00000000-0008-0000-2D00-00001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 name="Option Button 287">
          <a:extLst>
            <a:ext uri="{FF2B5EF4-FFF2-40B4-BE49-F238E27FC236}">
              <a16:creationId xmlns:a16="http://schemas.microsoft.com/office/drawing/2014/main" id="{00000000-0008-0000-2D00-00002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 name="Option Button 288">
          <a:extLst>
            <a:ext uri="{FF2B5EF4-FFF2-40B4-BE49-F238E27FC236}">
              <a16:creationId xmlns:a16="http://schemas.microsoft.com/office/drawing/2014/main" id="{00000000-0008-0000-2D00-00002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 name="Option Button 289">
          <a:extLst>
            <a:ext uri="{FF2B5EF4-FFF2-40B4-BE49-F238E27FC236}">
              <a16:creationId xmlns:a16="http://schemas.microsoft.com/office/drawing/2014/main" id="{00000000-0008-0000-2D00-00002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 name="Group Box 290" descr="Group Box 5">
          <a:extLst>
            <a:ext uri="{FF2B5EF4-FFF2-40B4-BE49-F238E27FC236}">
              <a16:creationId xmlns:a16="http://schemas.microsoft.com/office/drawing/2014/main" id="{00000000-0008-0000-2D00-00002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78</xdr:row>
      <xdr:rowOff>28440</xdr:rowOff>
    </xdr:from>
    <xdr:to>
      <xdr:col>7</xdr:col>
      <xdr:colOff>-363960</xdr:colOff>
      <xdr:row>79</xdr:row>
      <xdr:rowOff>0</xdr:rowOff>
    </xdr:to>
    <xdr:sp macro="" textlink="">
      <xdr:nvSpPr>
        <xdr:cNvPr id="292" name="Option Button 291">
          <a:extLst>
            <a:ext uri="{FF2B5EF4-FFF2-40B4-BE49-F238E27FC236}">
              <a16:creationId xmlns:a16="http://schemas.microsoft.com/office/drawing/2014/main" id="{00000000-0008-0000-2D00-00002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 name="Option Button 292">
          <a:extLst>
            <a:ext uri="{FF2B5EF4-FFF2-40B4-BE49-F238E27FC236}">
              <a16:creationId xmlns:a16="http://schemas.microsoft.com/office/drawing/2014/main" id="{00000000-0008-0000-2D00-00002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 name="Option Button 293">
          <a:extLst>
            <a:ext uri="{FF2B5EF4-FFF2-40B4-BE49-F238E27FC236}">
              <a16:creationId xmlns:a16="http://schemas.microsoft.com/office/drawing/2014/main" id="{00000000-0008-0000-2D00-00002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 name="Option Button 294">
          <a:extLst>
            <a:ext uri="{FF2B5EF4-FFF2-40B4-BE49-F238E27FC236}">
              <a16:creationId xmlns:a16="http://schemas.microsoft.com/office/drawing/2014/main" id="{00000000-0008-0000-2D00-00002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 name="Group Box 295" descr="Group Box 5">
          <a:extLst>
            <a:ext uri="{FF2B5EF4-FFF2-40B4-BE49-F238E27FC236}">
              <a16:creationId xmlns:a16="http://schemas.microsoft.com/office/drawing/2014/main" id="{00000000-0008-0000-2D00-00002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79</xdr:row>
      <xdr:rowOff>28440</xdr:rowOff>
    </xdr:from>
    <xdr:to>
      <xdr:col>7</xdr:col>
      <xdr:colOff>-363960</xdr:colOff>
      <xdr:row>80</xdr:row>
      <xdr:rowOff>0</xdr:rowOff>
    </xdr:to>
    <xdr:sp macro="" textlink="">
      <xdr:nvSpPr>
        <xdr:cNvPr id="297" name="Option Button 296">
          <a:extLst>
            <a:ext uri="{FF2B5EF4-FFF2-40B4-BE49-F238E27FC236}">
              <a16:creationId xmlns:a16="http://schemas.microsoft.com/office/drawing/2014/main" id="{00000000-0008-0000-2D00-00002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 name="Option Button 297">
          <a:extLst>
            <a:ext uri="{FF2B5EF4-FFF2-40B4-BE49-F238E27FC236}">
              <a16:creationId xmlns:a16="http://schemas.microsoft.com/office/drawing/2014/main" id="{00000000-0008-0000-2D00-00002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 name="Option Button 298">
          <a:extLst>
            <a:ext uri="{FF2B5EF4-FFF2-40B4-BE49-F238E27FC236}">
              <a16:creationId xmlns:a16="http://schemas.microsoft.com/office/drawing/2014/main" id="{00000000-0008-0000-2D00-00002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 name="Option Button 299">
          <a:extLst>
            <a:ext uri="{FF2B5EF4-FFF2-40B4-BE49-F238E27FC236}">
              <a16:creationId xmlns:a16="http://schemas.microsoft.com/office/drawing/2014/main" id="{00000000-0008-0000-2D00-00002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 name="Group Box 300" descr="Group Box 5">
          <a:extLst>
            <a:ext uri="{FF2B5EF4-FFF2-40B4-BE49-F238E27FC236}">
              <a16:creationId xmlns:a16="http://schemas.microsoft.com/office/drawing/2014/main" id="{00000000-0008-0000-2D00-00002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80</xdr:row>
      <xdr:rowOff>28440</xdr:rowOff>
    </xdr:from>
    <xdr:to>
      <xdr:col>7</xdr:col>
      <xdr:colOff>-363960</xdr:colOff>
      <xdr:row>81</xdr:row>
      <xdr:rowOff>0</xdr:rowOff>
    </xdr:to>
    <xdr:sp macro="" textlink="">
      <xdr:nvSpPr>
        <xdr:cNvPr id="302" name="Option Button 301">
          <a:extLst>
            <a:ext uri="{FF2B5EF4-FFF2-40B4-BE49-F238E27FC236}">
              <a16:creationId xmlns:a16="http://schemas.microsoft.com/office/drawing/2014/main" id="{00000000-0008-0000-2D00-00002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 name="Option Button 302">
          <a:extLst>
            <a:ext uri="{FF2B5EF4-FFF2-40B4-BE49-F238E27FC236}">
              <a16:creationId xmlns:a16="http://schemas.microsoft.com/office/drawing/2014/main" id="{00000000-0008-0000-2D00-00002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 name="Option Button 303">
          <a:extLst>
            <a:ext uri="{FF2B5EF4-FFF2-40B4-BE49-F238E27FC236}">
              <a16:creationId xmlns:a16="http://schemas.microsoft.com/office/drawing/2014/main" id="{00000000-0008-0000-2D00-00003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 name="Option Button 304">
          <a:extLst>
            <a:ext uri="{FF2B5EF4-FFF2-40B4-BE49-F238E27FC236}">
              <a16:creationId xmlns:a16="http://schemas.microsoft.com/office/drawing/2014/main" id="{00000000-0008-0000-2D00-00003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 name="Group Box 305" descr="Group Box 5">
          <a:extLst>
            <a:ext uri="{FF2B5EF4-FFF2-40B4-BE49-F238E27FC236}">
              <a16:creationId xmlns:a16="http://schemas.microsoft.com/office/drawing/2014/main" id="{00000000-0008-0000-2D00-00003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81</xdr:row>
      <xdr:rowOff>28440</xdr:rowOff>
    </xdr:from>
    <xdr:to>
      <xdr:col>7</xdr:col>
      <xdr:colOff>-363960</xdr:colOff>
      <xdr:row>82</xdr:row>
      <xdr:rowOff>0</xdr:rowOff>
    </xdr:to>
    <xdr:sp macro="" textlink="">
      <xdr:nvSpPr>
        <xdr:cNvPr id="307" name="Option Button 306">
          <a:extLst>
            <a:ext uri="{FF2B5EF4-FFF2-40B4-BE49-F238E27FC236}">
              <a16:creationId xmlns:a16="http://schemas.microsoft.com/office/drawing/2014/main" id="{00000000-0008-0000-2D00-00003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 name="Option Button 307">
          <a:extLst>
            <a:ext uri="{FF2B5EF4-FFF2-40B4-BE49-F238E27FC236}">
              <a16:creationId xmlns:a16="http://schemas.microsoft.com/office/drawing/2014/main" id="{00000000-0008-0000-2D00-00003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 name="Option Button 308">
          <a:extLst>
            <a:ext uri="{FF2B5EF4-FFF2-40B4-BE49-F238E27FC236}">
              <a16:creationId xmlns:a16="http://schemas.microsoft.com/office/drawing/2014/main" id="{00000000-0008-0000-2D00-00003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 name="Option Button 309">
          <a:extLst>
            <a:ext uri="{FF2B5EF4-FFF2-40B4-BE49-F238E27FC236}">
              <a16:creationId xmlns:a16="http://schemas.microsoft.com/office/drawing/2014/main" id="{00000000-0008-0000-2D00-00003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 name="Group Box 310" descr="Group Box 5">
          <a:extLst>
            <a:ext uri="{FF2B5EF4-FFF2-40B4-BE49-F238E27FC236}">
              <a16:creationId xmlns:a16="http://schemas.microsoft.com/office/drawing/2014/main" id="{00000000-0008-0000-2D00-00003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82</xdr:row>
      <xdr:rowOff>28440</xdr:rowOff>
    </xdr:from>
    <xdr:to>
      <xdr:col>7</xdr:col>
      <xdr:colOff>-363960</xdr:colOff>
      <xdr:row>83</xdr:row>
      <xdr:rowOff>0</xdr:rowOff>
    </xdr:to>
    <xdr:sp macro="" textlink="">
      <xdr:nvSpPr>
        <xdr:cNvPr id="312" name="Option Button 311">
          <a:extLst>
            <a:ext uri="{FF2B5EF4-FFF2-40B4-BE49-F238E27FC236}">
              <a16:creationId xmlns:a16="http://schemas.microsoft.com/office/drawing/2014/main" id="{00000000-0008-0000-2D00-00003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 name="Option Button 312">
          <a:extLst>
            <a:ext uri="{FF2B5EF4-FFF2-40B4-BE49-F238E27FC236}">
              <a16:creationId xmlns:a16="http://schemas.microsoft.com/office/drawing/2014/main" id="{00000000-0008-0000-2D00-00003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 name="Option Button 313">
          <a:extLst>
            <a:ext uri="{FF2B5EF4-FFF2-40B4-BE49-F238E27FC236}">
              <a16:creationId xmlns:a16="http://schemas.microsoft.com/office/drawing/2014/main" id="{00000000-0008-0000-2D00-00003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 name="Option Button 314">
          <a:extLst>
            <a:ext uri="{FF2B5EF4-FFF2-40B4-BE49-F238E27FC236}">
              <a16:creationId xmlns:a16="http://schemas.microsoft.com/office/drawing/2014/main" id="{00000000-0008-0000-2D00-00003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 name="Group Box 315" descr="Group Box 5">
          <a:extLst>
            <a:ext uri="{FF2B5EF4-FFF2-40B4-BE49-F238E27FC236}">
              <a16:creationId xmlns:a16="http://schemas.microsoft.com/office/drawing/2014/main" id="{00000000-0008-0000-2D00-00003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83</xdr:row>
      <xdr:rowOff>28440</xdr:rowOff>
    </xdr:from>
    <xdr:to>
      <xdr:col>7</xdr:col>
      <xdr:colOff>-363960</xdr:colOff>
      <xdr:row>84</xdr:row>
      <xdr:rowOff>0</xdr:rowOff>
    </xdr:to>
    <xdr:sp macro="" textlink="">
      <xdr:nvSpPr>
        <xdr:cNvPr id="317" name="Option Button 316">
          <a:extLst>
            <a:ext uri="{FF2B5EF4-FFF2-40B4-BE49-F238E27FC236}">
              <a16:creationId xmlns:a16="http://schemas.microsoft.com/office/drawing/2014/main" id="{00000000-0008-0000-2D00-00003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 name="Option Button 317">
          <a:extLst>
            <a:ext uri="{FF2B5EF4-FFF2-40B4-BE49-F238E27FC236}">
              <a16:creationId xmlns:a16="http://schemas.microsoft.com/office/drawing/2014/main" id="{00000000-0008-0000-2D00-00003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 name="Option Button 318">
          <a:extLst>
            <a:ext uri="{FF2B5EF4-FFF2-40B4-BE49-F238E27FC236}">
              <a16:creationId xmlns:a16="http://schemas.microsoft.com/office/drawing/2014/main" id="{00000000-0008-0000-2D00-00003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 name="Option Button 319">
          <a:extLst>
            <a:ext uri="{FF2B5EF4-FFF2-40B4-BE49-F238E27FC236}">
              <a16:creationId xmlns:a16="http://schemas.microsoft.com/office/drawing/2014/main" id="{00000000-0008-0000-2D00-00004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 name="Group Box 320" descr="Group Box 5">
          <a:extLst>
            <a:ext uri="{FF2B5EF4-FFF2-40B4-BE49-F238E27FC236}">
              <a16:creationId xmlns:a16="http://schemas.microsoft.com/office/drawing/2014/main" id="{00000000-0008-0000-2D00-00004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84</xdr:row>
      <xdr:rowOff>28440</xdr:rowOff>
    </xdr:from>
    <xdr:to>
      <xdr:col>7</xdr:col>
      <xdr:colOff>-363960</xdr:colOff>
      <xdr:row>85</xdr:row>
      <xdr:rowOff>0</xdr:rowOff>
    </xdr:to>
    <xdr:sp macro="" textlink="">
      <xdr:nvSpPr>
        <xdr:cNvPr id="322" name="Option Button 321">
          <a:extLst>
            <a:ext uri="{FF2B5EF4-FFF2-40B4-BE49-F238E27FC236}">
              <a16:creationId xmlns:a16="http://schemas.microsoft.com/office/drawing/2014/main" id="{00000000-0008-0000-2D00-00004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 name="Option Button 322">
          <a:extLst>
            <a:ext uri="{FF2B5EF4-FFF2-40B4-BE49-F238E27FC236}">
              <a16:creationId xmlns:a16="http://schemas.microsoft.com/office/drawing/2014/main" id="{00000000-0008-0000-2D00-00004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 name="Option Button 323">
          <a:extLst>
            <a:ext uri="{FF2B5EF4-FFF2-40B4-BE49-F238E27FC236}">
              <a16:creationId xmlns:a16="http://schemas.microsoft.com/office/drawing/2014/main" id="{00000000-0008-0000-2D00-00004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 name="Option Button 324">
          <a:extLst>
            <a:ext uri="{FF2B5EF4-FFF2-40B4-BE49-F238E27FC236}">
              <a16:creationId xmlns:a16="http://schemas.microsoft.com/office/drawing/2014/main" id="{00000000-0008-0000-2D00-00004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 name="Group Box 325" descr="Group Box 5">
          <a:extLst>
            <a:ext uri="{FF2B5EF4-FFF2-40B4-BE49-F238E27FC236}">
              <a16:creationId xmlns:a16="http://schemas.microsoft.com/office/drawing/2014/main" id="{00000000-0008-0000-2D00-00004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85</xdr:row>
      <xdr:rowOff>28440</xdr:rowOff>
    </xdr:from>
    <xdr:to>
      <xdr:col>7</xdr:col>
      <xdr:colOff>-363960</xdr:colOff>
      <xdr:row>86</xdr:row>
      <xdr:rowOff>0</xdr:rowOff>
    </xdr:to>
    <xdr:sp macro="" textlink="">
      <xdr:nvSpPr>
        <xdr:cNvPr id="327" name="Option Button 326">
          <a:extLst>
            <a:ext uri="{FF2B5EF4-FFF2-40B4-BE49-F238E27FC236}">
              <a16:creationId xmlns:a16="http://schemas.microsoft.com/office/drawing/2014/main" id="{00000000-0008-0000-2D00-00004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 name="Option Button 327">
          <a:extLst>
            <a:ext uri="{FF2B5EF4-FFF2-40B4-BE49-F238E27FC236}">
              <a16:creationId xmlns:a16="http://schemas.microsoft.com/office/drawing/2014/main" id="{00000000-0008-0000-2D00-00004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 name="Option Button 328">
          <a:extLst>
            <a:ext uri="{FF2B5EF4-FFF2-40B4-BE49-F238E27FC236}">
              <a16:creationId xmlns:a16="http://schemas.microsoft.com/office/drawing/2014/main" id="{00000000-0008-0000-2D00-00004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 name="Option Button 329">
          <a:extLst>
            <a:ext uri="{FF2B5EF4-FFF2-40B4-BE49-F238E27FC236}">
              <a16:creationId xmlns:a16="http://schemas.microsoft.com/office/drawing/2014/main" id="{00000000-0008-0000-2D00-00004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 name="Group Box 330" descr="Group Box 5">
          <a:extLst>
            <a:ext uri="{FF2B5EF4-FFF2-40B4-BE49-F238E27FC236}">
              <a16:creationId xmlns:a16="http://schemas.microsoft.com/office/drawing/2014/main" id="{00000000-0008-0000-2D00-00004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86</xdr:row>
      <xdr:rowOff>28440</xdr:rowOff>
    </xdr:from>
    <xdr:to>
      <xdr:col>7</xdr:col>
      <xdr:colOff>-363960</xdr:colOff>
      <xdr:row>87</xdr:row>
      <xdr:rowOff>0</xdr:rowOff>
    </xdr:to>
    <xdr:sp macro="" textlink="">
      <xdr:nvSpPr>
        <xdr:cNvPr id="332" name="Option Button 331">
          <a:extLst>
            <a:ext uri="{FF2B5EF4-FFF2-40B4-BE49-F238E27FC236}">
              <a16:creationId xmlns:a16="http://schemas.microsoft.com/office/drawing/2014/main" id="{00000000-0008-0000-2D00-00004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 name="Option Button 332">
          <a:extLst>
            <a:ext uri="{FF2B5EF4-FFF2-40B4-BE49-F238E27FC236}">
              <a16:creationId xmlns:a16="http://schemas.microsoft.com/office/drawing/2014/main" id="{00000000-0008-0000-2D00-00004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 name="Option Button 333">
          <a:extLst>
            <a:ext uri="{FF2B5EF4-FFF2-40B4-BE49-F238E27FC236}">
              <a16:creationId xmlns:a16="http://schemas.microsoft.com/office/drawing/2014/main" id="{00000000-0008-0000-2D00-00004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 name="Option Button 334">
          <a:extLst>
            <a:ext uri="{FF2B5EF4-FFF2-40B4-BE49-F238E27FC236}">
              <a16:creationId xmlns:a16="http://schemas.microsoft.com/office/drawing/2014/main" id="{00000000-0008-0000-2D00-00004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 name="Group Box 335" descr="Group Box 5">
          <a:extLst>
            <a:ext uri="{FF2B5EF4-FFF2-40B4-BE49-F238E27FC236}">
              <a16:creationId xmlns:a16="http://schemas.microsoft.com/office/drawing/2014/main" id="{00000000-0008-0000-2D00-00005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87</xdr:row>
      <xdr:rowOff>28440</xdr:rowOff>
    </xdr:from>
    <xdr:to>
      <xdr:col>7</xdr:col>
      <xdr:colOff>-363960</xdr:colOff>
      <xdr:row>88</xdr:row>
      <xdr:rowOff>0</xdr:rowOff>
    </xdr:to>
    <xdr:sp macro="" textlink="">
      <xdr:nvSpPr>
        <xdr:cNvPr id="337" name="Option Button 336">
          <a:extLst>
            <a:ext uri="{FF2B5EF4-FFF2-40B4-BE49-F238E27FC236}">
              <a16:creationId xmlns:a16="http://schemas.microsoft.com/office/drawing/2014/main" id="{00000000-0008-0000-2D00-00005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 name="Option Button 337">
          <a:extLst>
            <a:ext uri="{FF2B5EF4-FFF2-40B4-BE49-F238E27FC236}">
              <a16:creationId xmlns:a16="http://schemas.microsoft.com/office/drawing/2014/main" id="{00000000-0008-0000-2D00-00005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 name="Option Button 338">
          <a:extLst>
            <a:ext uri="{FF2B5EF4-FFF2-40B4-BE49-F238E27FC236}">
              <a16:creationId xmlns:a16="http://schemas.microsoft.com/office/drawing/2014/main" id="{00000000-0008-0000-2D00-00005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 name="Option Button 339">
          <a:extLst>
            <a:ext uri="{FF2B5EF4-FFF2-40B4-BE49-F238E27FC236}">
              <a16:creationId xmlns:a16="http://schemas.microsoft.com/office/drawing/2014/main" id="{00000000-0008-0000-2D00-00005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 name="Group Box 340" descr="Group Box 5">
          <a:extLst>
            <a:ext uri="{FF2B5EF4-FFF2-40B4-BE49-F238E27FC236}">
              <a16:creationId xmlns:a16="http://schemas.microsoft.com/office/drawing/2014/main" id="{00000000-0008-0000-2D00-00005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88</xdr:row>
      <xdr:rowOff>28440</xdr:rowOff>
    </xdr:from>
    <xdr:to>
      <xdr:col>7</xdr:col>
      <xdr:colOff>-363960</xdr:colOff>
      <xdr:row>89</xdr:row>
      <xdr:rowOff>0</xdr:rowOff>
    </xdr:to>
    <xdr:sp macro="" textlink="">
      <xdr:nvSpPr>
        <xdr:cNvPr id="342" name="Option Button 341">
          <a:extLst>
            <a:ext uri="{FF2B5EF4-FFF2-40B4-BE49-F238E27FC236}">
              <a16:creationId xmlns:a16="http://schemas.microsoft.com/office/drawing/2014/main" id="{00000000-0008-0000-2D00-00005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 name="Option Button 342">
          <a:extLst>
            <a:ext uri="{FF2B5EF4-FFF2-40B4-BE49-F238E27FC236}">
              <a16:creationId xmlns:a16="http://schemas.microsoft.com/office/drawing/2014/main" id="{00000000-0008-0000-2D00-00005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 name="Option Button 343">
          <a:extLst>
            <a:ext uri="{FF2B5EF4-FFF2-40B4-BE49-F238E27FC236}">
              <a16:creationId xmlns:a16="http://schemas.microsoft.com/office/drawing/2014/main" id="{00000000-0008-0000-2D00-00005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 name="Option Button 344">
          <a:extLst>
            <a:ext uri="{FF2B5EF4-FFF2-40B4-BE49-F238E27FC236}">
              <a16:creationId xmlns:a16="http://schemas.microsoft.com/office/drawing/2014/main" id="{00000000-0008-0000-2D00-00005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 name="Group Box 345" descr="Group Box 5">
          <a:extLst>
            <a:ext uri="{FF2B5EF4-FFF2-40B4-BE49-F238E27FC236}">
              <a16:creationId xmlns:a16="http://schemas.microsoft.com/office/drawing/2014/main" id="{00000000-0008-0000-2D00-00005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89</xdr:row>
      <xdr:rowOff>28440</xdr:rowOff>
    </xdr:from>
    <xdr:to>
      <xdr:col>7</xdr:col>
      <xdr:colOff>-363960</xdr:colOff>
      <xdr:row>90</xdr:row>
      <xdr:rowOff>0</xdr:rowOff>
    </xdr:to>
    <xdr:sp macro="" textlink="">
      <xdr:nvSpPr>
        <xdr:cNvPr id="347" name="Option Button 346">
          <a:extLst>
            <a:ext uri="{FF2B5EF4-FFF2-40B4-BE49-F238E27FC236}">
              <a16:creationId xmlns:a16="http://schemas.microsoft.com/office/drawing/2014/main" id="{00000000-0008-0000-2D00-00005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 name="Option Button 347">
          <a:extLst>
            <a:ext uri="{FF2B5EF4-FFF2-40B4-BE49-F238E27FC236}">
              <a16:creationId xmlns:a16="http://schemas.microsoft.com/office/drawing/2014/main" id="{00000000-0008-0000-2D00-00005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 name="Option Button 348">
          <a:extLst>
            <a:ext uri="{FF2B5EF4-FFF2-40B4-BE49-F238E27FC236}">
              <a16:creationId xmlns:a16="http://schemas.microsoft.com/office/drawing/2014/main" id="{00000000-0008-0000-2D00-00005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0" name="Option Button 349">
          <a:extLst>
            <a:ext uri="{FF2B5EF4-FFF2-40B4-BE49-F238E27FC236}">
              <a16:creationId xmlns:a16="http://schemas.microsoft.com/office/drawing/2014/main" id="{00000000-0008-0000-2D00-00005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1" name="Group Box 350" descr="Group Box 5">
          <a:extLst>
            <a:ext uri="{FF2B5EF4-FFF2-40B4-BE49-F238E27FC236}">
              <a16:creationId xmlns:a16="http://schemas.microsoft.com/office/drawing/2014/main" id="{00000000-0008-0000-2D00-00005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90</xdr:row>
      <xdr:rowOff>28440</xdr:rowOff>
    </xdr:from>
    <xdr:to>
      <xdr:col>7</xdr:col>
      <xdr:colOff>-363960</xdr:colOff>
      <xdr:row>91</xdr:row>
      <xdr:rowOff>0</xdr:rowOff>
    </xdr:to>
    <xdr:sp macro="" textlink="">
      <xdr:nvSpPr>
        <xdr:cNvPr id="352" name="Option Button 351">
          <a:extLst>
            <a:ext uri="{FF2B5EF4-FFF2-40B4-BE49-F238E27FC236}">
              <a16:creationId xmlns:a16="http://schemas.microsoft.com/office/drawing/2014/main" id="{00000000-0008-0000-2D00-00006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3" name="Option Button 352">
          <a:extLst>
            <a:ext uri="{FF2B5EF4-FFF2-40B4-BE49-F238E27FC236}">
              <a16:creationId xmlns:a16="http://schemas.microsoft.com/office/drawing/2014/main" id="{00000000-0008-0000-2D00-00006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4" name="Option Button 353">
          <a:extLst>
            <a:ext uri="{FF2B5EF4-FFF2-40B4-BE49-F238E27FC236}">
              <a16:creationId xmlns:a16="http://schemas.microsoft.com/office/drawing/2014/main" id="{00000000-0008-0000-2D00-00006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5" name="Option Button 354">
          <a:extLst>
            <a:ext uri="{FF2B5EF4-FFF2-40B4-BE49-F238E27FC236}">
              <a16:creationId xmlns:a16="http://schemas.microsoft.com/office/drawing/2014/main" id="{00000000-0008-0000-2D00-00006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6" name="Group Box 355" descr="Group Box 5">
          <a:extLst>
            <a:ext uri="{FF2B5EF4-FFF2-40B4-BE49-F238E27FC236}">
              <a16:creationId xmlns:a16="http://schemas.microsoft.com/office/drawing/2014/main" id="{00000000-0008-0000-2D00-00006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91</xdr:row>
      <xdr:rowOff>28440</xdr:rowOff>
    </xdr:from>
    <xdr:to>
      <xdr:col>7</xdr:col>
      <xdr:colOff>-363960</xdr:colOff>
      <xdr:row>92</xdr:row>
      <xdr:rowOff>0</xdr:rowOff>
    </xdr:to>
    <xdr:sp macro="" textlink="">
      <xdr:nvSpPr>
        <xdr:cNvPr id="357" name="Option Button 356">
          <a:extLst>
            <a:ext uri="{FF2B5EF4-FFF2-40B4-BE49-F238E27FC236}">
              <a16:creationId xmlns:a16="http://schemas.microsoft.com/office/drawing/2014/main" id="{00000000-0008-0000-2D00-00006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8" name="Option Button 357">
          <a:extLst>
            <a:ext uri="{FF2B5EF4-FFF2-40B4-BE49-F238E27FC236}">
              <a16:creationId xmlns:a16="http://schemas.microsoft.com/office/drawing/2014/main" id="{00000000-0008-0000-2D00-00006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9" name="Option Button 358">
          <a:extLst>
            <a:ext uri="{FF2B5EF4-FFF2-40B4-BE49-F238E27FC236}">
              <a16:creationId xmlns:a16="http://schemas.microsoft.com/office/drawing/2014/main" id="{00000000-0008-0000-2D00-00006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0" name="Option Button 359">
          <a:extLst>
            <a:ext uri="{FF2B5EF4-FFF2-40B4-BE49-F238E27FC236}">
              <a16:creationId xmlns:a16="http://schemas.microsoft.com/office/drawing/2014/main" id="{00000000-0008-0000-2D00-00006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1" name="Group Box 360" descr="Group Box 5">
          <a:extLst>
            <a:ext uri="{FF2B5EF4-FFF2-40B4-BE49-F238E27FC236}">
              <a16:creationId xmlns:a16="http://schemas.microsoft.com/office/drawing/2014/main" id="{00000000-0008-0000-2D00-00006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92</xdr:row>
      <xdr:rowOff>28440</xdr:rowOff>
    </xdr:from>
    <xdr:to>
      <xdr:col>7</xdr:col>
      <xdr:colOff>-363960</xdr:colOff>
      <xdr:row>93</xdr:row>
      <xdr:rowOff>0</xdr:rowOff>
    </xdr:to>
    <xdr:sp macro="" textlink="">
      <xdr:nvSpPr>
        <xdr:cNvPr id="362" name="Option Button 361">
          <a:extLst>
            <a:ext uri="{FF2B5EF4-FFF2-40B4-BE49-F238E27FC236}">
              <a16:creationId xmlns:a16="http://schemas.microsoft.com/office/drawing/2014/main" id="{00000000-0008-0000-2D00-00006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3" name="Option Button 362">
          <a:extLst>
            <a:ext uri="{FF2B5EF4-FFF2-40B4-BE49-F238E27FC236}">
              <a16:creationId xmlns:a16="http://schemas.microsoft.com/office/drawing/2014/main" id="{00000000-0008-0000-2D00-00006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4" name="Option Button 363">
          <a:extLst>
            <a:ext uri="{FF2B5EF4-FFF2-40B4-BE49-F238E27FC236}">
              <a16:creationId xmlns:a16="http://schemas.microsoft.com/office/drawing/2014/main" id="{00000000-0008-0000-2D00-00006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5" name="Option Button 364">
          <a:extLst>
            <a:ext uri="{FF2B5EF4-FFF2-40B4-BE49-F238E27FC236}">
              <a16:creationId xmlns:a16="http://schemas.microsoft.com/office/drawing/2014/main" id="{00000000-0008-0000-2D00-00006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6" name="Group Box 365" descr="Group Box 5">
          <a:extLst>
            <a:ext uri="{FF2B5EF4-FFF2-40B4-BE49-F238E27FC236}">
              <a16:creationId xmlns:a16="http://schemas.microsoft.com/office/drawing/2014/main" id="{00000000-0008-0000-2D00-00006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93</xdr:row>
      <xdr:rowOff>28440</xdr:rowOff>
    </xdr:from>
    <xdr:to>
      <xdr:col>7</xdr:col>
      <xdr:colOff>-363960</xdr:colOff>
      <xdr:row>94</xdr:row>
      <xdr:rowOff>0</xdr:rowOff>
    </xdr:to>
    <xdr:sp macro="" textlink="">
      <xdr:nvSpPr>
        <xdr:cNvPr id="367" name="Option Button 366">
          <a:extLst>
            <a:ext uri="{FF2B5EF4-FFF2-40B4-BE49-F238E27FC236}">
              <a16:creationId xmlns:a16="http://schemas.microsoft.com/office/drawing/2014/main" id="{00000000-0008-0000-2D00-00006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8" name="Option Button 367">
          <a:extLst>
            <a:ext uri="{FF2B5EF4-FFF2-40B4-BE49-F238E27FC236}">
              <a16:creationId xmlns:a16="http://schemas.microsoft.com/office/drawing/2014/main" id="{00000000-0008-0000-2D00-00007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9" name="Option Button 368">
          <a:extLst>
            <a:ext uri="{FF2B5EF4-FFF2-40B4-BE49-F238E27FC236}">
              <a16:creationId xmlns:a16="http://schemas.microsoft.com/office/drawing/2014/main" id="{00000000-0008-0000-2D00-00007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0" name="Option Button 369">
          <a:extLst>
            <a:ext uri="{FF2B5EF4-FFF2-40B4-BE49-F238E27FC236}">
              <a16:creationId xmlns:a16="http://schemas.microsoft.com/office/drawing/2014/main" id="{00000000-0008-0000-2D00-00007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1" name="Group Box 370" descr="Group Box 5">
          <a:extLst>
            <a:ext uri="{FF2B5EF4-FFF2-40B4-BE49-F238E27FC236}">
              <a16:creationId xmlns:a16="http://schemas.microsoft.com/office/drawing/2014/main" id="{00000000-0008-0000-2D00-00007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94</xdr:row>
      <xdr:rowOff>28440</xdr:rowOff>
    </xdr:from>
    <xdr:to>
      <xdr:col>7</xdr:col>
      <xdr:colOff>-363960</xdr:colOff>
      <xdr:row>95</xdr:row>
      <xdr:rowOff>0</xdr:rowOff>
    </xdr:to>
    <xdr:sp macro="" textlink="">
      <xdr:nvSpPr>
        <xdr:cNvPr id="372" name="Option Button 371">
          <a:extLst>
            <a:ext uri="{FF2B5EF4-FFF2-40B4-BE49-F238E27FC236}">
              <a16:creationId xmlns:a16="http://schemas.microsoft.com/office/drawing/2014/main" id="{00000000-0008-0000-2D00-00007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3" name="Option Button 372">
          <a:extLst>
            <a:ext uri="{FF2B5EF4-FFF2-40B4-BE49-F238E27FC236}">
              <a16:creationId xmlns:a16="http://schemas.microsoft.com/office/drawing/2014/main" id="{00000000-0008-0000-2D00-00007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4" name="Option Button 373">
          <a:extLst>
            <a:ext uri="{FF2B5EF4-FFF2-40B4-BE49-F238E27FC236}">
              <a16:creationId xmlns:a16="http://schemas.microsoft.com/office/drawing/2014/main" id="{00000000-0008-0000-2D00-00007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5" name="Option Button 374">
          <a:extLst>
            <a:ext uri="{FF2B5EF4-FFF2-40B4-BE49-F238E27FC236}">
              <a16:creationId xmlns:a16="http://schemas.microsoft.com/office/drawing/2014/main" id="{00000000-0008-0000-2D00-00007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6" name="Group Box 375" descr="Group Box 5">
          <a:extLst>
            <a:ext uri="{FF2B5EF4-FFF2-40B4-BE49-F238E27FC236}">
              <a16:creationId xmlns:a16="http://schemas.microsoft.com/office/drawing/2014/main" id="{00000000-0008-0000-2D00-00007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95</xdr:row>
      <xdr:rowOff>28440</xdr:rowOff>
    </xdr:from>
    <xdr:to>
      <xdr:col>7</xdr:col>
      <xdr:colOff>-363960</xdr:colOff>
      <xdr:row>96</xdr:row>
      <xdr:rowOff>0</xdr:rowOff>
    </xdr:to>
    <xdr:sp macro="" textlink="">
      <xdr:nvSpPr>
        <xdr:cNvPr id="377" name="Option Button 376">
          <a:extLst>
            <a:ext uri="{FF2B5EF4-FFF2-40B4-BE49-F238E27FC236}">
              <a16:creationId xmlns:a16="http://schemas.microsoft.com/office/drawing/2014/main" id="{00000000-0008-0000-2D00-00007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8" name="Option Button 377">
          <a:extLst>
            <a:ext uri="{FF2B5EF4-FFF2-40B4-BE49-F238E27FC236}">
              <a16:creationId xmlns:a16="http://schemas.microsoft.com/office/drawing/2014/main" id="{00000000-0008-0000-2D00-00007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9" name="Option Button 378">
          <a:extLst>
            <a:ext uri="{FF2B5EF4-FFF2-40B4-BE49-F238E27FC236}">
              <a16:creationId xmlns:a16="http://schemas.microsoft.com/office/drawing/2014/main" id="{00000000-0008-0000-2D00-00007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0" name="Option Button 379">
          <a:extLst>
            <a:ext uri="{FF2B5EF4-FFF2-40B4-BE49-F238E27FC236}">
              <a16:creationId xmlns:a16="http://schemas.microsoft.com/office/drawing/2014/main" id="{00000000-0008-0000-2D00-00007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1" name="Group Box 380" descr="Group Box 5">
          <a:extLst>
            <a:ext uri="{FF2B5EF4-FFF2-40B4-BE49-F238E27FC236}">
              <a16:creationId xmlns:a16="http://schemas.microsoft.com/office/drawing/2014/main" id="{00000000-0008-0000-2D00-00007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96</xdr:row>
      <xdr:rowOff>28440</xdr:rowOff>
    </xdr:from>
    <xdr:to>
      <xdr:col>7</xdr:col>
      <xdr:colOff>-363960</xdr:colOff>
      <xdr:row>97</xdr:row>
      <xdr:rowOff>0</xdr:rowOff>
    </xdr:to>
    <xdr:sp macro="" textlink="">
      <xdr:nvSpPr>
        <xdr:cNvPr id="382" name="Option Button 381">
          <a:extLst>
            <a:ext uri="{FF2B5EF4-FFF2-40B4-BE49-F238E27FC236}">
              <a16:creationId xmlns:a16="http://schemas.microsoft.com/office/drawing/2014/main" id="{00000000-0008-0000-2D00-00007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3" name="Option Button 382">
          <a:extLst>
            <a:ext uri="{FF2B5EF4-FFF2-40B4-BE49-F238E27FC236}">
              <a16:creationId xmlns:a16="http://schemas.microsoft.com/office/drawing/2014/main" id="{00000000-0008-0000-2D00-00007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4" name="Option Button 383">
          <a:extLst>
            <a:ext uri="{FF2B5EF4-FFF2-40B4-BE49-F238E27FC236}">
              <a16:creationId xmlns:a16="http://schemas.microsoft.com/office/drawing/2014/main" id="{00000000-0008-0000-2D00-00008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5" name="Option Button 384">
          <a:extLst>
            <a:ext uri="{FF2B5EF4-FFF2-40B4-BE49-F238E27FC236}">
              <a16:creationId xmlns:a16="http://schemas.microsoft.com/office/drawing/2014/main" id="{00000000-0008-0000-2D00-00008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6" name="Group Box 385" descr="Group Box 5">
          <a:extLst>
            <a:ext uri="{FF2B5EF4-FFF2-40B4-BE49-F238E27FC236}">
              <a16:creationId xmlns:a16="http://schemas.microsoft.com/office/drawing/2014/main" id="{00000000-0008-0000-2D00-00008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97</xdr:row>
      <xdr:rowOff>28440</xdr:rowOff>
    </xdr:from>
    <xdr:to>
      <xdr:col>7</xdr:col>
      <xdr:colOff>-363960</xdr:colOff>
      <xdr:row>98</xdr:row>
      <xdr:rowOff>0</xdr:rowOff>
    </xdr:to>
    <xdr:sp macro="" textlink="">
      <xdr:nvSpPr>
        <xdr:cNvPr id="387" name="Option Button 386">
          <a:extLst>
            <a:ext uri="{FF2B5EF4-FFF2-40B4-BE49-F238E27FC236}">
              <a16:creationId xmlns:a16="http://schemas.microsoft.com/office/drawing/2014/main" id="{00000000-0008-0000-2D00-00008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8" name="Option Button 387">
          <a:extLst>
            <a:ext uri="{FF2B5EF4-FFF2-40B4-BE49-F238E27FC236}">
              <a16:creationId xmlns:a16="http://schemas.microsoft.com/office/drawing/2014/main" id="{00000000-0008-0000-2D00-00008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9" name="Option Button 388">
          <a:extLst>
            <a:ext uri="{FF2B5EF4-FFF2-40B4-BE49-F238E27FC236}">
              <a16:creationId xmlns:a16="http://schemas.microsoft.com/office/drawing/2014/main" id="{00000000-0008-0000-2D00-00008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0" name="Option Button 389">
          <a:extLst>
            <a:ext uri="{FF2B5EF4-FFF2-40B4-BE49-F238E27FC236}">
              <a16:creationId xmlns:a16="http://schemas.microsoft.com/office/drawing/2014/main" id="{00000000-0008-0000-2D00-00008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1" name="Group Box 390" descr="Group Box 5">
          <a:extLst>
            <a:ext uri="{FF2B5EF4-FFF2-40B4-BE49-F238E27FC236}">
              <a16:creationId xmlns:a16="http://schemas.microsoft.com/office/drawing/2014/main" id="{00000000-0008-0000-2D00-00008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98</xdr:row>
      <xdr:rowOff>28440</xdr:rowOff>
    </xdr:from>
    <xdr:to>
      <xdr:col>7</xdr:col>
      <xdr:colOff>-363960</xdr:colOff>
      <xdr:row>99</xdr:row>
      <xdr:rowOff>0</xdr:rowOff>
    </xdr:to>
    <xdr:sp macro="" textlink="">
      <xdr:nvSpPr>
        <xdr:cNvPr id="392" name="Option Button 391">
          <a:extLst>
            <a:ext uri="{FF2B5EF4-FFF2-40B4-BE49-F238E27FC236}">
              <a16:creationId xmlns:a16="http://schemas.microsoft.com/office/drawing/2014/main" id="{00000000-0008-0000-2D00-00008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3" name="Option Button 392">
          <a:extLst>
            <a:ext uri="{FF2B5EF4-FFF2-40B4-BE49-F238E27FC236}">
              <a16:creationId xmlns:a16="http://schemas.microsoft.com/office/drawing/2014/main" id="{00000000-0008-0000-2D00-00008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4" name="Option Button 393">
          <a:extLst>
            <a:ext uri="{FF2B5EF4-FFF2-40B4-BE49-F238E27FC236}">
              <a16:creationId xmlns:a16="http://schemas.microsoft.com/office/drawing/2014/main" id="{00000000-0008-0000-2D00-00008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5" name="Option Button 394">
          <a:extLst>
            <a:ext uri="{FF2B5EF4-FFF2-40B4-BE49-F238E27FC236}">
              <a16:creationId xmlns:a16="http://schemas.microsoft.com/office/drawing/2014/main" id="{00000000-0008-0000-2D00-00008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6" name="Group Box 395" descr="Group Box 5">
          <a:extLst>
            <a:ext uri="{FF2B5EF4-FFF2-40B4-BE49-F238E27FC236}">
              <a16:creationId xmlns:a16="http://schemas.microsoft.com/office/drawing/2014/main" id="{00000000-0008-0000-2D00-00008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99</xdr:row>
      <xdr:rowOff>28440</xdr:rowOff>
    </xdr:from>
    <xdr:to>
      <xdr:col>7</xdr:col>
      <xdr:colOff>-363960</xdr:colOff>
      <xdr:row>100</xdr:row>
      <xdr:rowOff>0</xdr:rowOff>
    </xdr:to>
    <xdr:sp macro="" textlink="">
      <xdr:nvSpPr>
        <xdr:cNvPr id="397" name="Option Button 396">
          <a:extLst>
            <a:ext uri="{FF2B5EF4-FFF2-40B4-BE49-F238E27FC236}">
              <a16:creationId xmlns:a16="http://schemas.microsoft.com/office/drawing/2014/main" id="{00000000-0008-0000-2D00-00008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8" name="Option Button 397">
          <a:extLst>
            <a:ext uri="{FF2B5EF4-FFF2-40B4-BE49-F238E27FC236}">
              <a16:creationId xmlns:a16="http://schemas.microsoft.com/office/drawing/2014/main" id="{00000000-0008-0000-2D00-00008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9" name="Option Button 398">
          <a:extLst>
            <a:ext uri="{FF2B5EF4-FFF2-40B4-BE49-F238E27FC236}">
              <a16:creationId xmlns:a16="http://schemas.microsoft.com/office/drawing/2014/main" id="{00000000-0008-0000-2D00-00008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0" name="Option Button 399">
          <a:extLst>
            <a:ext uri="{FF2B5EF4-FFF2-40B4-BE49-F238E27FC236}">
              <a16:creationId xmlns:a16="http://schemas.microsoft.com/office/drawing/2014/main" id="{00000000-0008-0000-2D00-00009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1" name="Group Box 400" descr="Group Box 5">
          <a:extLst>
            <a:ext uri="{FF2B5EF4-FFF2-40B4-BE49-F238E27FC236}">
              <a16:creationId xmlns:a16="http://schemas.microsoft.com/office/drawing/2014/main" id="{00000000-0008-0000-2D00-00009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100</xdr:row>
      <xdr:rowOff>28440</xdr:rowOff>
    </xdr:from>
    <xdr:to>
      <xdr:col>7</xdr:col>
      <xdr:colOff>-363960</xdr:colOff>
      <xdr:row>101</xdr:row>
      <xdr:rowOff>0</xdr:rowOff>
    </xdr:to>
    <xdr:sp macro="" textlink="">
      <xdr:nvSpPr>
        <xdr:cNvPr id="402" name="Option Button 401">
          <a:extLst>
            <a:ext uri="{FF2B5EF4-FFF2-40B4-BE49-F238E27FC236}">
              <a16:creationId xmlns:a16="http://schemas.microsoft.com/office/drawing/2014/main" id="{00000000-0008-0000-2D00-00009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3" name="Option Button 402">
          <a:extLst>
            <a:ext uri="{FF2B5EF4-FFF2-40B4-BE49-F238E27FC236}">
              <a16:creationId xmlns:a16="http://schemas.microsoft.com/office/drawing/2014/main" id="{00000000-0008-0000-2D00-00009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4" name="Option Button 403">
          <a:extLst>
            <a:ext uri="{FF2B5EF4-FFF2-40B4-BE49-F238E27FC236}">
              <a16:creationId xmlns:a16="http://schemas.microsoft.com/office/drawing/2014/main" id="{00000000-0008-0000-2D00-00009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5" name="Option Button 404">
          <a:extLst>
            <a:ext uri="{FF2B5EF4-FFF2-40B4-BE49-F238E27FC236}">
              <a16:creationId xmlns:a16="http://schemas.microsoft.com/office/drawing/2014/main" id="{00000000-0008-0000-2D00-00009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6" name="Group Box 405" descr="Group Box 5">
          <a:extLst>
            <a:ext uri="{FF2B5EF4-FFF2-40B4-BE49-F238E27FC236}">
              <a16:creationId xmlns:a16="http://schemas.microsoft.com/office/drawing/2014/main" id="{00000000-0008-0000-2D00-00009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101</xdr:row>
      <xdr:rowOff>28440</xdr:rowOff>
    </xdr:from>
    <xdr:to>
      <xdr:col>7</xdr:col>
      <xdr:colOff>-363960</xdr:colOff>
      <xdr:row>102</xdr:row>
      <xdr:rowOff>0</xdr:rowOff>
    </xdr:to>
    <xdr:sp macro="" textlink="">
      <xdr:nvSpPr>
        <xdr:cNvPr id="407" name="Option Button 406">
          <a:extLst>
            <a:ext uri="{FF2B5EF4-FFF2-40B4-BE49-F238E27FC236}">
              <a16:creationId xmlns:a16="http://schemas.microsoft.com/office/drawing/2014/main" id="{00000000-0008-0000-2D00-00009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8" name="Option Button 407">
          <a:extLst>
            <a:ext uri="{FF2B5EF4-FFF2-40B4-BE49-F238E27FC236}">
              <a16:creationId xmlns:a16="http://schemas.microsoft.com/office/drawing/2014/main" id="{00000000-0008-0000-2D00-00009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9" name="Option Button 408">
          <a:extLst>
            <a:ext uri="{FF2B5EF4-FFF2-40B4-BE49-F238E27FC236}">
              <a16:creationId xmlns:a16="http://schemas.microsoft.com/office/drawing/2014/main" id="{00000000-0008-0000-2D00-00009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0" name="Option Button 409">
          <a:extLst>
            <a:ext uri="{FF2B5EF4-FFF2-40B4-BE49-F238E27FC236}">
              <a16:creationId xmlns:a16="http://schemas.microsoft.com/office/drawing/2014/main" id="{00000000-0008-0000-2D00-00009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1" name="Group Box 410" descr="Group Box 5">
          <a:extLst>
            <a:ext uri="{FF2B5EF4-FFF2-40B4-BE49-F238E27FC236}">
              <a16:creationId xmlns:a16="http://schemas.microsoft.com/office/drawing/2014/main" id="{00000000-0008-0000-2D00-00009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102</xdr:row>
      <xdr:rowOff>28440</xdr:rowOff>
    </xdr:from>
    <xdr:to>
      <xdr:col>7</xdr:col>
      <xdr:colOff>-363960</xdr:colOff>
      <xdr:row>103</xdr:row>
      <xdr:rowOff>0</xdr:rowOff>
    </xdr:to>
    <xdr:sp macro="" textlink="">
      <xdr:nvSpPr>
        <xdr:cNvPr id="412" name="Option Button 411">
          <a:extLst>
            <a:ext uri="{FF2B5EF4-FFF2-40B4-BE49-F238E27FC236}">
              <a16:creationId xmlns:a16="http://schemas.microsoft.com/office/drawing/2014/main" id="{00000000-0008-0000-2D00-00009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3" name="Option Button 412">
          <a:extLst>
            <a:ext uri="{FF2B5EF4-FFF2-40B4-BE49-F238E27FC236}">
              <a16:creationId xmlns:a16="http://schemas.microsoft.com/office/drawing/2014/main" id="{00000000-0008-0000-2D00-00009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4" name="Option Button 413">
          <a:extLst>
            <a:ext uri="{FF2B5EF4-FFF2-40B4-BE49-F238E27FC236}">
              <a16:creationId xmlns:a16="http://schemas.microsoft.com/office/drawing/2014/main" id="{00000000-0008-0000-2D00-00009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5" name="Option Button 414">
          <a:extLst>
            <a:ext uri="{FF2B5EF4-FFF2-40B4-BE49-F238E27FC236}">
              <a16:creationId xmlns:a16="http://schemas.microsoft.com/office/drawing/2014/main" id="{00000000-0008-0000-2D00-00009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6" name="Group Box 415" descr="Group Box 5">
          <a:extLst>
            <a:ext uri="{FF2B5EF4-FFF2-40B4-BE49-F238E27FC236}">
              <a16:creationId xmlns:a16="http://schemas.microsoft.com/office/drawing/2014/main" id="{00000000-0008-0000-2D00-0000A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103</xdr:row>
      <xdr:rowOff>28440</xdr:rowOff>
    </xdr:from>
    <xdr:to>
      <xdr:col>7</xdr:col>
      <xdr:colOff>-363960</xdr:colOff>
      <xdr:row>104</xdr:row>
      <xdr:rowOff>0</xdr:rowOff>
    </xdr:to>
    <xdr:sp macro="" textlink="">
      <xdr:nvSpPr>
        <xdr:cNvPr id="417" name="Option Button 416">
          <a:extLst>
            <a:ext uri="{FF2B5EF4-FFF2-40B4-BE49-F238E27FC236}">
              <a16:creationId xmlns:a16="http://schemas.microsoft.com/office/drawing/2014/main" id="{00000000-0008-0000-2D00-0000A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8" name="Option Button 417">
          <a:extLst>
            <a:ext uri="{FF2B5EF4-FFF2-40B4-BE49-F238E27FC236}">
              <a16:creationId xmlns:a16="http://schemas.microsoft.com/office/drawing/2014/main" id="{00000000-0008-0000-2D00-0000A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9" name="Option Button 418">
          <a:extLst>
            <a:ext uri="{FF2B5EF4-FFF2-40B4-BE49-F238E27FC236}">
              <a16:creationId xmlns:a16="http://schemas.microsoft.com/office/drawing/2014/main" id="{00000000-0008-0000-2D00-0000A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0" name="Option Button 419">
          <a:extLst>
            <a:ext uri="{FF2B5EF4-FFF2-40B4-BE49-F238E27FC236}">
              <a16:creationId xmlns:a16="http://schemas.microsoft.com/office/drawing/2014/main" id="{00000000-0008-0000-2D00-0000A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1" name="Group Box 420" descr="Group Box 5">
          <a:extLst>
            <a:ext uri="{FF2B5EF4-FFF2-40B4-BE49-F238E27FC236}">
              <a16:creationId xmlns:a16="http://schemas.microsoft.com/office/drawing/2014/main" id="{00000000-0008-0000-2D00-0000A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104</xdr:row>
      <xdr:rowOff>28440</xdr:rowOff>
    </xdr:from>
    <xdr:to>
      <xdr:col>7</xdr:col>
      <xdr:colOff>-363960</xdr:colOff>
      <xdr:row>105</xdr:row>
      <xdr:rowOff>0</xdr:rowOff>
    </xdr:to>
    <xdr:sp macro="" textlink="">
      <xdr:nvSpPr>
        <xdr:cNvPr id="422" name="Option Button 421">
          <a:extLst>
            <a:ext uri="{FF2B5EF4-FFF2-40B4-BE49-F238E27FC236}">
              <a16:creationId xmlns:a16="http://schemas.microsoft.com/office/drawing/2014/main" id="{00000000-0008-0000-2D00-0000A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3" name="Option Button 422">
          <a:extLst>
            <a:ext uri="{FF2B5EF4-FFF2-40B4-BE49-F238E27FC236}">
              <a16:creationId xmlns:a16="http://schemas.microsoft.com/office/drawing/2014/main" id="{00000000-0008-0000-2D00-0000A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4" name="Option Button 423">
          <a:extLst>
            <a:ext uri="{FF2B5EF4-FFF2-40B4-BE49-F238E27FC236}">
              <a16:creationId xmlns:a16="http://schemas.microsoft.com/office/drawing/2014/main" id="{00000000-0008-0000-2D00-0000A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5" name="Option Button 424">
          <a:extLst>
            <a:ext uri="{FF2B5EF4-FFF2-40B4-BE49-F238E27FC236}">
              <a16:creationId xmlns:a16="http://schemas.microsoft.com/office/drawing/2014/main" id="{00000000-0008-0000-2D00-0000A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6" name="Group Box 425" descr="Group Box 5">
          <a:extLst>
            <a:ext uri="{FF2B5EF4-FFF2-40B4-BE49-F238E27FC236}">
              <a16:creationId xmlns:a16="http://schemas.microsoft.com/office/drawing/2014/main" id="{00000000-0008-0000-2D00-0000A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105</xdr:row>
      <xdr:rowOff>28440</xdr:rowOff>
    </xdr:from>
    <xdr:to>
      <xdr:col>7</xdr:col>
      <xdr:colOff>-363960</xdr:colOff>
      <xdr:row>106</xdr:row>
      <xdr:rowOff>0</xdr:rowOff>
    </xdr:to>
    <xdr:sp macro="" textlink="">
      <xdr:nvSpPr>
        <xdr:cNvPr id="427" name="Option Button 426">
          <a:extLst>
            <a:ext uri="{FF2B5EF4-FFF2-40B4-BE49-F238E27FC236}">
              <a16:creationId xmlns:a16="http://schemas.microsoft.com/office/drawing/2014/main" id="{00000000-0008-0000-2D00-0000A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8" name="Option Button 427">
          <a:extLst>
            <a:ext uri="{FF2B5EF4-FFF2-40B4-BE49-F238E27FC236}">
              <a16:creationId xmlns:a16="http://schemas.microsoft.com/office/drawing/2014/main" id="{00000000-0008-0000-2D00-0000A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9" name="Option Button 428">
          <a:extLst>
            <a:ext uri="{FF2B5EF4-FFF2-40B4-BE49-F238E27FC236}">
              <a16:creationId xmlns:a16="http://schemas.microsoft.com/office/drawing/2014/main" id="{00000000-0008-0000-2D00-0000A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0" name="Option Button 429">
          <a:extLst>
            <a:ext uri="{FF2B5EF4-FFF2-40B4-BE49-F238E27FC236}">
              <a16:creationId xmlns:a16="http://schemas.microsoft.com/office/drawing/2014/main" id="{00000000-0008-0000-2D00-0000A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1" name="Group Box 430" descr="Group Box 5">
          <a:extLst>
            <a:ext uri="{FF2B5EF4-FFF2-40B4-BE49-F238E27FC236}">
              <a16:creationId xmlns:a16="http://schemas.microsoft.com/office/drawing/2014/main" id="{00000000-0008-0000-2D00-0000A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106</xdr:row>
      <xdr:rowOff>28440</xdr:rowOff>
    </xdr:from>
    <xdr:to>
      <xdr:col>7</xdr:col>
      <xdr:colOff>-363960</xdr:colOff>
      <xdr:row>107</xdr:row>
      <xdr:rowOff>0</xdr:rowOff>
    </xdr:to>
    <xdr:sp macro="" textlink="">
      <xdr:nvSpPr>
        <xdr:cNvPr id="432" name="Option Button 431">
          <a:extLst>
            <a:ext uri="{FF2B5EF4-FFF2-40B4-BE49-F238E27FC236}">
              <a16:creationId xmlns:a16="http://schemas.microsoft.com/office/drawing/2014/main" id="{00000000-0008-0000-2D00-0000B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3" name="Option Button 432">
          <a:extLst>
            <a:ext uri="{FF2B5EF4-FFF2-40B4-BE49-F238E27FC236}">
              <a16:creationId xmlns:a16="http://schemas.microsoft.com/office/drawing/2014/main" id="{00000000-0008-0000-2D00-0000B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4" name="Option Button 433">
          <a:extLst>
            <a:ext uri="{FF2B5EF4-FFF2-40B4-BE49-F238E27FC236}">
              <a16:creationId xmlns:a16="http://schemas.microsoft.com/office/drawing/2014/main" id="{00000000-0008-0000-2D00-0000B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5" name="Option Button 434">
          <a:extLst>
            <a:ext uri="{FF2B5EF4-FFF2-40B4-BE49-F238E27FC236}">
              <a16:creationId xmlns:a16="http://schemas.microsoft.com/office/drawing/2014/main" id="{00000000-0008-0000-2D00-0000B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6" name="Group Box 435" descr="Group Box 5">
          <a:extLst>
            <a:ext uri="{FF2B5EF4-FFF2-40B4-BE49-F238E27FC236}">
              <a16:creationId xmlns:a16="http://schemas.microsoft.com/office/drawing/2014/main" id="{00000000-0008-0000-2D00-0000B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107</xdr:row>
      <xdr:rowOff>28440</xdr:rowOff>
    </xdr:from>
    <xdr:to>
      <xdr:col>7</xdr:col>
      <xdr:colOff>-363960</xdr:colOff>
      <xdr:row>108</xdr:row>
      <xdr:rowOff>0</xdr:rowOff>
    </xdr:to>
    <xdr:sp macro="" textlink="">
      <xdr:nvSpPr>
        <xdr:cNvPr id="437" name="Option Button 436">
          <a:extLst>
            <a:ext uri="{FF2B5EF4-FFF2-40B4-BE49-F238E27FC236}">
              <a16:creationId xmlns:a16="http://schemas.microsoft.com/office/drawing/2014/main" id="{00000000-0008-0000-2D00-0000B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8" name="Option Button 437">
          <a:extLst>
            <a:ext uri="{FF2B5EF4-FFF2-40B4-BE49-F238E27FC236}">
              <a16:creationId xmlns:a16="http://schemas.microsoft.com/office/drawing/2014/main" id="{00000000-0008-0000-2D00-0000B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9" name="Option Button 438">
          <a:extLst>
            <a:ext uri="{FF2B5EF4-FFF2-40B4-BE49-F238E27FC236}">
              <a16:creationId xmlns:a16="http://schemas.microsoft.com/office/drawing/2014/main" id="{00000000-0008-0000-2D00-0000B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0" name="Option Button 439">
          <a:extLst>
            <a:ext uri="{FF2B5EF4-FFF2-40B4-BE49-F238E27FC236}">
              <a16:creationId xmlns:a16="http://schemas.microsoft.com/office/drawing/2014/main" id="{00000000-0008-0000-2D00-0000B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1" name="Group Box 440" descr="Group Box 5">
          <a:extLst>
            <a:ext uri="{FF2B5EF4-FFF2-40B4-BE49-F238E27FC236}">
              <a16:creationId xmlns:a16="http://schemas.microsoft.com/office/drawing/2014/main" id="{00000000-0008-0000-2D00-0000B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108</xdr:row>
      <xdr:rowOff>28440</xdr:rowOff>
    </xdr:from>
    <xdr:to>
      <xdr:col>7</xdr:col>
      <xdr:colOff>-363960</xdr:colOff>
      <xdr:row>109</xdr:row>
      <xdr:rowOff>0</xdr:rowOff>
    </xdr:to>
    <xdr:sp macro="" textlink="">
      <xdr:nvSpPr>
        <xdr:cNvPr id="442" name="Option Button 441">
          <a:extLst>
            <a:ext uri="{FF2B5EF4-FFF2-40B4-BE49-F238E27FC236}">
              <a16:creationId xmlns:a16="http://schemas.microsoft.com/office/drawing/2014/main" id="{00000000-0008-0000-2D00-0000B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3" name="Option Button 442">
          <a:extLst>
            <a:ext uri="{FF2B5EF4-FFF2-40B4-BE49-F238E27FC236}">
              <a16:creationId xmlns:a16="http://schemas.microsoft.com/office/drawing/2014/main" id="{00000000-0008-0000-2D00-0000B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4" name="Option Button 443">
          <a:extLst>
            <a:ext uri="{FF2B5EF4-FFF2-40B4-BE49-F238E27FC236}">
              <a16:creationId xmlns:a16="http://schemas.microsoft.com/office/drawing/2014/main" id="{00000000-0008-0000-2D00-0000B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5" name="Option Button 444">
          <a:extLst>
            <a:ext uri="{FF2B5EF4-FFF2-40B4-BE49-F238E27FC236}">
              <a16:creationId xmlns:a16="http://schemas.microsoft.com/office/drawing/2014/main" id="{00000000-0008-0000-2D00-0000B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6" name="Group Box 445" descr="Group Box 5">
          <a:extLst>
            <a:ext uri="{FF2B5EF4-FFF2-40B4-BE49-F238E27FC236}">
              <a16:creationId xmlns:a16="http://schemas.microsoft.com/office/drawing/2014/main" id="{00000000-0008-0000-2D00-0000B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109</xdr:row>
      <xdr:rowOff>28440</xdr:rowOff>
    </xdr:from>
    <xdr:to>
      <xdr:col>7</xdr:col>
      <xdr:colOff>-363960</xdr:colOff>
      <xdr:row>110</xdr:row>
      <xdr:rowOff>0</xdr:rowOff>
    </xdr:to>
    <xdr:sp macro="" textlink="">
      <xdr:nvSpPr>
        <xdr:cNvPr id="447" name="Option Button 446">
          <a:extLst>
            <a:ext uri="{FF2B5EF4-FFF2-40B4-BE49-F238E27FC236}">
              <a16:creationId xmlns:a16="http://schemas.microsoft.com/office/drawing/2014/main" id="{00000000-0008-0000-2D00-0000B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8" name="Option Button 447">
          <a:extLst>
            <a:ext uri="{FF2B5EF4-FFF2-40B4-BE49-F238E27FC236}">
              <a16:creationId xmlns:a16="http://schemas.microsoft.com/office/drawing/2014/main" id="{00000000-0008-0000-2D00-0000C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9" name="Option Button 448">
          <a:extLst>
            <a:ext uri="{FF2B5EF4-FFF2-40B4-BE49-F238E27FC236}">
              <a16:creationId xmlns:a16="http://schemas.microsoft.com/office/drawing/2014/main" id="{00000000-0008-0000-2D00-0000C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0" name="Option Button 449">
          <a:extLst>
            <a:ext uri="{FF2B5EF4-FFF2-40B4-BE49-F238E27FC236}">
              <a16:creationId xmlns:a16="http://schemas.microsoft.com/office/drawing/2014/main" id="{00000000-0008-0000-2D00-0000C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1" name="Group Box 450" descr="Group Box 5">
          <a:extLst>
            <a:ext uri="{FF2B5EF4-FFF2-40B4-BE49-F238E27FC236}">
              <a16:creationId xmlns:a16="http://schemas.microsoft.com/office/drawing/2014/main" id="{00000000-0008-0000-2D00-0000C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110</xdr:row>
      <xdr:rowOff>28440</xdr:rowOff>
    </xdr:from>
    <xdr:to>
      <xdr:col>7</xdr:col>
      <xdr:colOff>-363960</xdr:colOff>
      <xdr:row>111</xdr:row>
      <xdr:rowOff>0</xdr:rowOff>
    </xdr:to>
    <xdr:sp macro="" textlink="">
      <xdr:nvSpPr>
        <xdr:cNvPr id="452" name="Option Button 451">
          <a:extLst>
            <a:ext uri="{FF2B5EF4-FFF2-40B4-BE49-F238E27FC236}">
              <a16:creationId xmlns:a16="http://schemas.microsoft.com/office/drawing/2014/main" id="{00000000-0008-0000-2D00-0000C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3" name="Option Button 452">
          <a:extLst>
            <a:ext uri="{FF2B5EF4-FFF2-40B4-BE49-F238E27FC236}">
              <a16:creationId xmlns:a16="http://schemas.microsoft.com/office/drawing/2014/main" id="{00000000-0008-0000-2D00-0000C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4" name="Option Button 453">
          <a:extLst>
            <a:ext uri="{FF2B5EF4-FFF2-40B4-BE49-F238E27FC236}">
              <a16:creationId xmlns:a16="http://schemas.microsoft.com/office/drawing/2014/main" id="{00000000-0008-0000-2D00-0000C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5" name="Option Button 454">
          <a:extLst>
            <a:ext uri="{FF2B5EF4-FFF2-40B4-BE49-F238E27FC236}">
              <a16:creationId xmlns:a16="http://schemas.microsoft.com/office/drawing/2014/main" id="{00000000-0008-0000-2D00-0000C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6" name="Group Box 455" descr="Group Box 5">
          <a:extLst>
            <a:ext uri="{FF2B5EF4-FFF2-40B4-BE49-F238E27FC236}">
              <a16:creationId xmlns:a16="http://schemas.microsoft.com/office/drawing/2014/main" id="{00000000-0008-0000-2D00-0000C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111</xdr:row>
      <xdr:rowOff>28440</xdr:rowOff>
    </xdr:from>
    <xdr:to>
      <xdr:col>7</xdr:col>
      <xdr:colOff>-363960</xdr:colOff>
      <xdr:row>112</xdr:row>
      <xdr:rowOff>0</xdr:rowOff>
    </xdr:to>
    <xdr:sp macro="" textlink="">
      <xdr:nvSpPr>
        <xdr:cNvPr id="457" name="Option Button 456">
          <a:extLst>
            <a:ext uri="{FF2B5EF4-FFF2-40B4-BE49-F238E27FC236}">
              <a16:creationId xmlns:a16="http://schemas.microsoft.com/office/drawing/2014/main" id="{00000000-0008-0000-2D00-0000C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8" name="Option Button 457">
          <a:extLst>
            <a:ext uri="{FF2B5EF4-FFF2-40B4-BE49-F238E27FC236}">
              <a16:creationId xmlns:a16="http://schemas.microsoft.com/office/drawing/2014/main" id="{00000000-0008-0000-2D00-0000C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9" name="Option Button 458">
          <a:extLst>
            <a:ext uri="{FF2B5EF4-FFF2-40B4-BE49-F238E27FC236}">
              <a16:creationId xmlns:a16="http://schemas.microsoft.com/office/drawing/2014/main" id="{00000000-0008-0000-2D00-0000C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0" name="Option Button 459">
          <a:extLst>
            <a:ext uri="{FF2B5EF4-FFF2-40B4-BE49-F238E27FC236}">
              <a16:creationId xmlns:a16="http://schemas.microsoft.com/office/drawing/2014/main" id="{00000000-0008-0000-2D00-0000C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1" name="Group Box 460" descr="Group Box 5">
          <a:extLst>
            <a:ext uri="{FF2B5EF4-FFF2-40B4-BE49-F238E27FC236}">
              <a16:creationId xmlns:a16="http://schemas.microsoft.com/office/drawing/2014/main" id="{00000000-0008-0000-2D00-0000C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112</xdr:row>
      <xdr:rowOff>28440</xdr:rowOff>
    </xdr:from>
    <xdr:to>
      <xdr:col>7</xdr:col>
      <xdr:colOff>-363960</xdr:colOff>
      <xdr:row>113</xdr:row>
      <xdr:rowOff>0</xdr:rowOff>
    </xdr:to>
    <xdr:sp macro="" textlink="">
      <xdr:nvSpPr>
        <xdr:cNvPr id="462" name="Option Button 461">
          <a:extLst>
            <a:ext uri="{FF2B5EF4-FFF2-40B4-BE49-F238E27FC236}">
              <a16:creationId xmlns:a16="http://schemas.microsoft.com/office/drawing/2014/main" id="{00000000-0008-0000-2D00-0000C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3" name="Option Button 462">
          <a:extLst>
            <a:ext uri="{FF2B5EF4-FFF2-40B4-BE49-F238E27FC236}">
              <a16:creationId xmlns:a16="http://schemas.microsoft.com/office/drawing/2014/main" id="{00000000-0008-0000-2D00-0000C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4" name="Option Button 463">
          <a:extLst>
            <a:ext uri="{FF2B5EF4-FFF2-40B4-BE49-F238E27FC236}">
              <a16:creationId xmlns:a16="http://schemas.microsoft.com/office/drawing/2014/main" id="{00000000-0008-0000-2D00-0000D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5" name="Option Button 464">
          <a:extLst>
            <a:ext uri="{FF2B5EF4-FFF2-40B4-BE49-F238E27FC236}">
              <a16:creationId xmlns:a16="http://schemas.microsoft.com/office/drawing/2014/main" id="{00000000-0008-0000-2D00-0000D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6" name="Group Box 465" descr="Group Box 5">
          <a:extLst>
            <a:ext uri="{FF2B5EF4-FFF2-40B4-BE49-F238E27FC236}">
              <a16:creationId xmlns:a16="http://schemas.microsoft.com/office/drawing/2014/main" id="{00000000-0008-0000-2D00-0000D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113</xdr:row>
      <xdr:rowOff>28440</xdr:rowOff>
    </xdr:from>
    <xdr:to>
      <xdr:col>7</xdr:col>
      <xdr:colOff>-363960</xdr:colOff>
      <xdr:row>114</xdr:row>
      <xdr:rowOff>0</xdr:rowOff>
    </xdr:to>
    <xdr:sp macro="" textlink="">
      <xdr:nvSpPr>
        <xdr:cNvPr id="467" name="Option Button 466">
          <a:extLst>
            <a:ext uri="{FF2B5EF4-FFF2-40B4-BE49-F238E27FC236}">
              <a16:creationId xmlns:a16="http://schemas.microsoft.com/office/drawing/2014/main" id="{00000000-0008-0000-2D00-0000D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8" name="Option Button 467">
          <a:extLst>
            <a:ext uri="{FF2B5EF4-FFF2-40B4-BE49-F238E27FC236}">
              <a16:creationId xmlns:a16="http://schemas.microsoft.com/office/drawing/2014/main" id="{00000000-0008-0000-2D00-0000D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9" name="Option Button 468">
          <a:extLst>
            <a:ext uri="{FF2B5EF4-FFF2-40B4-BE49-F238E27FC236}">
              <a16:creationId xmlns:a16="http://schemas.microsoft.com/office/drawing/2014/main" id="{00000000-0008-0000-2D00-0000D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0" name="Option Button 469">
          <a:extLst>
            <a:ext uri="{FF2B5EF4-FFF2-40B4-BE49-F238E27FC236}">
              <a16:creationId xmlns:a16="http://schemas.microsoft.com/office/drawing/2014/main" id="{00000000-0008-0000-2D00-0000D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1" name="Group Box 470" descr="Group Box 5">
          <a:extLst>
            <a:ext uri="{FF2B5EF4-FFF2-40B4-BE49-F238E27FC236}">
              <a16:creationId xmlns:a16="http://schemas.microsoft.com/office/drawing/2014/main" id="{00000000-0008-0000-2D00-0000D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114</xdr:row>
      <xdr:rowOff>28440</xdr:rowOff>
    </xdr:from>
    <xdr:to>
      <xdr:col>7</xdr:col>
      <xdr:colOff>-363960</xdr:colOff>
      <xdr:row>115</xdr:row>
      <xdr:rowOff>0</xdr:rowOff>
    </xdr:to>
    <xdr:sp macro="" textlink="">
      <xdr:nvSpPr>
        <xdr:cNvPr id="472" name="Option Button 471">
          <a:extLst>
            <a:ext uri="{FF2B5EF4-FFF2-40B4-BE49-F238E27FC236}">
              <a16:creationId xmlns:a16="http://schemas.microsoft.com/office/drawing/2014/main" id="{00000000-0008-0000-2D00-0000D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3" name="Option Button 472">
          <a:extLst>
            <a:ext uri="{FF2B5EF4-FFF2-40B4-BE49-F238E27FC236}">
              <a16:creationId xmlns:a16="http://schemas.microsoft.com/office/drawing/2014/main" id="{00000000-0008-0000-2D00-0000D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4" name="Option Button 473">
          <a:extLst>
            <a:ext uri="{FF2B5EF4-FFF2-40B4-BE49-F238E27FC236}">
              <a16:creationId xmlns:a16="http://schemas.microsoft.com/office/drawing/2014/main" id="{00000000-0008-0000-2D00-0000D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5" name="Option Button 474">
          <a:extLst>
            <a:ext uri="{FF2B5EF4-FFF2-40B4-BE49-F238E27FC236}">
              <a16:creationId xmlns:a16="http://schemas.microsoft.com/office/drawing/2014/main" id="{00000000-0008-0000-2D00-0000D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6" name="Group Box 475" descr="Group Box 5">
          <a:extLst>
            <a:ext uri="{FF2B5EF4-FFF2-40B4-BE49-F238E27FC236}">
              <a16:creationId xmlns:a16="http://schemas.microsoft.com/office/drawing/2014/main" id="{00000000-0008-0000-2D00-0000D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115</xdr:row>
      <xdr:rowOff>28440</xdr:rowOff>
    </xdr:from>
    <xdr:to>
      <xdr:col>7</xdr:col>
      <xdr:colOff>-363960</xdr:colOff>
      <xdr:row>116</xdr:row>
      <xdr:rowOff>0</xdr:rowOff>
    </xdr:to>
    <xdr:sp macro="" textlink="">
      <xdr:nvSpPr>
        <xdr:cNvPr id="477" name="Option Button 476">
          <a:extLst>
            <a:ext uri="{FF2B5EF4-FFF2-40B4-BE49-F238E27FC236}">
              <a16:creationId xmlns:a16="http://schemas.microsoft.com/office/drawing/2014/main" id="{00000000-0008-0000-2D00-0000D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8" name="Option Button 477">
          <a:extLst>
            <a:ext uri="{FF2B5EF4-FFF2-40B4-BE49-F238E27FC236}">
              <a16:creationId xmlns:a16="http://schemas.microsoft.com/office/drawing/2014/main" id="{00000000-0008-0000-2D00-0000D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9" name="Option Button 478">
          <a:extLst>
            <a:ext uri="{FF2B5EF4-FFF2-40B4-BE49-F238E27FC236}">
              <a16:creationId xmlns:a16="http://schemas.microsoft.com/office/drawing/2014/main" id="{00000000-0008-0000-2D00-0000D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0" name="Option Button 479">
          <a:extLst>
            <a:ext uri="{FF2B5EF4-FFF2-40B4-BE49-F238E27FC236}">
              <a16:creationId xmlns:a16="http://schemas.microsoft.com/office/drawing/2014/main" id="{00000000-0008-0000-2D00-0000E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1" name="Group Box 480" descr="Group Box 5">
          <a:extLst>
            <a:ext uri="{FF2B5EF4-FFF2-40B4-BE49-F238E27FC236}">
              <a16:creationId xmlns:a16="http://schemas.microsoft.com/office/drawing/2014/main" id="{00000000-0008-0000-2D00-0000E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116</xdr:row>
      <xdr:rowOff>28440</xdr:rowOff>
    </xdr:from>
    <xdr:to>
      <xdr:col>7</xdr:col>
      <xdr:colOff>-363960</xdr:colOff>
      <xdr:row>117</xdr:row>
      <xdr:rowOff>0</xdr:rowOff>
    </xdr:to>
    <xdr:sp macro="" textlink="">
      <xdr:nvSpPr>
        <xdr:cNvPr id="482" name="Option Button 481">
          <a:extLst>
            <a:ext uri="{FF2B5EF4-FFF2-40B4-BE49-F238E27FC236}">
              <a16:creationId xmlns:a16="http://schemas.microsoft.com/office/drawing/2014/main" id="{00000000-0008-0000-2D00-0000E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3" name="Option Button 482">
          <a:extLst>
            <a:ext uri="{FF2B5EF4-FFF2-40B4-BE49-F238E27FC236}">
              <a16:creationId xmlns:a16="http://schemas.microsoft.com/office/drawing/2014/main" id="{00000000-0008-0000-2D00-0000E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4" name="Option Button 483">
          <a:extLst>
            <a:ext uri="{FF2B5EF4-FFF2-40B4-BE49-F238E27FC236}">
              <a16:creationId xmlns:a16="http://schemas.microsoft.com/office/drawing/2014/main" id="{00000000-0008-0000-2D00-0000E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5" name="Option Button 484">
          <a:extLst>
            <a:ext uri="{FF2B5EF4-FFF2-40B4-BE49-F238E27FC236}">
              <a16:creationId xmlns:a16="http://schemas.microsoft.com/office/drawing/2014/main" id="{00000000-0008-0000-2D00-0000E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6" name="Group Box 485" descr="Group Box 5">
          <a:extLst>
            <a:ext uri="{FF2B5EF4-FFF2-40B4-BE49-F238E27FC236}">
              <a16:creationId xmlns:a16="http://schemas.microsoft.com/office/drawing/2014/main" id="{00000000-0008-0000-2D00-0000E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117</xdr:row>
      <xdr:rowOff>28440</xdr:rowOff>
    </xdr:from>
    <xdr:to>
      <xdr:col>7</xdr:col>
      <xdr:colOff>-363960</xdr:colOff>
      <xdr:row>118</xdr:row>
      <xdr:rowOff>0</xdr:rowOff>
    </xdr:to>
    <xdr:sp macro="" textlink="">
      <xdr:nvSpPr>
        <xdr:cNvPr id="487" name="Option Button 486">
          <a:extLst>
            <a:ext uri="{FF2B5EF4-FFF2-40B4-BE49-F238E27FC236}">
              <a16:creationId xmlns:a16="http://schemas.microsoft.com/office/drawing/2014/main" id="{00000000-0008-0000-2D00-0000E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8" name="Option Button 487">
          <a:extLst>
            <a:ext uri="{FF2B5EF4-FFF2-40B4-BE49-F238E27FC236}">
              <a16:creationId xmlns:a16="http://schemas.microsoft.com/office/drawing/2014/main" id="{00000000-0008-0000-2D00-0000E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9" name="Option Button 488">
          <a:extLst>
            <a:ext uri="{FF2B5EF4-FFF2-40B4-BE49-F238E27FC236}">
              <a16:creationId xmlns:a16="http://schemas.microsoft.com/office/drawing/2014/main" id="{00000000-0008-0000-2D00-0000E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0" name="Option Button 489">
          <a:extLst>
            <a:ext uri="{FF2B5EF4-FFF2-40B4-BE49-F238E27FC236}">
              <a16:creationId xmlns:a16="http://schemas.microsoft.com/office/drawing/2014/main" id="{00000000-0008-0000-2D00-0000E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1" name="Group Box 490" descr="Group Box 5">
          <a:extLst>
            <a:ext uri="{FF2B5EF4-FFF2-40B4-BE49-F238E27FC236}">
              <a16:creationId xmlns:a16="http://schemas.microsoft.com/office/drawing/2014/main" id="{00000000-0008-0000-2D00-0000E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118</xdr:row>
      <xdr:rowOff>28440</xdr:rowOff>
    </xdr:from>
    <xdr:to>
      <xdr:col>7</xdr:col>
      <xdr:colOff>-363960</xdr:colOff>
      <xdr:row>119</xdr:row>
      <xdr:rowOff>0</xdr:rowOff>
    </xdr:to>
    <xdr:sp macro="" textlink="">
      <xdr:nvSpPr>
        <xdr:cNvPr id="492" name="Option Button 491">
          <a:extLst>
            <a:ext uri="{FF2B5EF4-FFF2-40B4-BE49-F238E27FC236}">
              <a16:creationId xmlns:a16="http://schemas.microsoft.com/office/drawing/2014/main" id="{00000000-0008-0000-2D00-0000E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3" name="Option Button 492">
          <a:extLst>
            <a:ext uri="{FF2B5EF4-FFF2-40B4-BE49-F238E27FC236}">
              <a16:creationId xmlns:a16="http://schemas.microsoft.com/office/drawing/2014/main" id="{00000000-0008-0000-2D00-0000E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4" name="Option Button 493">
          <a:extLst>
            <a:ext uri="{FF2B5EF4-FFF2-40B4-BE49-F238E27FC236}">
              <a16:creationId xmlns:a16="http://schemas.microsoft.com/office/drawing/2014/main" id="{00000000-0008-0000-2D00-0000E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5" name="Option Button 494">
          <a:extLst>
            <a:ext uri="{FF2B5EF4-FFF2-40B4-BE49-F238E27FC236}">
              <a16:creationId xmlns:a16="http://schemas.microsoft.com/office/drawing/2014/main" id="{00000000-0008-0000-2D00-0000E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6" name="Group Box 495" descr="Group Box 5">
          <a:extLst>
            <a:ext uri="{FF2B5EF4-FFF2-40B4-BE49-F238E27FC236}">
              <a16:creationId xmlns:a16="http://schemas.microsoft.com/office/drawing/2014/main" id="{00000000-0008-0000-2D00-0000F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119</xdr:row>
      <xdr:rowOff>28440</xdr:rowOff>
    </xdr:from>
    <xdr:to>
      <xdr:col>7</xdr:col>
      <xdr:colOff>-363960</xdr:colOff>
      <xdr:row>120</xdr:row>
      <xdr:rowOff>0</xdr:rowOff>
    </xdr:to>
    <xdr:sp macro="" textlink="">
      <xdr:nvSpPr>
        <xdr:cNvPr id="497" name="Option Button 496">
          <a:extLst>
            <a:ext uri="{FF2B5EF4-FFF2-40B4-BE49-F238E27FC236}">
              <a16:creationId xmlns:a16="http://schemas.microsoft.com/office/drawing/2014/main" id="{00000000-0008-0000-2D00-0000F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8" name="Option Button 497">
          <a:extLst>
            <a:ext uri="{FF2B5EF4-FFF2-40B4-BE49-F238E27FC236}">
              <a16:creationId xmlns:a16="http://schemas.microsoft.com/office/drawing/2014/main" id="{00000000-0008-0000-2D00-0000F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9" name="Option Button 498">
          <a:extLst>
            <a:ext uri="{FF2B5EF4-FFF2-40B4-BE49-F238E27FC236}">
              <a16:creationId xmlns:a16="http://schemas.microsoft.com/office/drawing/2014/main" id="{00000000-0008-0000-2D00-0000F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0" name="Option Button 499">
          <a:extLst>
            <a:ext uri="{FF2B5EF4-FFF2-40B4-BE49-F238E27FC236}">
              <a16:creationId xmlns:a16="http://schemas.microsoft.com/office/drawing/2014/main" id="{00000000-0008-0000-2D00-0000F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1" name="Group Box 500" descr="Group Box 5">
          <a:extLst>
            <a:ext uri="{FF2B5EF4-FFF2-40B4-BE49-F238E27FC236}">
              <a16:creationId xmlns:a16="http://schemas.microsoft.com/office/drawing/2014/main" id="{00000000-0008-0000-2D00-0000F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120</xdr:row>
      <xdr:rowOff>28440</xdr:rowOff>
    </xdr:from>
    <xdr:to>
      <xdr:col>7</xdr:col>
      <xdr:colOff>-363960</xdr:colOff>
      <xdr:row>121</xdr:row>
      <xdr:rowOff>0</xdr:rowOff>
    </xdr:to>
    <xdr:sp macro="" textlink="">
      <xdr:nvSpPr>
        <xdr:cNvPr id="502" name="Option Button 501">
          <a:extLst>
            <a:ext uri="{FF2B5EF4-FFF2-40B4-BE49-F238E27FC236}">
              <a16:creationId xmlns:a16="http://schemas.microsoft.com/office/drawing/2014/main" id="{00000000-0008-0000-2D00-0000F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3" name="Option Button 502">
          <a:extLst>
            <a:ext uri="{FF2B5EF4-FFF2-40B4-BE49-F238E27FC236}">
              <a16:creationId xmlns:a16="http://schemas.microsoft.com/office/drawing/2014/main" id="{00000000-0008-0000-2D00-0000F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4" name="Option Button 503">
          <a:extLst>
            <a:ext uri="{FF2B5EF4-FFF2-40B4-BE49-F238E27FC236}">
              <a16:creationId xmlns:a16="http://schemas.microsoft.com/office/drawing/2014/main" id="{00000000-0008-0000-2D00-0000F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5" name="Option Button 504">
          <a:extLst>
            <a:ext uri="{FF2B5EF4-FFF2-40B4-BE49-F238E27FC236}">
              <a16:creationId xmlns:a16="http://schemas.microsoft.com/office/drawing/2014/main" id="{00000000-0008-0000-2D00-0000F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6" name="Group Box 505" descr="Group Box 5">
          <a:extLst>
            <a:ext uri="{FF2B5EF4-FFF2-40B4-BE49-F238E27FC236}">
              <a16:creationId xmlns:a16="http://schemas.microsoft.com/office/drawing/2014/main" id="{00000000-0008-0000-2D00-0000F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121</xdr:row>
      <xdr:rowOff>28440</xdr:rowOff>
    </xdr:from>
    <xdr:to>
      <xdr:col>7</xdr:col>
      <xdr:colOff>-363960</xdr:colOff>
      <xdr:row>122</xdr:row>
      <xdr:rowOff>0</xdr:rowOff>
    </xdr:to>
    <xdr:sp macro="" textlink="">
      <xdr:nvSpPr>
        <xdr:cNvPr id="507" name="Option Button 506">
          <a:extLst>
            <a:ext uri="{FF2B5EF4-FFF2-40B4-BE49-F238E27FC236}">
              <a16:creationId xmlns:a16="http://schemas.microsoft.com/office/drawing/2014/main" id="{00000000-0008-0000-2D00-0000F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8" name="Option Button 507">
          <a:extLst>
            <a:ext uri="{FF2B5EF4-FFF2-40B4-BE49-F238E27FC236}">
              <a16:creationId xmlns:a16="http://schemas.microsoft.com/office/drawing/2014/main" id="{00000000-0008-0000-2D00-0000F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9" name="Option Button 508">
          <a:extLst>
            <a:ext uri="{FF2B5EF4-FFF2-40B4-BE49-F238E27FC236}">
              <a16:creationId xmlns:a16="http://schemas.microsoft.com/office/drawing/2014/main" id="{00000000-0008-0000-2D00-0000F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0" name="Option Button 509">
          <a:extLst>
            <a:ext uri="{FF2B5EF4-FFF2-40B4-BE49-F238E27FC236}">
              <a16:creationId xmlns:a16="http://schemas.microsoft.com/office/drawing/2014/main" id="{00000000-0008-0000-2D00-0000F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1" name="Group Box 510" descr="Group Box 5">
          <a:extLst>
            <a:ext uri="{FF2B5EF4-FFF2-40B4-BE49-F238E27FC236}">
              <a16:creationId xmlns:a16="http://schemas.microsoft.com/office/drawing/2014/main" id="{00000000-0008-0000-2D00-0000F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122</xdr:row>
      <xdr:rowOff>28440</xdr:rowOff>
    </xdr:from>
    <xdr:to>
      <xdr:col>7</xdr:col>
      <xdr:colOff>-363960</xdr:colOff>
      <xdr:row>123</xdr:row>
      <xdr:rowOff>0</xdr:rowOff>
    </xdr:to>
    <xdr:sp macro="" textlink="">
      <xdr:nvSpPr>
        <xdr:cNvPr id="512" name="Option Button 511">
          <a:extLst>
            <a:ext uri="{FF2B5EF4-FFF2-40B4-BE49-F238E27FC236}">
              <a16:creationId xmlns:a16="http://schemas.microsoft.com/office/drawing/2014/main" id="{00000000-0008-0000-2D00-00000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3" name="Option Button 512">
          <a:extLst>
            <a:ext uri="{FF2B5EF4-FFF2-40B4-BE49-F238E27FC236}">
              <a16:creationId xmlns:a16="http://schemas.microsoft.com/office/drawing/2014/main" id="{00000000-0008-0000-2D00-00000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4" name="Option Button 513">
          <a:extLst>
            <a:ext uri="{FF2B5EF4-FFF2-40B4-BE49-F238E27FC236}">
              <a16:creationId xmlns:a16="http://schemas.microsoft.com/office/drawing/2014/main" id="{00000000-0008-0000-2D00-00000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5" name="Option Button 514">
          <a:extLst>
            <a:ext uri="{FF2B5EF4-FFF2-40B4-BE49-F238E27FC236}">
              <a16:creationId xmlns:a16="http://schemas.microsoft.com/office/drawing/2014/main" id="{00000000-0008-0000-2D00-00000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6" name="Group Box 515" descr="Group Box 5">
          <a:extLst>
            <a:ext uri="{FF2B5EF4-FFF2-40B4-BE49-F238E27FC236}">
              <a16:creationId xmlns:a16="http://schemas.microsoft.com/office/drawing/2014/main" id="{00000000-0008-0000-2D00-00000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123</xdr:row>
      <xdr:rowOff>28440</xdr:rowOff>
    </xdr:from>
    <xdr:to>
      <xdr:col>7</xdr:col>
      <xdr:colOff>-363960</xdr:colOff>
      <xdr:row>124</xdr:row>
      <xdr:rowOff>0</xdr:rowOff>
    </xdr:to>
    <xdr:sp macro="" textlink="">
      <xdr:nvSpPr>
        <xdr:cNvPr id="517" name="Option Button 516">
          <a:extLst>
            <a:ext uri="{FF2B5EF4-FFF2-40B4-BE49-F238E27FC236}">
              <a16:creationId xmlns:a16="http://schemas.microsoft.com/office/drawing/2014/main" id="{00000000-0008-0000-2D00-00000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8" name="Option Button 517">
          <a:extLst>
            <a:ext uri="{FF2B5EF4-FFF2-40B4-BE49-F238E27FC236}">
              <a16:creationId xmlns:a16="http://schemas.microsoft.com/office/drawing/2014/main" id="{00000000-0008-0000-2D00-00000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9" name="Option Button 518">
          <a:extLst>
            <a:ext uri="{FF2B5EF4-FFF2-40B4-BE49-F238E27FC236}">
              <a16:creationId xmlns:a16="http://schemas.microsoft.com/office/drawing/2014/main" id="{00000000-0008-0000-2D00-00000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0" name="Option Button 519">
          <a:extLst>
            <a:ext uri="{FF2B5EF4-FFF2-40B4-BE49-F238E27FC236}">
              <a16:creationId xmlns:a16="http://schemas.microsoft.com/office/drawing/2014/main" id="{00000000-0008-0000-2D00-00000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1" name="Group Box 520" descr="Group Box 5">
          <a:extLst>
            <a:ext uri="{FF2B5EF4-FFF2-40B4-BE49-F238E27FC236}">
              <a16:creationId xmlns:a16="http://schemas.microsoft.com/office/drawing/2014/main" id="{00000000-0008-0000-2D00-00000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124</xdr:row>
      <xdr:rowOff>28440</xdr:rowOff>
    </xdr:from>
    <xdr:to>
      <xdr:col>7</xdr:col>
      <xdr:colOff>-363960</xdr:colOff>
      <xdr:row>125</xdr:row>
      <xdr:rowOff>0</xdr:rowOff>
    </xdr:to>
    <xdr:sp macro="" textlink="">
      <xdr:nvSpPr>
        <xdr:cNvPr id="522" name="Option Button 521">
          <a:extLst>
            <a:ext uri="{FF2B5EF4-FFF2-40B4-BE49-F238E27FC236}">
              <a16:creationId xmlns:a16="http://schemas.microsoft.com/office/drawing/2014/main" id="{00000000-0008-0000-2D00-00000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3" name="Option Button 522">
          <a:extLst>
            <a:ext uri="{FF2B5EF4-FFF2-40B4-BE49-F238E27FC236}">
              <a16:creationId xmlns:a16="http://schemas.microsoft.com/office/drawing/2014/main" id="{00000000-0008-0000-2D00-00000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4" name="Option Button 523">
          <a:extLst>
            <a:ext uri="{FF2B5EF4-FFF2-40B4-BE49-F238E27FC236}">
              <a16:creationId xmlns:a16="http://schemas.microsoft.com/office/drawing/2014/main" id="{00000000-0008-0000-2D00-00000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5" name="Option Button 524">
          <a:extLst>
            <a:ext uri="{FF2B5EF4-FFF2-40B4-BE49-F238E27FC236}">
              <a16:creationId xmlns:a16="http://schemas.microsoft.com/office/drawing/2014/main" id="{00000000-0008-0000-2D00-00000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6" name="Group Box 525" descr="Group Box 5">
          <a:extLst>
            <a:ext uri="{FF2B5EF4-FFF2-40B4-BE49-F238E27FC236}">
              <a16:creationId xmlns:a16="http://schemas.microsoft.com/office/drawing/2014/main" id="{00000000-0008-0000-2D00-00000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125</xdr:row>
      <xdr:rowOff>28440</xdr:rowOff>
    </xdr:from>
    <xdr:to>
      <xdr:col>7</xdr:col>
      <xdr:colOff>-363960</xdr:colOff>
      <xdr:row>126</xdr:row>
      <xdr:rowOff>0</xdr:rowOff>
    </xdr:to>
    <xdr:sp macro="" textlink="">
      <xdr:nvSpPr>
        <xdr:cNvPr id="527" name="Option Button 526">
          <a:extLst>
            <a:ext uri="{FF2B5EF4-FFF2-40B4-BE49-F238E27FC236}">
              <a16:creationId xmlns:a16="http://schemas.microsoft.com/office/drawing/2014/main" id="{00000000-0008-0000-2D00-00000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8" name="Option Button 527">
          <a:extLst>
            <a:ext uri="{FF2B5EF4-FFF2-40B4-BE49-F238E27FC236}">
              <a16:creationId xmlns:a16="http://schemas.microsoft.com/office/drawing/2014/main" id="{00000000-0008-0000-2D00-00001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9" name="Option Button 528">
          <a:extLst>
            <a:ext uri="{FF2B5EF4-FFF2-40B4-BE49-F238E27FC236}">
              <a16:creationId xmlns:a16="http://schemas.microsoft.com/office/drawing/2014/main" id="{00000000-0008-0000-2D00-00001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0" name="Option Button 529">
          <a:extLst>
            <a:ext uri="{FF2B5EF4-FFF2-40B4-BE49-F238E27FC236}">
              <a16:creationId xmlns:a16="http://schemas.microsoft.com/office/drawing/2014/main" id="{00000000-0008-0000-2D00-00001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1" name="Group Box 530" descr="Group Box 5">
          <a:extLst>
            <a:ext uri="{FF2B5EF4-FFF2-40B4-BE49-F238E27FC236}">
              <a16:creationId xmlns:a16="http://schemas.microsoft.com/office/drawing/2014/main" id="{00000000-0008-0000-2D00-00001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126</xdr:row>
      <xdr:rowOff>28440</xdr:rowOff>
    </xdr:from>
    <xdr:to>
      <xdr:col>7</xdr:col>
      <xdr:colOff>-363960</xdr:colOff>
      <xdr:row>127</xdr:row>
      <xdr:rowOff>0</xdr:rowOff>
    </xdr:to>
    <xdr:sp macro="" textlink="">
      <xdr:nvSpPr>
        <xdr:cNvPr id="532" name="Option Button 531">
          <a:extLst>
            <a:ext uri="{FF2B5EF4-FFF2-40B4-BE49-F238E27FC236}">
              <a16:creationId xmlns:a16="http://schemas.microsoft.com/office/drawing/2014/main" id="{00000000-0008-0000-2D00-00001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3" name="Option Button 532">
          <a:extLst>
            <a:ext uri="{FF2B5EF4-FFF2-40B4-BE49-F238E27FC236}">
              <a16:creationId xmlns:a16="http://schemas.microsoft.com/office/drawing/2014/main" id="{00000000-0008-0000-2D00-00001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4" name="Option Button 533">
          <a:extLst>
            <a:ext uri="{FF2B5EF4-FFF2-40B4-BE49-F238E27FC236}">
              <a16:creationId xmlns:a16="http://schemas.microsoft.com/office/drawing/2014/main" id="{00000000-0008-0000-2D00-00001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5" name="Option Button 534">
          <a:extLst>
            <a:ext uri="{FF2B5EF4-FFF2-40B4-BE49-F238E27FC236}">
              <a16:creationId xmlns:a16="http://schemas.microsoft.com/office/drawing/2014/main" id="{00000000-0008-0000-2D00-00001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6" name="Group Box 535" descr="Group Box 5">
          <a:extLst>
            <a:ext uri="{FF2B5EF4-FFF2-40B4-BE49-F238E27FC236}">
              <a16:creationId xmlns:a16="http://schemas.microsoft.com/office/drawing/2014/main" id="{00000000-0008-0000-2D00-00001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127</xdr:row>
      <xdr:rowOff>28440</xdr:rowOff>
    </xdr:from>
    <xdr:to>
      <xdr:col>7</xdr:col>
      <xdr:colOff>-363960</xdr:colOff>
      <xdr:row>128</xdr:row>
      <xdr:rowOff>0</xdr:rowOff>
    </xdr:to>
    <xdr:sp macro="" textlink="">
      <xdr:nvSpPr>
        <xdr:cNvPr id="537" name="Option Button 536">
          <a:extLst>
            <a:ext uri="{FF2B5EF4-FFF2-40B4-BE49-F238E27FC236}">
              <a16:creationId xmlns:a16="http://schemas.microsoft.com/office/drawing/2014/main" id="{00000000-0008-0000-2D00-00001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8" name="Option Button 537">
          <a:extLst>
            <a:ext uri="{FF2B5EF4-FFF2-40B4-BE49-F238E27FC236}">
              <a16:creationId xmlns:a16="http://schemas.microsoft.com/office/drawing/2014/main" id="{00000000-0008-0000-2D00-00001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9" name="Option Button 538">
          <a:extLst>
            <a:ext uri="{FF2B5EF4-FFF2-40B4-BE49-F238E27FC236}">
              <a16:creationId xmlns:a16="http://schemas.microsoft.com/office/drawing/2014/main" id="{00000000-0008-0000-2D00-00001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0" name="Option Button 539">
          <a:extLst>
            <a:ext uri="{FF2B5EF4-FFF2-40B4-BE49-F238E27FC236}">
              <a16:creationId xmlns:a16="http://schemas.microsoft.com/office/drawing/2014/main" id="{00000000-0008-0000-2D00-00001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1" name="Group Box 540" descr="Group Box 5">
          <a:extLst>
            <a:ext uri="{FF2B5EF4-FFF2-40B4-BE49-F238E27FC236}">
              <a16:creationId xmlns:a16="http://schemas.microsoft.com/office/drawing/2014/main" id="{00000000-0008-0000-2D00-00001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128</xdr:row>
      <xdr:rowOff>28440</xdr:rowOff>
    </xdr:from>
    <xdr:to>
      <xdr:col>7</xdr:col>
      <xdr:colOff>-363960</xdr:colOff>
      <xdr:row>129</xdr:row>
      <xdr:rowOff>0</xdr:rowOff>
    </xdr:to>
    <xdr:sp macro="" textlink="">
      <xdr:nvSpPr>
        <xdr:cNvPr id="542" name="Option Button 541">
          <a:extLst>
            <a:ext uri="{FF2B5EF4-FFF2-40B4-BE49-F238E27FC236}">
              <a16:creationId xmlns:a16="http://schemas.microsoft.com/office/drawing/2014/main" id="{00000000-0008-0000-2D00-00001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3" name="Option Button 542">
          <a:extLst>
            <a:ext uri="{FF2B5EF4-FFF2-40B4-BE49-F238E27FC236}">
              <a16:creationId xmlns:a16="http://schemas.microsoft.com/office/drawing/2014/main" id="{00000000-0008-0000-2D00-00001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4" name="Option Button 543">
          <a:extLst>
            <a:ext uri="{FF2B5EF4-FFF2-40B4-BE49-F238E27FC236}">
              <a16:creationId xmlns:a16="http://schemas.microsoft.com/office/drawing/2014/main" id="{00000000-0008-0000-2D00-00002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5" name="Option Button 544">
          <a:extLst>
            <a:ext uri="{FF2B5EF4-FFF2-40B4-BE49-F238E27FC236}">
              <a16:creationId xmlns:a16="http://schemas.microsoft.com/office/drawing/2014/main" id="{00000000-0008-0000-2D00-00002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6" name="Group Box 545" descr="Group Box 5">
          <a:extLst>
            <a:ext uri="{FF2B5EF4-FFF2-40B4-BE49-F238E27FC236}">
              <a16:creationId xmlns:a16="http://schemas.microsoft.com/office/drawing/2014/main" id="{00000000-0008-0000-2D00-00002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129</xdr:row>
      <xdr:rowOff>28440</xdr:rowOff>
    </xdr:from>
    <xdr:to>
      <xdr:col>7</xdr:col>
      <xdr:colOff>-363960</xdr:colOff>
      <xdr:row>130</xdr:row>
      <xdr:rowOff>0</xdr:rowOff>
    </xdr:to>
    <xdr:sp macro="" textlink="">
      <xdr:nvSpPr>
        <xdr:cNvPr id="547" name="Option Button 546">
          <a:extLst>
            <a:ext uri="{FF2B5EF4-FFF2-40B4-BE49-F238E27FC236}">
              <a16:creationId xmlns:a16="http://schemas.microsoft.com/office/drawing/2014/main" id="{00000000-0008-0000-2D00-00002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8" name="Option Button 547">
          <a:extLst>
            <a:ext uri="{FF2B5EF4-FFF2-40B4-BE49-F238E27FC236}">
              <a16:creationId xmlns:a16="http://schemas.microsoft.com/office/drawing/2014/main" id="{00000000-0008-0000-2D00-00002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9" name="Option Button 548">
          <a:extLst>
            <a:ext uri="{FF2B5EF4-FFF2-40B4-BE49-F238E27FC236}">
              <a16:creationId xmlns:a16="http://schemas.microsoft.com/office/drawing/2014/main" id="{00000000-0008-0000-2D00-00002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0" name="Option Button 549">
          <a:extLst>
            <a:ext uri="{FF2B5EF4-FFF2-40B4-BE49-F238E27FC236}">
              <a16:creationId xmlns:a16="http://schemas.microsoft.com/office/drawing/2014/main" id="{00000000-0008-0000-2D00-00002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1" name="Group Box 550" descr="Group Box 5">
          <a:extLst>
            <a:ext uri="{FF2B5EF4-FFF2-40B4-BE49-F238E27FC236}">
              <a16:creationId xmlns:a16="http://schemas.microsoft.com/office/drawing/2014/main" id="{00000000-0008-0000-2D00-00002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130</xdr:row>
      <xdr:rowOff>28440</xdr:rowOff>
    </xdr:from>
    <xdr:to>
      <xdr:col>7</xdr:col>
      <xdr:colOff>-363960</xdr:colOff>
      <xdr:row>131</xdr:row>
      <xdr:rowOff>0</xdr:rowOff>
    </xdr:to>
    <xdr:sp macro="" textlink="">
      <xdr:nvSpPr>
        <xdr:cNvPr id="552" name="Option Button 551">
          <a:extLst>
            <a:ext uri="{FF2B5EF4-FFF2-40B4-BE49-F238E27FC236}">
              <a16:creationId xmlns:a16="http://schemas.microsoft.com/office/drawing/2014/main" id="{00000000-0008-0000-2D00-00002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3" name="Option Button 552">
          <a:extLst>
            <a:ext uri="{FF2B5EF4-FFF2-40B4-BE49-F238E27FC236}">
              <a16:creationId xmlns:a16="http://schemas.microsoft.com/office/drawing/2014/main" id="{00000000-0008-0000-2D00-00002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4" name="Option Button 553">
          <a:extLst>
            <a:ext uri="{FF2B5EF4-FFF2-40B4-BE49-F238E27FC236}">
              <a16:creationId xmlns:a16="http://schemas.microsoft.com/office/drawing/2014/main" id="{00000000-0008-0000-2D00-00002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5" name="Option Button 554">
          <a:extLst>
            <a:ext uri="{FF2B5EF4-FFF2-40B4-BE49-F238E27FC236}">
              <a16:creationId xmlns:a16="http://schemas.microsoft.com/office/drawing/2014/main" id="{00000000-0008-0000-2D00-00002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6" name="Group Box 555" descr="Group Box 5">
          <a:extLst>
            <a:ext uri="{FF2B5EF4-FFF2-40B4-BE49-F238E27FC236}">
              <a16:creationId xmlns:a16="http://schemas.microsoft.com/office/drawing/2014/main" id="{00000000-0008-0000-2D00-00002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131</xdr:row>
      <xdr:rowOff>28440</xdr:rowOff>
    </xdr:from>
    <xdr:to>
      <xdr:col>7</xdr:col>
      <xdr:colOff>-363960</xdr:colOff>
      <xdr:row>132</xdr:row>
      <xdr:rowOff>0</xdr:rowOff>
    </xdr:to>
    <xdr:sp macro="" textlink="">
      <xdr:nvSpPr>
        <xdr:cNvPr id="557" name="Option Button 556">
          <a:extLst>
            <a:ext uri="{FF2B5EF4-FFF2-40B4-BE49-F238E27FC236}">
              <a16:creationId xmlns:a16="http://schemas.microsoft.com/office/drawing/2014/main" id="{00000000-0008-0000-2D00-00002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8" name="Option Button 557">
          <a:extLst>
            <a:ext uri="{FF2B5EF4-FFF2-40B4-BE49-F238E27FC236}">
              <a16:creationId xmlns:a16="http://schemas.microsoft.com/office/drawing/2014/main" id="{00000000-0008-0000-2D00-00002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9" name="Option Button 558">
          <a:extLst>
            <a:ext uri="{FF2B5EF4-FFF2-40B4-BE49-F238E27FC236}">
              <a16:creationId xmlns:a16="http://schemas.microsoft.com/office/drawing/2014/main" id="{00000000-0008-0000-2D00-00002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0" name="Option Button 559">
          <a:extLst>
            <a:ext uri="{FF2B5EF4-FFF2-40B4-BE49-F238E27FC236}">
              <a16:creationId xmlns:a16="http://schemas.microsoft.com/office/drawing/2014/main" id="{00000000-0008-0000-2D00-00003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1" name="Group Box 560" descr="Group Box 5">
          <a:extLst>
            <a:ext uri="{FF2B5EF4-FFF2-40B4-BE49-F238E27FC236}">
              <a16:creationId xmlns:a16="http://schemas.microsoft.com/office/drawing/2014/main" id="{00000000-0008-0000-2D00-00003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132</xdr:row>
      <xdr:rowOff>28440</xdr:rowOff>
    </xdr:from>
    <xdr:to>
      <xdr:col>7</xdr:col>
      <xdr:colOff>-363960</xdr:colOff>
      <xdr:row>133</xdr:row>
      <xdr:rowOff>0</xdr:rowOff>
    </xdr:to>
    <xdr:sp macro="" textlink="">
      <xdr:nvSpPr>
        <xdr:cNvPr id="562" name="Option Button 561">
          <a:extLst>
            <a:ext uri="{FF2B5EF4-FFF2-40B4-BE49-F238E27FC236}">
              <a16:creationId xmlns:a16="http://schemas.microsoft.com/office/drawing/2014/main" id="{00000000-0008-0000-2D00-00003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3" name="Option Button 562">
          <a:extLst>
            <a:ext uri="{FF2B5EF4-FFF2-40B4-BE49-F238E27FC236}">
              <a16:creationId xmlns:a16="http://schemas.microsoft.com/office/drawing/2014/main" id="{00000000-0008-0000-2D00-00003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4" name="Option Button 563">
          <a:extLst>
            <a:ext uri="{FF2B5EF4-FFF2-40B4-BE49-F238E27FC236}">
              <a16:creationId xmlns:a16="http://schemas.microsoft.com/office/drawing/2014/main" id="{00000000-0008-0000-2D00-00003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5" name="Option Button 564">
          <a:extLst>
            <a:ext uri="{FF2B5EF4-FFF2-40B4-BE49-F238E27FC236}">
              <a16:creationId xmlns:a16="http://schemas.microsoft.com/office/drawing/2014/main" id="{00000000-0008-0000-2D00-00003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6" name="Group Box 565" descr="Group Box 5">
          <a:extLst>
            <a:ext uri="{FF2B5EF4-FFF2-40B4-BE49-F238E27FC236}">
              <a16:creationId xmlns:a16="http://schemas.microsoft.com/office/drawing/2014/main" id="{00000000-0008-0000-2D00-00003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133</xdr:row>
      <xdr:rowOff>28440</xdr:rowOff>
    </xdr:from>
    <xdr:to>
      <xdr:col>7</xdr:col>
      <xdr:colOff>-363960</xdr:colOff>
      <xdr:row>134</xdr:row>
      <xdr:rowOff>0</xdr:rowOff>
    </xdr:to>
    <xdr:sp macro="" textlink="">
      <xdr:nvSpPr>
        <xdr:cNvPr id="567" name="Option Button 566">
          <a:extLst>
            <a:ext uri="{FF2B5EF4-FFF2-40B4-BE49-F238E27FC236}">
              <a16:creationId xmlns:a16="http://schemas.microsoft.com/office/drawing/2014/main" id="{00000000-0008-0000-2D00-00003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8" name="Option Button 567">
          <a:extLst>
            <a:ext uri="{FF2B5EF4-FFF2-40B4-BE49-F238E27FC236}">
              <a16:creationId xmlns:a16="http://schemas.microsoft.com/office/drawing/2014/main" id="{00000000-0008-0000-2D00-00003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9" name="Option Button 568">
          <a:extLst>
            <a:ext uri="{FF2B5EF4-FFF2-40B4-BE49-F238E27FC236}">
              <a16:creationId xmlns:a16="http://schemas.microsoft.com/office/drawing/2014/main" id="{00000000-0008-0000-2D00-00003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0" name="Option Button 569">
          <a:extLst>
            <a:ext uri="{FF2B5EF4-FFF2-40B4-BE49-F238E27FC236}">
              <a16:creationId xmlns:a16="http://schemas.microsoft.com/office/drawing/2014/main" id="{00000000-0008-0000-2D00-00003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1" name="Group Box 570" descr="Group Box 5">
          <a:extLst>
            <a:ext uri="{FF2B5EF4-FFF2-40B4-BE49-F238E27FC236}">
              <a16:creationId xmlns:a16="http://schemas.microsoft.com/office/drawing/2014/main" id="{00000000-0008-0000-2D00-00003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134</xdr:row>
      <xdr:rowOff>28440</xdr:rowOff>
    </xdr:from>
    <xdr:to>
      <xdr:col>7</xdr:col>
      <xdr:colOff>-363960</xdr:colOff>
      <xdr:row>135</xdr:row>
      <xdr:rowOff>0</xdr:rowOff>
    </xdr:to>
    <xdr:sp macro="" textlink="">
      <xdr:nvSpPr>
        <xdr:cNvPr id="572" name="Option Button 571">
          <a:extLst>
            <a:ext uri="{FF2B5EF4-FFF2-40B4-BE49-F238E27FC236}">
              <a16:creationId xmlns:a16="http://schemas.microsoft.com/office/drawing/2014/main" id="{00000000-0008-0000-2D00-00003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3" name="Option Button 572">
          <a:extLst>
            <a:ext uri="{FF2B5EF4-FFF2-40B4-BE49-F238E27FC236}">
              <a16:creationId xmlns:a16="http://schemas.microsoft.com/office/drawing/2014/main" id="{00000000-0008-0000-2D00-00003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4" name="Option Button 573">
          <a:extLst>
            <a:ext uri="{FF2B5EF4-FFF2-40B4-BE49-F238E27FC236}">
              <a16:creationId xmlns:a16="http://schemas.microsoft.com/office/drawing/2014/main" id="{00000000-0008-0000-2D00-00003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5" name="Option Button 574">
          <a:extLst>
            <a:ext uri="{FF2B5EF4-FFF2-40B4-BE49-F238E27FC236}">
              <a16:creationId xmlns:a16="http://schemas.microsoft.com/office/drawing/2014/main" id="{00000000-0008-0000-2D00-00003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6" name="Group Box 575" descr="Group Box 5">
          <a:extLst>
            <a:ext uri="{FF2B5EF4-FFF2-40B4-BE49-F238E27FC236}">
              <a16:creationId xmlns:a16="http://schemas.microsoft.com/office/drawing/2014/main" id="{00000000-0008-0000-2D00-00004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135</xdr:row>
      <xdr:rowOff>28440</xdr:rowOff>
    </xdr:from>
    <xdr:to>
      <xdr:col>7</xdr:col>
      <xdr:colOff>-363960</xdr:colOff>
      <xdr:row>136</xdr:row>
      <xdr:rowOff>0</xdr:rowOff>
    </xdr:to>
    <xdr:sp macro="" textlink="">
      <xdr:nvSpPr>
        <xdr:cNvPr id="577" name="Option Button 576">
          <a:extLst>
            <a:ext uri="{FF2B5EF4-FFF2-40B4-BE49-F238E27FC236}">
              <a16:creationId xmlns:a16="http://schemas.microsoft.com/office/drawing/2014/main" id="{00000000-0008-0000-2D00-00004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8" name="Option Button 577">
          <a:extLst>
            <a:ext uri="{FF2B5EF4-FFF2-40B4-BE49-F238E27FC236}">
              <a16:creationId xmlns:a16="http://schemas.microsoft.com/office/drawing/2014/main" id="{00000000-0008-0000-2D00-00004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9" name="Option Button 578">
          <a:extLst>
            <a:ext uri="{FF2B5EF4-FFF2-40B4-BE49-F238E27FC236}">
              <a16:creationId xmlns:a16="http://schemas.microsoft.com/office/drawing/2014/main" id="{00000000-0008-0000-2D00-00004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0" name="Option Button 579">
          <a:extLst>
            <a:ext uri="{FF2B5EF4-FFF2-40B4-BE49-F238E27FC236}">
              <a16:creationId xmlns:a16="http://schemas.microsoft.com/office/drawing/2014/main" id="{00000000-0008-0000-2D00-00004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1" name="Group Box 580" descr="Group Box 5">
          <a:extLst>
            <a:ext uri="{FF2B5EF4-FFF2-40B4-BE49-F238E27FC236}">
              <a16:creationId xmlns:a16="http://schemas.microsoft.com/office/drawing/2014/main" id="{00000000-0008-0000-2D00-00004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136</xdr:row>
      <xdr:rowOff>28440</xdr:rowOff>
    </xdr:from>
    <xdr:to>
      <xdr:col>7</xdr:col>
      <xdr:colOff>-363960</xdr:colOff>
      <xdr:row>137</xdr:row>
      <xdr:rowOff>0</xdr:rowOff>
    </xdr:to>
    <xdr:sp macro="" textlink="">
      <xdr:nvSpPr>
        <xdr:cNvPr id="582" name="Option Button 581">
          <a:extLst>
            <a:ext uri="{FF2B5EF4-FFF2-40B4-BE49-F238E27FC236}">
              <a16:creationId xmlns:a16="http://schemas.microsoft.com/office/drawing/2014/main" id="{00000000-0008-0000-2D00-00004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3" name="Option Button 582">
          <a:extLst>
            <a:ext uri="{FF2B5EF4-FFF2-40B4-BE49-F238E27FC236}">
              <a16:creationId xmlns:a16="http://schemas.microsoft.com/office/drawing/2014/main" id="{00000000-0008-0000-2D00-00004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4" name="Option Button 583">
          <a:extLst>
            <a:ext uri="{FF2B5EF4-FFF2-40B4-BE49-F238E27FC236}">
              <a16:creationId xmlns:a16="http://schemas.microsoft.com/office/drawing/2014/main" id="{00000000-0008-0000-2D00-00004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5" name="Option Button 584">
          <a:extLst>
            <a:ext uri="{FF2B5EF4-FFF2-40B4-BE49-F238E27FC236}">
              <a16:creationId xmlns:a16="http://schemas.microsoft.com/office/drawing/2014/main" id="{00000000-0008-0000-2D00-00004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6" name="Group Box 585" descr="Group Box 5">
          <a:extLst>
            <a:ext uri="{FF2B5EF4-FFF2-40B4-BE49-F238E27FC236}">
              <a16:creationId xmlns:a16="http://schemas.microsoft.com/office/drawing/2014/main" id="{00000000-0008-0000-2D00-00004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137</xdr:row>
      <xdr:rowOff>28440</xdr:rowOff>
    </xdr:from>
    <xdr:to>
      <xdr:col>7</xdr:col>
      <xdr:colOff>-363960</xdr:colOff>
      <xdr:row>138</xdr:row>
      <xdr:rowOff>0</xdr:rowOff>
    </xdr:to>
    <xdr:sp macro="" textlink="">
      <xdr:nvSpPr>
        <xdr:cNvPr id="587" name="Option Button 586">
          <a:extLst>
            <a:ext uri="{FF2B5EF4-FFF2-40B4-BE49-F238E27FC236}">
              <a16:creationId xmlns:a16="http://schemas.microsoft.com/office/drawing/2014/main" id="{00000000-0008-0000-2D00-00004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8" name="Option Button 587">
          <a:extLst>
            <a:ext uri="{FF2B5EF4-FFF2-40B4-BE49-F238E27FC236}">
              <a16:creationId xmlns:a16="http://schemas.microsoft.com/office/drawing/2014/main" id="{00000000-0008-0000-2D00-00004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9" name="Option Button 588">
          <a:extLst>
            <a:ext uri="{FF2B5EF4-FFF2-40B4-BE49-F238E27FC236}">
              <a16:creationId xmlns:a16="http://schemas.microsoft.com/office/drawing/2014/main" id="{00000000-0008-0000-2D00-00004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0" name="Option Button 589">
          <a:extLst>
            <a:ext uri="{FF2B5EF4-FFF2-40B4-BE49-F238E27FC236}">
              <a16:creationId xmlns:a16="http://schemas.microsoft.com/office/drawing/2014/main" id="{00000000-0008-0000-2D00-00004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1" name="Group Box 590" descr="Group Box 5">
          <a:extLst>
            <a:ext uri="{FF2B5EF4-FFF2-40B4-BE49-F238E27FC236}">
              <a16:creationId xmlns:a16="http://schemas.microsoft.com/office/drawing/2014/main" id="{00000000-0008-0000-2D00-00004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138</xdr:row>
      <xdr:rowOff>28440</xdr:rowOff>
    </xdr:from>
    <xdr:to>
      <xdr:col>7</xdr:col>
      <xdr:colOff>-363960</xdr:colOff>
      <xdr:row>139</xdr:row>
      <xdr:rowOff>0</xdr:rowOff>
    </xdr:to>
    <xdr:sp macro="" textlink="">
      <xdr:nvSpPr>
        <xdr:cNvPr id="592" name="Option Button 591">
          <a:extLst>
            <a:ext uri="{FF2B5EF4-FFF2-40B4-BE49-F238E27FC236}">
              <a16:creationId xmlns:a16="http://schemas.microsoft.com/office/drawing/2014/main" id="{00000000-0008-0000-2D00-00005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3" name="Option Button 592">
          <a:extLst>
            <a:ext uri="{FF2B5EF4-FFF2-40B4-BE49-F238E27FC236}">
              <a16:creationId xmlns:a16="http://schemas.microsoft.com/office/drawing/2014/main" id="{00000000-0008-0000-2D00-00005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4" name="Option Button 593">
          <a:extLst>
            <a:ext uri="{FF2B5EF4-FFF2-40B4-BE49-F238E27FC236}">
              <a16:creationId xmlns:a16="http://schemas.microsoft.com/office/drawing/2014/main" id="{00000000-0008-0000-2D00-00005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5" name="Option Button 594">
          <a:extLst>
            <a:ext uri="{FF2B5EF4-FFF2-40B4-BE49-F238E27FC236}">
              <a16:creationId xmlns:a16="http://schemas.microsoft.com/office/drawing/2014/main" id="{00000000-0008-0000-2D00-00005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6" name="Group Box 595" descr="Group Box 5">
          <a:extLst>
            <a:ext uri="{FF2B5EF4-FFF2-40B4-BE49-F238E27FC236}">
              <a16:creationId xmlns:a16="http://schemas.microsoft.com/office/drawing/2014/main" id="{00000000-0008-0000-2D00-00005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139</xdr:row>
      <xdr:rowOff>28440</xdr:rowOff>
    </xdr:from>
    <xdr:to>
      <xdr:col>7</xdr:col>
      <xdr:colOff>-363960</xdr:colOff>
      <xdr:row>140</xdr:row>
      <xdr:rowOff>0</xdr:rowOff>
    </xdr:to>
    <xdr:sp macro="" textlink="">
      <xdr:nvSpPr>
        <xdr:cNvPr id="597" name="Option Button 596">
          <a:extLst>
            <a:ext uri="{FF2B5EF4-FFF2-40B4-BE49-F238E27FC236}">
              <a16:creationId xmlns:a16="http://schemas.microsoft.com/office/drawing/2014/main" id="{00000000-0008-0000-2D00-00005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8" name="Option Button 597">
          <a:extLst>
            <a:ext uri="{FF2B5EF4-FFF2-40B4-BE49-F238E27FC236}">
              <a16:creationId xmlns:a16="http://schemas.microsoft.com/office/drawing/2014/main" id="{00000000-0008-0000-2D00-00005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9" name="Option Button 598">
          <a:extLst>
            <a:ext uri="{FF2B5EF4-FFF2-40B4-BE49-F238E27FC236}">
              <a16:creationId xmlns:a16="http://schemas.microsoft.com/office/drawing/2014/main" id="{00000000-0008-0000-2D00-00005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0" name="Option Button 599">
          <a:extLst>
            <a:ext uri="{FF2B5EF4-FFF2-40B4-BE49-F238E27FC236}">
              <a16:creationId xmlns:a16="http://schemas.microsoft.com/office/drawing/2014/main" id="{00000000-0008-0000-2D00-00005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1" name="Group Box 600" descr="Group Box 5">
          <a:extLst>
            <a:ext uri="{FF2B5EF4-FFF2-40B4-BE49-F238E27FC236}">
              <a16:creationId xmlns:a16="http://schemas.microsoft.com/office/drawing/2014/main" id="{00000000-0008-0000-2D00-00005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140</xdr:row>
      <xdr:rowOff>28440</xdr:rowOff>
    </xdr:from>
    <xdr:to>
      <xdr:col>7</xdr:col>
      <xdr:colOff>-363960</xdr:colOff>
      <xdr:row>141</xdr:row>
      <xdr:rowOff>0</xdr:rowOff>
    </xdr:to>
    <xdr:sp macro="" textlink="">
      <xdr:nvSpPr>
        <xdr:cNvPr id="602" name="Option Button 601">
          <a:extLst>
            <a:ext uri="{FF2B5EF4-FFF2-40B4-BE49-F238E27FC236}">
              <a16:creationId xmlns:a16="http://schemas.microsoft.com/office/drawing/2014/main" id="{00000000-0008-0000-2D00-00005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3" name="Option Button 602">
          <a:extLst>
            <a:ext uri="{FF2B5EF4-FFF2-40B4-BE49-F238E27FC236}">
              <a16:creationId xmlns:a16="http://schemas.microsoft.com/office/drawing/2014/main" id="{00000000-0008-0000-2D00-00005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4" name="Option Button 603">
          <a:extLst>
            <a:ext uri="{FF2B5EF4-FFF2-40B4-BE49-F238E27FC236}">
              <a16:creationId xmlns:a16="http://schemas.microsoft.com/office/drawing/2014/main" id="{00000000-0008-0000-2D00-00005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5" name="Option Button 604">
          <a:extLst>
            <a:ext uri="{FF2B5EF4-FFF2-40B4-BE49-F238E27FC236}">
              <a16:creationId xmlns:a16="http://schemas.microsoft.com/office/drawing/2014/main" id="{00000000-0008-0000-2D00-00005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6" name="Group Box 605" descr="Group Box 5">
          <a:extLst>
            <a:ext uri="{FF2B5EF4-FFF2-40B4-BE49-F238E27FC236}">
              <a16:creationId xmlns:a16="http://schemas.microsoft.com/office/drawing/2014/main" id="{00000000-0008-0000-2D00-00005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141</xdr:row>
      <xdr:rowOff>28440</xdr:rowOff>
    </xdr:from>
    <xdr:to>
      <xdr:col>7</xdr:col>
      <xdr:colOff>-363960</xdr:colOff>
      <xdr:row>142</xdr:row>
      <xdr:rowOff>0</xdr:rowOff>
    </xdr:to>
    <xdr:sp macro="" textlink="">
      <xdr:nvSpPr>
        <xdr:cNvPr id="607" name="Option Button 606">
          <a:extLst>
            <a:ext uri="{FF2B5EF4-FFF2-40B4-BE49-F238E27FC236}">
              <a16:creationId xmlns:a16="http://schemas.microsoft.com/office/drawing/2014/main" id="{00000000-0008-0000-2D00-00005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8" name="Option Button 607">
          <a:extLst>
            <a:ext uri="{FF2B5EF4-FFF2-40B4-BE49-F238E27FC236}">
              <a16:creationId xmlns:a16="http://schemas.microsoft.com/office/drawing/2014/main" id="{00000000-0008-0000-2D00-00006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9" name="Option Button 608">
          <a:extLst>
            <a:ext uri="{FF2B5EF4-FFF2-40B4-BE49-F238E27FC236}">
              <a16:creationId xmlns:a16="http://schemas.microsoft.com/office/drawing/2014/main" id="{00000000-0008-0000-2D00-00006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0" name="Option Button 609">
          <a:extLst>
            <a:ext uri="{FF2B5EF4-FFF2-40B4-BE49-F238E27FC236}">
              <a16:creationId xmlns:a16="http://schemas.microsoft.com/office/drawing/2014/main" id="{00000000-0008-0000-2D00-00006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1" name="Group Box 610" descr="Group Box 5">
          <a:extLst>
            <a:ext uri="{FF2B5EF4-FFF2-40B4-BE49-F238E27FC236}">
              <a16:creationId xmlns:a16="http://schemas.microsoft.com/office/drawing/2014/main" id="{00000000-0008-0000-2D00-00006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142</xdr:row>
      <xdr:rowOff>28440</xdr:rowOff>
    </xdr:from>
    <xdr:to>
      <xdr:col>7</xdr:col>
      <xdr:colOff>-363960</xdr:colOff>
      <xdr:row>143</xdr:row>
      <xdr:rowOff>0</xdr:rowOff>
    </xdr:to>
    <xdr:sp macro="" textlink="">
      <xdr:nvSpPr>
        <xdr:cNvPr id="612" name="Option Button 611">
          <a:extLst>
            <a:ext uri="{FF2B5EF4-FFF2-40B4-BE49-F238E27FC236}">
              <a16:creationId xmlns:a16="http://schemas.microsoft.com/office/drawing/2014/main" id="{00000000-0008-0000-2D00-00006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3" name="Option Button 612">
          <a:extLst>
            <a:ext uri="{FF2B5EF4-FFF2-40B4-BE49-F238E27FC236}">
              <a16:creationId xmlns:a16="http://schemas.microsoft.com/office/drawing/2014/main" id="{00000000-0008-0000-2D00-00006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4" name="Option Button 613">
          <a:extLst>
            <a:ext uri="{FF2B5EF4-FFF2-40B4-BE49-F238E27FC236}">
              <a16:creationId xmlns:a16="http://schemas.microsoft.com/office/drawing/2014/main" id="{00000000-0008-0000-2D00-00006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5" name="Option Button 614">
          <a:extLst>
            <a:ext uri="{FF2B5EF4-FFF2-40B4-BE49-F238E27FC236}">
              <a16:creationId xmlns:a16="http://schemas.microsoft.com/office/drawing/2014/main" id="{00000000-0008-0000-2D00-00006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6" name="Group Box 615" descr="Group Box 5">
          <a:extLst>
            <a:ext uri="{FF2B5EF4-FFF2-40B4-BE49-F238E27FC236}">
              <a16:creationId xmlns:a16="http://schemas.microsoft.com/office/drawing/2014/main" id="{00000000-0008-0000-2D00-00006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143</xdr:row>
      <xdr:rowOff>28440</xdr:rowOff>
    </xdr:from>
    <xdr:to>
      <xdr:col>7</xdr:col>
      <xdr:colOff>-363960</xdr:colOff>
      <xdr:row>144</xdr:row>
      <xdr:rowOff>0</xdr:rowOff>
    </xdr:to>
    <xdr:sp macro="" textlink="">
      <xdr:nvSpPr>
        <xdr:cNvPr id="617" name="Option Button 616">
          <a:extLst>
            <a:ext uri="{FF2B5EF4-FFF2-40B4-BE49-F238E27FC236}">
              <a16:creationId xmlns:a16="http://schemas.microsoft.com/office/drawing/2014/main" id="{00000000-0008-0000-2D00-00006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8" name="Option Button 617">
          <a:extLst>
            <a:ext uri="{FF2B5EF4-FFF2-40B4-BE49-F238E27FC236}">
              <a16:creationId xmlns:a16="http://schemas.microsoft.com/office/drawing/2014/main" id="{00000000-0008-0000-2D00-00006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9" name="Option Button 618">
          <a:extLst>
            <a:ext uri="{FF2B5EF4-FFF2-40B4-BE49-F238E27FC236}">
              <a16:creationId xmlns:a16="http://schemas.microsoft.com/office/drawing/2014/main" id="{00000000-0008-0000-2D00-00006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0" name="Option Button 619">
          <a:extLst>
            <a:ext uri="{FF2B5EF4-FFF2-40B4-BE49-F238E27FC236}">
              <a16:creationId xmlns:a16="http://schemas.microsoft.com/office/drawing/2014/main" id="{00000000-0008-0000-2D00-00006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1" name="Group Box 620" descr="Group Box 5">
          <a:extLst>
            <a:ext uri="{FF2B5EF4-FFF2-40B4-BE49-F238E27FC236}">
              <a16:creationId xmlns:a16="http://schemas.microsoft.com/office/drawing/2014/main" id="{00000000-0008-0000-2D00-00006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144</xdr:row>
      <xdr:rowOff>28440</xdr:rowOff>
    </xdr:from>
    <xdr:to>
      <xdr:col>7</xdr:col>
      <xdr:colOff>-363960</xdr:colOff>
      <xdr:row>145</xdr:row>
      <xdr:rowOff>0</xdr:rowOff>
    </xdr:to>
    <xdr:sp macro="" textlink="">
      <xdr:nvSpPr>
        <xdr:cNvPr id="622" name="Option Button 621">
          <a:extLst>
            <a:ext uri="{FF2B5EF4-FFF2-40B4-BE49-F238E27FC236}">
              <a16:creationId xmlns:a16="http://schemas.microsoft.com/office/drawing/2014/main" id="{00000000-0008-0000-2D00-00006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3" name="Option Button 622">
          <a:extLst>
            <a:ext uri="{FF2B5EF4-FFF2-40B4-BE49-F238E27FC236}">
              <a16:creationId xmlns:a16="http://schemas.microsoft.com/office/drawing/2014/main" id="{00000000-0008-0000-2D00-00006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4" name="Option Button 623">
          <a:extLst>
            <a:ext uri="{FF2B5EF4-FFF2-40B4-BE49-F238E27FC236}">
              <a16:creationId xmlns:a16="http://schemas.microsoft.com/office/drawing/2014/main" id="{00000000-0008-0000-2D00-00007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5" name="Option Button 624">
          <a:extLst>
            <a:ext uri="{FF2B5EF4-FFF2-40B4-BE49-F238E27FC236}">
              <a16:creationId xmlns:a16="http://schemas.microsoft.com/office/drawing/2014/main" id="{00000000-0008-0000-2D00-00007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6" name="Group Box 625" descr="Group Box 5">
          <a:extLst>
            <a:ext uri="{FF2B5EF4-FFF2-40B4-BE49-F238E27FC236}">
              <a16:creationId xmlns:a16="http://schemas.microsoft.com/office/drawing/2014/main" id="{00000000-0008-0000-2D00-00007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145</xdr:row>
      <xdr:rowOff>28440</xdr:rowOff>
    </xdr:from>
    <xdr:to>
      <xdr:col>7</xdr:col>
      <xdr:colOff>-363960</xdr:colOff>
      <xdr:row>146</xdr:row>
      <xdr:rowOff>0</xdr:rowOff>
    </xdr:to>
    <xdr:sp macro="" textlink="">
      <xdr:nvSpPr>
        <xdr:cNvPr id="627" name="Option Button 626">
          <a:extLst>
            <a:ext uri="{FF2B5EF4-FFF2-40B4-BE49-F238E27FC236}">
              <a16:creationId xmlns:a16="http://schemas.microsoft.com/office/drawing/2014/main" id="{00000000-0008-0000-2D00-00007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8" name="Option Button 627">
          <a:extLst>
            <a:ext uri="{FF2B5EF4-FFF2-40B4-BE49-F238E27FC236}">
              <a16:creationId xmlns:a16="http://schemas.microsoft.com/office/drawing/2014/main" id="{00000000-0008-0000-2D00-00007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9" name="Option Button 628">
          <a:extLst>
            <a:ext uri="{FF2B5EF4-FFF2-40B4-BE49-F238E27FC236}">
              <a16:creationId xmlns:a16="http://schemas.microsoft.com/office/drawing/2014/main" id="{00000000-0008-0000-2D00-00007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0" name="Option Button 629">
          <a:extLst>
            <a:ext uri="{FF2B5EF4-FFF2-40B4-BE49-F238E27FC236}">
              <a16:creationId xmlns:a16="http://schemas.microsoft.com/office/drawing/2014/main" id="{00000000-0008-0000-2D00-00007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1" name="Group Box 630" descr="Group Box 5">
          <a:extLst>
            <a:ext uri="{FF2B5EF4-FFF2-40B4-BE49-F238E27FC236}">
              <a16:creationId xmlns:a16="http://schemas.microsoft.com/office/drawing/2014/main" id="{00000000-0008-0000-2D00-00007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146</xdr:row>
      <xdr:rowOff>28440</xdr:rowOff>
    </xdr:from>
    <xdr:to>
      <xdr:col>7</xdr:col>
      <xdr:colOff>-363960</xdr:colOff>
      <xdr:row>147</xdr:row>
      <xdr:rowOff>0</xdr:rowOff>
    </xdr:to>
    <xdr:sp macro="" textlink="">
      <xdr:nvSpPr>
        <xdr:cNvPr id="632" name="Option Button 631">
          <a:extLst>
            <a:ext uri="{FF2B5EF4-FFF2-40B4-BE49-F238E27FC236}">
              <a16:creationId xmlns:a16="http://schemas.microsoft.com/office/drawing/2014/main" id="{00000000-0008-0000-2D00-00007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3" name="Option Button 632">
          <a:extLst>
            <a:ext uri="{FF2B5EF4-FFF2-40B4-BE49-F238E27FC236}">
              <a16:creationId xmlns:a16="http://schemas.microsoft.com/office/drawing/2014/main" id="{00000000-0008-0000-2D00-00007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4" name="Option Button 633">
          <a:extLst>
            <a:ext uri="{FF2B5EF4-FFF2-40B4-BE49-F238E27FC236}">
              <a16:creationId xmlns:a16="http://schemas.microsoft.com/office/drawing/2014/main" id="{00000000-0008-0000-2D00-00007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5" name="Option Button 634">
          <a:extLst>
            <a:ext uri="{FF2B5EF4-FFF2-40B4-BE49-F238E27FC236}">
              <a16:creationId xmlns:a16="http://schemas.microsoft.com/office/drawing/2014/main" id="{00000000-0008-0000-2D00-00007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6" name="Group Box 635" descr="Group Box 5">
          <a:extLst>
            <a:ext uri="{FF2B5EF4-FFF2-40B4-BE49-F238E27FC236}">
              <a16:creationId xmlns:a16="http://schemas.microsoft.com/office/drawing/2014/main" id="{00000000-0008-0000-2D00-00007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147</xdr:row>
      <xdr:rowOff>28440</xdr:rowOff>
    </xdr:from>
    <xdr:to>
      <xdr:col>7</xdr:col>
      <xdr:colOff>-363960</xdr:colOff>
      <xdr:row>148</xdr:row>
      <xdr:rowOff>0</xdr:rowOff>
    </xdr:to>
    <xdr:sp macro="" textlink="">
      <xdr:nvSpPr>
        <xdr:cNvPr id="637" name="Option Button 636">
          <a:extLst>
            <a:ext uri="{FF2B5EF4-FFF2-40B4-BE49-F238E27FC236}">
              <a16:creationId xmlns:a16="http://schemas.microsoft.com/office/drawing/2014/main" id="{00000000-0008-0000-2D00-00007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8" name="Option Button 637">
          <a:extLst>
            <a:ext uri="{FF2B5EF4-FFF2-40B4-BE49-F238E27FC236}">
              <a16:creationId xmlns:a16="http://schemas.microsoft.com/office/drawing/2014/main" id="{00000000-0008-0000-2D00-00007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9" name="Option Button 638">
          <a:extLst>
            <a:ext uri="{FF2B5EF4-FFF2-40B4-BE49-F238E27FC236}">
              <a16:creationId xmlns:a16="http://schemas.microsoft.com/office/drawing/2014/main" id="{00000000-0008-0000-2D00-00007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0" name="Option Button 639">
          <a:extLst>
            <a:ext uri="{FF2B5EF4-FFF2-40B4-BE49-F238E27FC236}">
              <a16:creationId xmlns:a16="http://schemas.microsoft.com/office/drawing/2014/main" id="{00000000-0008-0000-2D00-00008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1" name="Group Box 640" descr="Group Box 5">
          <a:extLst>
            <a:ext uri="{FF2B5EF4-FFF2-40B4-BE49-F238E27FC236}">
              <a16:creationId xmlns:a16="http://schemas.microsoft.com/office/drawing/2014/main" id="{00000000-0008-0000-2D00-00008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148</xdr:row>
      <xdr:rowOff>28440</xdr:rowOff>
    </xdr:from>
    <xdr:to>
      <xdr:col>7</xdr:col>
      <xdr:colOff>-363960</xdr:colOff>
      <xdr:row>149</xdr:row>
      <xdr:rowOff>0</xdr:rowOff>
    </xdr:to>
    <xdr:sp macro="" textlink="">
      <xdr:nvSpPr>
        <xdr:cNvPr id="642" name="Option Button 641">
          <a:extLst>
            <a:ext uri="{FF2B5EF4-FFF2-40B4-BE49-F238E27FC236}">
              <a16:creationId xmlns:a16="http://schemas.microsoft.com/office/drawing/2014/main" id="{00000000-0008-0000-2D00-00008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3" name="Option Button 642">
          <a:extLst>
            <a:ext uri="{FF2B5EF4-FFF2-40B4-BE49-F238E27FC236}">
              <a16:creationId xmlns:a16="http://schemas.microsoft.com/office/drawing/2014/main" id="{00000000-0008-0000-2D00-00008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4" name="Option Button 643">
          <a:extLst>
            <a:ext uri="{FF2B5EF4-FFF2-40B4-BE49-F238E27FC236}">
              <a16:creationId xmlns:a16="http://schemas.microsoft.com/office/drawing/2014/main" id="{00000000-0008-0000-2D00-00008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5" name="Option Button 644">
          <a:extLst>
            <a:ext uri="{FF2B5EF4-FFF2-40B4-BE49-F238E27FC236}">
              <a16:creationId xmlns:a16="http://schemas.microsoft.com/office/drawing/2014/main" id="{00000000-0008-0000-2D00-00008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6" name="Group Box 645" descr="Group Box 5">
          <a:extLst>
            <a:ext uri="{FF2B5EF4-FFF2-40B4-BE49-F238E27FC236}">
              <a16:creationId xmlns:a16="http://schemas.microsoft.com/office/drawing/2014/main" id="{00000000-0008-0000-2D00-00008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149</xdr:row>
      <xdr:rowOff>28440</xdr:rowOff>
    </xdr:from>
    <xdr:to>
      <xdr:col>7</xdr:col>
      <xdr:colOff>-363960</xdr:colOff>
      <xdr:row>150</xdr:row>
      <xdr:rowOff>0</xdr:rowOff>
    </xdr:to>
    <xdr:sp macro="" textlink="">
      <xdr:nvSpPr>
        <xdr:cNvPr id="647" name="Option Button 646">
          <a:extLst>
            <a:ext uri="{FF2B5EF4-FFF2-40B4-BE49-F238E27FC236}">
              <a16:creationId xmlns:a16="http://schemas.microsoft.com/office/drawing/2014/main" id="{00000000-0008-0000-2D00-00008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8" name="Option Button 647">
          <a:extLst>
            <a:ext uri="{FF2B5EF4-FFF2-40B4-BE49-F238E27FC236}">
              <a16:creationId xmlns:a16="http://schemas.microsoft.com/office/drawing/2014/main" id="{00000000-0008-0000-2D00-00008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9" name="Option Button 648">
          <a:extLst>
            <a:ext uri="{FF2B5EF4-FFF2-40B4-BE49-F238E27FC236}">
              <a16:creationId xmlns:a16="http://schemas.microsoft.com/office/drawing/2014/main" id="{00000000-0008-0000-2D00-00008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0" name="Option Button 649">
          <a:extLst>
            <a:ext uri="{FF2B5EF4-FFF2-40B4-BE49-F238E27FC236}">
              <a16:creationId xmlns:a16="http://schemas.microsoft.com/office/drawing/2014/main" id="{00000000-0008-0000-2D00-00008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1" name="Group Box 650" descr="Group Box 5">
          <a:extLst>
            <a:ext uri="{FF2B5EF4-FFF2-40B4-BE49-F238E27FC236}">
              <a16:creationId xmlns:a16="http://schemas.microsoft.com/office/drawing/2014/main" id="{00000000-0008-0000-2D00-00008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150</xdr:row>
      <xdr:rowOff>28440</xdr:rowOff>
    </xdr:from>
    <xdr:to>
      <xdr:col>7</xdr:col>
      <xdr:colOff>-363960</xdr:colOff>
      <xdr:row>151</xdr:row>
      <xdr:rowOff>0</xdr:rowOff>
    </xdr:to>
    <xdr:sp macro="" textlink="">
      <xdr:nvSpPr>
        <xdr:cNvPr id="652" name="Option Button 651">
          <a:extLst>
            <a:ext uri="{FF2B5EF4-FFF2-40B4-BE49-F238E27FC236}">
              <a16:creationId xmlns:a16="http://schemas.microsoft.com/office/drawing/2014/main" id="{00000000-0008-0000-2D00-00008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3" name="Option Button 652">
          <a:extLst>
            <a:ext uri="{FF2B5EF4-FFF2-40B4-BE49-F238E27FC236}">
              <a16:creationId xmlns:a16="http://schemas.microsoft.com/office/drawing/2014/main" id="{00000000-0008-0000-2D00-00008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4" name="Option Button 653">
          <a:extLst>
            <a:ext uri="{FF2B5EF4-FFF2-40B4-BE49-F238E27FC236}">
              <a16:creationId xmlns:a16="http://schemas.microsoft.com/office/drawing/2014/main" id="{00000000-0008-0000-2D00-00008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5" name="Option Button 654">
          <a:extLst>
            <a:ext uri="{FF2B5EF4-FFF2-40B4-BE49-F238E27FC236}">
              <a16:creationId xmlns:a16="http://schemas.microsoft.com/office/drawing/2014/main" id="{00000000-0008-0000-2D00-00008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6" name="Group Box 655" descr="Group Box 5">
          <a:extLst>
            <a:ext uri="{FF2B5EF4-FFF2-40B4-BE49-F238E27FC236}">
              <a16:creationId xmlns:a16="http://schemas.microsoft.com/office/drawing/2014/main" id="{00000000-0008-0000-2D00-00009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151</xdr:row>
      <xdr:rowOff>28440</xdr:rowOff>
    </xdr:from>
    <xdr:to>
      <xdr:col>7</xdr:col>
      <xdr:colOff>-363960</xdr:colOff>
      <xdr:row>152</xdr:row>
      <xdr:rowOff>0</xdr:rowOff>
    </xdr:to>
    <xdr:sp macro="" textlink="">
      <xdr:nvSpPr>
        <xdr:cNvPr id="657" name="Option Button 656">
          <a:extLst>
            <a:ext uri="{FF2B5EF4-FFF2-40B4-BE49-F238E27FC236}">
              <a16:creationId xmlns:a16="http://schemas.microsoft.com/office/drawing/2014/main" id="{00000000-0008-0000-2D00-00009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8" name="Option Button 657">
          <a:extLst>
            <a:ext uri="{FF2B5EF4-FFF2-40B4-BE49-F238E27FC236}">
              <a16:creationId xmlns:a16="http://schemas.microsoft.com/office/drawing/2014/main" id="{00000000-0008-0000-2D00-00009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9" name="Option Button 658">
          <a:extLst>
            <a:ext uri="{FF2B5EF4-FFF2-40B4-BE49-F238E27FC236}">
              <a16:creationId xmlns:a16="http://schemas.microsoft.com/office/drawing/2014/main" id="{00000000-0008-0000-2D00-00009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0" name="Option Button 659">
          <a:extLst>
            <a:ext uri="{FF2B5EF4-FFF2-40B4-BE49-F238E27FC236}">
              <a16:creationId xmlns:a16="http://schemas.microsoft.com/office/drawing/2014/main" id="{00000000-0008-0000-2D00-00009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1" name="Group Box 660" descr="Group Box 5">
          <a:extLst>
            <a:ext uri="{FF2B5EF4-FFF2-40B4-BE49-F238E27FC236}">
              <a16:creationId xmlns:a16="http://schemas.microsoft.com/office/drawing/2014/main" id="{00000000-0008-0000-2D00-00009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152</xdr:row>
      <xdr:rowOff>28440</xdr:rowOff>
    </xdr:from>
    <xdr:to>
      <xdr:col>7</xdr:col>
      <xdr:colOff>-363960</xdr:colOff>
      <xdr:row>153</xdr:row>
      <xdr:rowOff>0</xdr:rowOff>
    </xdr:to>
    <xdr:sp macro="" textlink="">
      <xdr:nvSpPr>
        <xdr:cNvPr id="662" name="Option Button 661">
          <a:extLst>
            <a:ext uri="{FF2B5EF4-FFF2-40B4-BE49-F238E27FC236}">
              <a16:creationId xmlns:a16="http://schemas.microsoft.com/office/drawing/2014/main" id="{00000000-0008-0000-2D00-00009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3" name="Option Button 662">
          <a:extLst>
            <a:ext uri="{FF2B5EF4-FFF2-40B4-BE49-F238E27FC236}">
              <a16:creationId xmlns:a16="http://schemas.microsoft.com/office/drawing/2014/main" id="{00000000-0008-0000-2D00-00009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4" name="Option Button 663">
          <a:extLst>
            <a:ext uri="{FF2B5EF4-FFF2-40B4-BE49-F238E27FC236}">
              <a16:creationId xmlns:a16="http://schemas.microsoft.com/office/drawing/2014/main" id="{00000000-0008-0000-2D00-00009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5" name="Option Button 664">
          <a:extLst>
            <a:ext uri="{FF2B5EF4-FFF2-40B4-BE49-F238E27FC236}">
              <a16:creationId xmlns:a16="http://schemas.microsoft.com/office/drawing/2014/main" id="{00000000-0008-0000-2D00-00009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6" name="Group Box 665" descr="Group Box 5">
          <a:extLst>
            <a:ext uri="{FF2B5EF4-FFF2-40B4-BE49-F238E27FC236}">
              <a16:creationId xmlns:a16="http://schemas.microsoft.com/office/drawing/2014/main" id="{00000000-0008-0000-2D00-00009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153</xdr:row>
      <xdr:rowOff>28440</xdr:rowOff>
    </xdr:from>
    <xdr:to>
      <xdr:col>7</xdr:col>
      <xdr:colOff>-363960</xdr:colOff>
      <xdr:row>154</xdr:row>
      <xdr:rowOff>0</xdr:rowOff>
    </xdr:to>
    <xdr:sp macro="" textlink="">
      <xdr:nvSpPr>
        <xdr:cNvPr id="667" name="Option Button 666">
          <a:extLst>
            <a:ext uri="{FF2B5EF4-FFF2-40B4-BE49-F238E27FC236}">
              <a16:creationId xmlns:a16="http://schemas.microsoft.com/office/drawing/2014/main" id="{00000000-0008-0000-2D00-00009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8" name="Option Button 667">
          <a:extLst>
            <a:ext uri="{FF2B5EF4-FFF2-40B4-BE49-F238E27FC236}">
              <a16:creationId xmlns:a16="http://schemas.microsoft.com/office/drawing/2014/main" id="{00000000-0008-0000-2D00-00009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9" name="Option Button 668">
          <a:extLst>
            <a:ext uri="{FF2B5EF4-FFF2-40B4-BE49-F238E27FC236}">
              <a16:creationId xmlns:a16="http://schemas.microsoft.com/office/drawing/2014/main" id="{00000000-0008-0000-2D00-00009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0" name="Option Button 669">
          <a:extLst>
            <a:ext uri="{FF2B5EF4-FFF2-40B4-BE49-F238E27FC236}">
              <a16:creationId xmlns:a16="http://schemas.microsoft.com/office/drawing/2014/main" id="{00000000-0008-0000-2D00-00009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1" name="Group Box 670" descr="Group Box 5">
          <a:extLst>
            <a:ext uri="{FF2B5EF4-FFF2-40B4-BE49-F238E27FC236}">
              <a16:creationId xmlns:a16="http://schemas.microsoft.com/office/drawing/2014/main" id="{00000000-0008-0000-2D00-00009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154</xdr:row>
      <xdr:rowOff>28440</xdr:rowOff>
    </xdr:from>
    <xdr:to>
      <xdr:col>7</xdr:col>
      <xdr:colOff>-363960</xdr:colOff>
      <xdr:row>155</xdr:row>
      <xdr:rowOff>0</xdr:rowOff>
    </xdr:to>
    <xdr:sp macro="" textlink="">
      <xdr:nvSpPr>
        <xdr:cNvPr id="672" name="Option Button 671">
          <a:extLst>
            <a:ext uri="{FF2B5EF4-FFF2-40B4-BE49-F238E27FC236}">
              <a16:creationId xmlns:a16="http://schemas.microsoft.com/office/drawing/2014/main" id="{00000000-0008-0000-2D00-0000A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3" name="Option Button 672">
          <a:extLst>
            <a:ext uri="{FF2B5EF4-FFF2-40B4-BE49-F238E27FC236}">
              <a16:creationId xmlns:a16="http://schemas.microsoft.com/office/drawing/2014/main" id="{00000000-0008-0000-2D00-0000A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4" name="Option Button 673">
          <a:extLst>
            <a:ext uri="{FF2B5EF4-FFF2-40B4-BE49-F238E27FC236}">
              <a16:creationId xmlns:a16="http://schemas.microsoft.com/office/drawing/2014/main" id="{00000000-0008-0000-2D00-0000A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5" name="Option Button 674">
          <a:extLst>
            <a:ext uri="{FF2B5EF4-FFF2-40B4-BE49-F238E27FC236}">
              <a16:creationId xmlns:a16="http://schemas.microsoft.com/office/drawing/2014/main" id="{00000000-0008-0000-2D00-0000A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6" name="Group Box 675" descr="Group Box 5">
          <a:extLst>
            <a:ext uri="{FF2B5EF4-FFF2-40B4-BE49-F238E27FC236}">
              <a16:creationId xmlns:a16="http://schemas.microsoft.com/office/drawing/2014/main" id="{00000000-0008-0000-2D00-0000A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155</xdr:row>
      <xdr:rowOff>28440</xdr:rowOff>
    </xdr:from>
    <xdr:to>
      <xdr:col>7</xdr:col>
      <xdr:colOff>-363960</xdr:colOff>
      <xdr:row>156</xdr:row>
      <xdr:rowOff>0</xdr:rowOff>
    </xdr:to>
    <xdr:sp macro="" textlink="">
      <xdr:nvSpPr>
        <xdr:cNvPr id="677" name="Option Button 676">
          <a:extLst>
            <a:ext uri="{FF2B5EF4-FFF2-40B4-BE49-F238E27FC236}">
              <a16:creationId xmlns:a16="http://schemas.microsoft.com/office/drawing/2014/main" id="{00000000-0008-0000-2D00-0000A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8" name="Option Button 677">
          <a:extLst>
            <a:ext uri="{FF2B5EF4-FFF2-40B4-BE49-F238E27FC236}">
              <a16:creationId xmlns:a16="http://schemas.microsoft.com/office/drawing/2014/main" id="{00000000-0008-0000-2D00-0000A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9" name="Option Button 678">
          <a:extLst>
            <a:ext uri="{FF2B5EF4-FFF2-40B4-BE49-F238E27FC236}">
              <a16:creationId xmlns:a16="http://schemas.microsoft.com/office/drawing/2014/main" id="{00000000-0008-0000-2D00-0000A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0" name="Option Button 679">
          <a:extLst>
            <a:ext uri="{FF2B5EF4-FFF2-40B4-BE49-F238E27FC236}">
              <a16:creationId xmlns:a16="http://schemas.microsoft.com/office/drawing/2014/main" id="{00000000-0008-0000-2D00-0000A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1" name="Group Box 680" descr="Group Box 5">
          <a:extLst>
            <a:ext uri="{FF2B5EF4-FFF2-40B4-BE49-F238E27FC236}">
              <a16:creationId xmlns:a16="http://schemas.microsoft.com/office/drawing/2014/main" id="{00000000-0008-0000-2D00-0000A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156</xdr:row>
      <xdr:rowOff>28440</xdr:rowOff>
    </xdr:from>
    <xdr:to>
      <xdr:col>7</xdr:col>
      <xdr:colOff>-363960</xdr:colOff>
      <xdr:row>157</xdr:row>
      <xdr:rowOff>0</xdr:rowOff>
    </xdr:to>
    <xdr:sp macro="" textlink="">
      <xdr:nvSpPr>
        <xdr:cNvPr id="682" name="Option Button 681">
          <a:extLst>
            <a:ext uri="{FF2B5EF4-FFF2-40B4-BE49-F238E27FC236}">
              <a16:creationId xmlns:a16="http://schemas.microsoft.com/office/drawing/2014/main" id="{00000000-0008-0000-2D00-0000A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3" name="Option Button 682">
          <a:extLst>
            <a:ext uri="{FF2B5EF4-FFF2-40B4-BE49-F238E27FC236}">
              <a16:creationId xmlns:a16="http://schemas.microsoft.com/office/drawing/2014/main" id="{00000000-0008-0000-2D00-0000A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4" name="Option Button 683">
          <a:extLst>
            <a:ext uri="{FF2B5EF4-FFF2-40B4-BE49-F238E27FC236}">
              <a16:creationId xmlns:a16="http://schemas.microsoft.com/office/drawing/2014/main" id="{00000000-0008-0000-2D00-0000A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5" name="Option Button 684">
          <a:extLst>
            <a:ext uri="{FF2B5EF4-FFF2-40B4-BE49-F238E27FC236}">
              <a16:creationId xmlns:a16="http://schemas.microsoft.com/office/drawing/2014/main" id="{00000000-0008-0000-2D00-0000A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6" name="Group Box 685" descr="Group Box 5">
          <a:extLst>
            <a:ext uri="{FF2B5EF4-FFF2-40B4-BE49-F238E27FC236}">
              <a16:creationId xmlns:a16="http://schemas.microsoft.com/office/drawing/2014/main" id="{00000000-0008-0000-2D00-0000A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157</xdr:row>
      <xdr:rowOff>28440</xdr:rowOff>
    </xdr:from>
    <xdr:to>
      <xdr:col>7</xdr:col>
      <xdr:colOff>-363960</xdr:colOff>
      <xdr:row>158</xdr:row>
      <xdr:rowOff>0</xdr:rowOff>
    </xdr:to>
    <xdr:sp macro="" textlink="">
      <xdr:nvSpPr>
        <xdr:cNvPr id="687" name="Option Button 686">
          <a:extLst>
            <a:ext uri="{FF2B5EF4-FFF2-40B4-BE49-F238E27FC236}">
              <a16:creationId xmlns:a16="http://schemas.microsoft.com/office/drawing/2014/main" id="{00000000-0008-0000-2D00-0000A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8" name="Option Button 687">
          <a:extLst>
            <a:ext uri="{FF2B5EF4-FFF2-40B4-BE49-F238E27FC236}">
              <a16:creationId xmlns:a16="http://schemas.microsoft.com/office/drawing/2014/main" id="{00000000-0008-0000-2D00-0000B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9" name="Option Button 688">
          <a:extLst>
            <a:ext uri="{FF2B5EF4-FFF2-40B4-BE49-F238E27FC236}">
              <a16:creationId xmlns:a16="http://schemas.microsoft.com/office/drawing/2014/main" id="{00000000-0008-0000-2D00-0000B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0" name="Option Button 689">
          <a:extLst>
            <a:ext uri="{FF2B5EF4-FFF2-40B4-BE49-F238E27FC236}">
              <a16:creationId xmlns:a16="http://schemas.microsoft.com/office/drawing/2014/main" id="{00000000-0008-0000-2D00-0000B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1" name="Group Box 690" descr="Group Box 5">
          <a:extLst>
            <a:ext uri="{FF2B5EF4-FFF2-40B4-BE49-F238E27FC236}">
              <a16:creationId xmlns:a16="http://schemas.microsoft.com/office/drawing/2014/main" id="{00000000-0008-0000-2D00-0000B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158</xdr:row>
      <xdr:rowOff>28440</xdr:rowOff>
    </xdr:from>
    <xdr:to>
      <xdr:col>7</xdr:col>
      <xdr:colOff>-363960</xdr:colOff>
      <xdr:row>159</xdr:row>
      <xdr:rowOff>0</xdr:rowOff>
    </xdr:to>
    <xdr:sp macro="" textlink="">
      <xdr:nvSpPr>
        <xdr:cNvPr id="692" name="Option Button 691">
          <a:extLst>
            <a:ext uri="{FF2B5EF4-FFF2-40B4-BE49-F238E27FC236}">
              <a16:creationId xmlns:a16="http://schemas.microsoft.com/office/drawing/2014/main" id="{00000000-0008-0000-2D00-0000B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3" name="Option Button 692">
          <a:extLst>
            <a:ext uri="{FF2B5EF4-FFF2-40B4-BE49-F238E27FC236}">
              <a16:creationId xmlns:a16="http://schemas.microsoft.com/office/drawing/2014/main" id="{00000000-0008-0000-2D00-0000B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4" name="Option Button 693">
          <a:extLst>
            <a:ext uri="{FF2B5EF4-FFF2-40B4-BE49-F238E27FC236}">
              <a16:creationId xmlns:a16="http://schemas.microsoft.com/office/drawing/2014/main" id="{00000000-0008-0000-2D00-0000B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5" name="Option Button 694">
          <a:extLst>
            <a:ext uri="{FF2B5EF4-FFF2-40B4-BE49-F238E27FC236}">
              <a16:creationId xmlns:a16="http://schemas.microsoft.com/office/drawing/2014/main" id="{00000000-0008-0000-2D00-0000B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6" name="Group Box 695" descr="Group Box 5">
          <a:extLst>
            <a:ext uri="{FF2B5EF4-FFF2-40B4-BE49-F238E27FC236}">
              <a16:creationId xmlns:a16="http://schemas.microsoft.com/office/drawing/2014/main" id="{00000000-0008-0000-2D00-0000B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159</xdr:row>
      <xdr:rowOff>28440</xdr:rowOff>
    </xdr:from>
    <xdr:to>
      <xdr:col>7</xdr:col>
      <xdr:colOff>-363960</xdr:colOff>
      <xdr:row>160</xdr:row>
      <xdr:rowOff>0</xdr:rowOff>
    </xdr:to>
    <xdr:sp macro="" textlink="">
      <xdr:nvSpPr>
        <xdr:cNvPr id="697" name="Option Button 696">
          <a:extLst>
            <a:ext uri="{FF2B5EF4-FFF2-40B4-BE49-F238E27FC236}">
              <a16:creationId xmlns:a16="http://schemas.microsoft.com/office/drawing/2014/main" id="{00000000-0008-0000-2D00-0000B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8" name="Option Button 697">
          <a:extLst>
            <a:ext uri="{FF2B5EF4-FFF2-40B4-BE49-F238E27FC236}">
              <a16:creationId xmlns:a16="http://schemas.microsoft.com/office/drawing/2014/main" id="{00000000-0008-0000-2D00-0000B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9" name="Option Button 698">
          <a:extLst>
            <a:ext uri="{FF2B5EF4-FFF2-40B4-BE49-F238E27FC236}">
              <a16:creationId xmlns:a16="http://schemas.microsoft.com/office/drawing/2014/main" id="{00000000-0008-0000-2D00-0000B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0" name="Option Button 699">
          <a:extLst>
            <a:ext uri="{FF2B5EF4-FFF2-40B4-BE49-F238E27FC236}">
              <a16:creationId xmlns:a16="http://schemas.microsoft.com/office/drawing/2014/main" id="{00000000-0008-0000-2D00-0000B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1" name="Group Box 700" descr="Group Box 5">
          <a:extLst>
            <a:ext uri="{FF2B5EF4-FFF2-40B4-BE49-F238E27FC236}">
              <a16:creationId xmlns:a16="http://schemas.microsoft.com/office/drawing/2014/main" id="{00000000-0008-0000-2D00-0000B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160</xdr:row>
      <xdr:rowOff>28440</xdr:rowOff>
    </xdr:from>
    <xdr:to>
      <xdr:col>7</xdr:col>
      <xdr:colOff>-363960</xdr:colOff>
      <xdr:row>161</xdr:row>
      <xdr:rowOff>0</xdr:rowOff>
    </xdr:to>
    <xdr:sp macro="" textlink="">
      <xdr:nvSpPr>
        <xdr:cNvPr id="702" name="Option Button 701">
          <a:extLst>
            <a:ext uri="{FF2B5EF4-FFF2-40B4-BE49-F238E27FC236}">
              <a16:creationId xmlns:a16="http://schemas.microsoft.com/office/drawing/2014/main" id="{00000000-0008-0000-2D00-0000B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3" name="Option Button 702">
          <a:extLst>
            <a:ext uri="{FF2B5EF4-FFF2-40B4-BE49-F238E27FC236}">
              <a16:creationId xmlns:a16="http://schemas.microsoft.com/office/drawing/2014/main" id="{00000000-0008-0000-2D00-0000B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4" name="Option Button 703">
          <a:extLst>
            <a:ext uri="{FF2B5EF4-FFF2-40B4-BE49-F238E27FC236}">
              <a16:creationId xmlns:a16="http://schemas.microsoft.com/office/drawing/2014/main" id="{00000000-0008-0000-2D00-0000C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5" name="Option Button 704">
          <a:extLst>
            <a:ext uri="{FF2B5EF4-FFF2-40B4-BE49-F238E27FC236}">
              <a16:creationId xmlns:a16="http://schemas.microsoft.com/office/drawing/2014/main" id="{00000000-0008-0000-2D00-0000C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6" name="Group Box 705" descr="Group Box 5">
          <a:extLst>
            <a:ext uri="{FF2B5EF4-FFF2-40B4-BE49-F238E27FC236}">
              <a16:creationId xmlns:a16="http://schemas.microsoft.com/office/drawing/2014/main" id="{00000000-0008-0000-2D00-0000C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161</xdr:row>
      <xdr:rowOff>28440</xdr:rowOff>
    </xdr:from>
    <xdr:to>
      <xdr:col>7</xdr:col>
      <xdr:colOff>-363960</xdr:colOff>
      <xdr:row>162</xdr:row>
      <xdr:rowOff>0</xdr:rowOff>
    </xdr:to>
    <xdr:sp macro="" textlink="">
      <xdr:nvSpPr>
        <xdr:cNvPr id="707" name="Option Button 706">
          <a:extLst>
            <a:ext uri="{FF2B5EF4-FFF2-40B4-BE49-F238E27FC236}">
              <a16:creationId xmlns:a16="http://schemas.microsoft.com/office/drawing/2014/main" id="{00000000-0008-0000-2D00-0000C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8" name="Option Button 707">
          <a:extLst>
            <a:ext uri="{FF2B5EF4-FFF2-40B4-BE49-F238E27FC236}">
              <a16:creationId xmlns:a16="http://schemas.microsoft.com/office/drawing/2014/main" id="{00000000-0008-0000-2D00-0000C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9" name="Option Button 708">
          <a:extLst>
            <a:ext uri="{FF2B5EF4-FFF2-40B4-BE49-F238E27FC236}">
              <a16:creationId xmlns:a16="http://schemas.microsoft.com/office/drawing/2014/main" id="{00000000-0008-0000-2D00-0000C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0" name="Option Button 709">
          <a:extLst>
            <a:ext uri="{FF2B5EF4-FFF2-40B4-BE49-F238E27FC236}">
              <a16:creationId xmlns:a16="http://schemas.microsoft.com/office/drawing/2014/main" id="{00000000-0008-0000-2D00-0000C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1" name="Group Box 710" descr="Group Box 5">
          <a:extLst>
            <a:ext uri="{FF2B5EF4-FFF2-40B4-BE49-F238E27FC236}">
              <a16:creationId xmlns:a16="http://schemas.microsoft.com/office/drawing/2014/main" id="{00000000-0008-0000-2D00-0000C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162</xdr:row>
      <xdr:rowOff>28440</xdr:rowOff>
    </xdr:from>
    <xdr:to>
      <xdr:col>7</xdr:col>
      <xdr:colOff>-363960</xdr:colOff>
      <xdr:row>163</xdr:row>
      <xdr:rowOff>0</xdr:rowOff>
    </xdr:to>
    <xdr:sp macro="" textlink="">
      <xdr:nvSpPr>
        <xdr:cNvPr id="712" name="Option Button 711">
          <a:extLst>
            <a:ext uri="{FF2B5EF4-FFF2-40B4-BE49-F238E27FC236}">
              <a16:creationId xmlns:a16="http://schemas.microsoft.com/office/drawing/2014/main" id="{00000000-0008-0000-2D00-0000C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3" name="Option Button 712">
          <a:extLst>
            <a:ext uri="{FF2B5EF4-FFF2-40B4-BE49-F238E27FC236}">
              <a16:creationId xmlns:a16="http://schemas.microsoft.com/office/drawing/2014/main" id="{00000000-0008-0000-2D00-0000C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4" name="Option Button 713">
          <a:extLst>
            <a:ext uri="{FF2B5EF4-FFF2-40B4-BE49-F238E27FC236}">
              <a16:creationId xmlns:a16="http://schemas.microsoft.com/office/drawing/2014/main" id="{00000000-0008-0000-2D00-0000C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5" name="Option Button 714">
          <a:extLst>
            <a:ext uri="{FF2B5EF4-FFF2-40B4-BE49-F238E27FC236}">
              <a16:creationId xmlns:a16="http://schemas.microsoft.com/office/drawing/2014/main" id="{00000000-0008-0000-2D00-0000C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6" name="Group Box 715" descr="Group Box 5">
          <a:extLst>
            <a:ext uri="{FF2B5EF4-FFF2-40B4-BE49-F238E27FC236}">
              <a16:creationId xmlns:a16="http://schemas.microsoft.com/office/drawing/2014/main" id="{00000000-0008-0000-2D00-0000C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163</xdr:row>
      <xdr:rowOff>28440</xdr:rowOff>
    </xdr:from>
    <xdr:to>
      <xdr:col>7</xdr:col>
      <xdr:colOff>-363960</xdr:colOff>
      <xdr:row>164</xdr:row>
      <xdr:rowOff>0</xdr:rowOff>
    </xdr:to>
    <xdr:sp macro="" textlink="">
      <xdr:nvSpPr>
        <xdr:cNvPr id="717" name="Option Button 716">
          <a:extLst>
            <a:ext uri="{FF2B5EF4-FFF2-40B4-BE49-F238E27FC236}">
              <a16:creationId xmlns:a16="http://schemas.microsoft.com/office/drawing/2014/main" id="{00000000-0008-0000-2D00-0000C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8" name="Option Button 717">
          <a:extLst>
            <a:ext uri="{FF2B5EF4-FFF2-40B4-BE49-F238E27FC236}">
              <a16:creationId xmlns:a16="http://schemas.microsoft.com/office/drawing/2014/main" id="{00000000-0008-0000-2D00-0000C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9" name="Option Button 718">
          <a:extLst>
            <a:ext uri="{FF2B5EF4-FFF2-40B4-BE49-F238E27FC236}">
              <a16:creationId xmlns:a16="http://schemas.microsoft.com/office/drawing/2014/main" id="{00000000-0008-0000-2D00-0000C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0" name="Option Button 719">
          <a:extLst>
            <a:ext uri="{FF2B5EF4-FFF2-40B4-BE49-F238E27FC236}">
              <a16:creationId xmlns:a16="http://schemas.microsoft.com/office/drawing/2014/main" id="{00000000-0008-0000-2D00-0000D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1" name="Group Box 720" descr="Group Box 5">
          <a:extLst>
            <a:ext uri="{FF2B5EF4-FFF2-40B4-BE49-F238E27FC236}">
              <a16:creationId xmlns:a16="http://schemas.microsoft.com/office/drawing/2014/main" id="{00000000-0008-0000-2D00-0000D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164</xdr:row>
      <xdr:rowOff>28440</xdr:rowOff>
    </xdr:from>
    <xdr:to>
      <xdr:col>7</xdr:col>
      <xdr:colOff>-363960</xdr:colOff>
      <xdr:row>165</xdr:row>
      <xdr:rowOff>0</xdr:rowOff>
    </xdr:to>
    <xdr:sp macro="" textlink="">
      <xdr:nvSpPr>
        <xdr:cNvPr id="722" name="Option Button 721">
          <a:extLst>
            <a:ext uri="{FF2B5EF4-FFF2-40B4-BE49-F238E27FC236}">
              <a16:creationId xmlns:a16="http://schemas.microsoft.com/office/drawing/2014/main" id="{00000000-0008-0000-2D00-0000D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3" name="Option Button 722">
          <a:extLst>
            <a:ext uri="{FF2B5EF4-FFF2-40B4-BE49-F238E27FC236}">
              <a16:creationId xmlns:a16="http://schemas.microsoft.com/office/drawing/2014/main" id="{00000000-0008-0000-2D00-0000D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4" name="Option Button 723">
          <a:extLst>
            <a:ext uri="{FF2B5EF4-FFF2-40B4-BE49-F238E27FC236}">
              <a16:creationId xmlns:a16="http://schemas.microsoft.com/office/drawing/2014/main" id="{00000000-0008-0000-2D00-0000D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5" name="Option Button 724">
          <a:extLst>
            <a:ext uri="{FF2B5EF4-FFF2-40B4-BE49-F238E27FC236}">
              <a16:creationId xmlns:a16="http://schemas.microsoft.com/office/drawing/2014/main" id="{00000000-0008-0000-2D00-0000D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6" name="Group Box 725" descr="Group Box 5">
          <a:extLst>
            <a:ext uri="{FF2B5EF4-FFF2-40B4-BE49-F238E27FC236}">
              <a16:creationId xmlns:a16="http://schemas.microsoft.com/office/drawing/2014/main" id="{00000000-0008-0000-2D00-0000D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165</xdr:row>
      <xdr:rowOff>28440</xdr:rowOff>
    </xdr:from>
    <xdr:to>
      <xdr:col>7</xdr:col>
      <xdr:colOff>-363960</xdr:colOff>
      <xdr:row>166</xdr:row>
      <xdr:rowOff>0</xdr:rowOff>
    </xdr:to>
    <xdr:sp macro="" textlink="">
      <xdr:nvSpPr>
        <xdr:cNvPr id="727" name="Option Button 726">
          <a:extLst>
            <a:ext uri="{FF2B5EF4-FFF2-40B4-BE49-F238E27FC236}">
              <a16:creationId xmlns:a16="http://schemas.microsoft.com/office/drawing/2014/main" id="{00000000-0008-0000-2D00-0000D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8" name="Option Button 727">
          <a:extLst>
            <a:ext uri="{FF2B5EF4-FFF2-40B4-BE49-F238E27FC236}">
              <a16:creationId xmlns:a16="http://schemas.microsoft.com/office/drawing/2014/main" id="{00000000-0008-0000-2D00-0000D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9" name="Option Button 728">
          <a:extLst>
            <a:ext uri="{FF2B5EF4-FFF2-40B4-BE49-F238E27FC236}">
              <a16:creationId xmlns:a16="http://schemas.microsoft.com/office/drawing/2014/main" id="{00000000-0008-0000-2D00-0000D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0" name="Option Button 729">
          <a:extLst>
            <a:ext uri="{FF2B5EF4-FFF2-40B4-BE49-F238E27FC236}">
              <a16:creationId xmlns:a16="http://schemas.microsoft.com/office/drawing/2014/main" id="{00000000-0008-0000-2D00-0000D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1" name="Group Box 730" descr="Group Box 5">
          <a:extLst>
            <a:ext uri="{FF2B5EF4-FFF2-40B4-BE49-F238E27FC236}">
              <a16:creationId xmlns:a16="http://schemas.microsoft.com/office/drawing/2014/main" id="{00000000-0008-0000-2D00-0000D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166</xdr:row>
      <xdr:rowOff>28440</xdr:rowOff>
    </xdr:from>
    <xdr:to>
      <xdr:col>7</xdr:col>
      <xdr:colOff>-363960</xdr:colOff>
      <xdr:row>167</xdr:row>
      <xdr:rowOff>0</xdr:rowOff>
    </xdr:to>
    <xdr:sp macro="" textlink="">
      <xdr:nvSpPr>
        <xdr:cNvPr id="732" name="Option Button 731">
          <a:extLst>
            <a:ext uri="{FF2B5EF4-FFF2-40B4-BE49-F238E27FC236}">
              <a16:creationId xmlns:a16="http://schemas.microsoft.com/office/drawing/2014/main" id="{00000000-0008-0000-2D00-0000D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3" name="Option Button 732">
          <a:extLst>
            <a:ext uri="{FF2B5EF4-FFF2-40B4-BE49-F238E27FC236}">
              <a16:creationId xmlns:a16="http://schemas.microsoft.com/office/drawing/2014/main" id="{00000000-0008-0000-2D00-0000D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4" name="Option Button 733">
          <a:extLst>
            <a:ext uri="{FF2B5EF4-FFF2-40B4-BE49-F238E27FC236}">
              <a16:creationId xmlns:a16="http://schemas.microsoft.com/office/drawing/2014/main" id="{00000000-0008-0000-2D00-0000D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5" name="Option Button 734">
          <a:extLst>
            <a:ext uri="{FF2B5EF4-FFF2-40B4-BE49-F238E27FC236}">
              <a16:creationId xmlns:a16="http://schemas.microsoft.com/office/drawing/2014/main" id="{00000000-0008-0000-2D00-0000D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6" name="Group Box 735" descr="Group Box 5">
          <a:extLst>
            <a:ext uri="{FF2B5EF4-FFF2-40B4-BE49-F238E27FC236}">
              <a16:creationId xmlns:a16="http://schemas.microsoft.com/office/drawing/2014/main" id="{00000000-0008-0000-2D00-0000E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167</xdr:row>
      <xdr:rowOff>28440</xdr:rowOff>
    </xdr:from>
    <xdr:to>
      <xdr:col>7</xdr:col>
      <xdr:colOff>-363960</xdr:colOff>
      <xdr:row>168</xdr:row>
      <xdr:rowOff>0</xdr:rowOff>
    </xdr:to>
    <xdr:sp macro="" textlink="">
      <xdr:nvSpPr>
        <xdr:cNvPr id="737" name="Option Button 736">
          <a:extLst>
            <a:ext uri="{FF2B5EF4-FFF2-40B4-BE49-F238E27FC236}">
              <a16:creationId xmlns:a16="http://schemas.microsoft.com/office/drawing/2014/main" id="{00000000-0008-0000-2D00-0000E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8" name="Option Button 737">
          <a:extLst>
            <a:ext uri="{FF2B5EF4-FFF2-40B4-BE49-F238E27FC236}">
              <a16:creationId xmlns:a16="http://schemas.microsoft.com/office/drawing/2014/main" id="{00000000-0008-0000-2D00-0000E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9" name="Option Button 738">
          <a:extLst>
            <a:ext uri="{FF2B5EF4-FFF2-40B4-BE49-F238E27FC236}">
              <a16:creationId xmlns:a16="http://schemas.microsoft.com/office/drawing/2014/main" id="{00000000-0008-0000-2D00-0000E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0" name="Option Button 739">
          <a:extLst>
            <a:ext uri="{FF2B5EF4-FFF2-40B4-BE49-F238E27FC236}">
              <a16:creationId xmlns:a16="http://schemas.microsoft.com/office/drawing/2014/main" id="{00000000-0008-0000-2D00-0000E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1" name="Group Box 740" descr="Group Box 5">
          <a:extLst>
            <a:ext uri="{FF2B5EF4-FFF2-40B4-BE49-F238E27FC236}">
              <a16:creationId xmlns:a16="http://schemas.microsoft.com/office/drawing/2014/main" id="{00000000-0008-0000-2D00-0000E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168</xdr:row>
      <xdr:rowOff>28440</xdr:rowOff>
    </xdr:from>
    <xdr:to>
      <xdr:col>7</xdr:col>
      <xdr:colOff>-363960</xdr:colOff>
      <xdr:row>169</xdr:row>
      <xdr:rowOff>0</xdr:rowOff>
    </xdr:to>
    <xdr:sp macro="" textlink="">
      <xdr:nvSpPr>
        <xdr:cNvPr id="742" name="Option Button 741">
          <a:extLst>
            <a:ext uri="{FF2B5EF4-FFF2-40B4-BE49-F238E27FC236}">
              <a16:creationId xmlns:a16="http://schemas.microsoft.com/office/drawing/2014/main" id="{00000000-0008-0000-2D00-0000E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3" name="Option Button 742">
          <a:extLst>
            <a:ext uri="{FF2B5EF4-FFF2-40B4-BE49-F238E27FC236}">
              <a16:creationId xmlns:a16="http://schemas.microsoft.com/office/drawing/2014/main" id="{00000000-0008-0000-2D00-0000E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4" name="Option Button 743">
          <a:extLst>
            <a:ext uri="{FF2B5EF4-FFF2-40B4-BE49-F238E27FC236}">
              <a16:creationId xmlns:a16="http://schemas.microsoft.com/office/drawing/2014/main" id="{00000000-0008-0000-2D00-0000E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5" name="Option Button 744">
          <a:extLst>
            <a:ext uri="{FF2B5EF4-FFF2-40B4-BE49-F238E27FC236}">
              <a16:creationId xmlns:a16="http://schemas.microsoft.com/office/drawing/2014/main" id="{00000000-0008-0000-2D00-0000E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6" name="Group Box 745" descr="Group Box 5">
          <a:extLst>
            <a:ext uri="{FF2B5EF4-FFF2-40B4-BE49-F238E27FC236}">
              <a16:creationId xmlns:a16="http://schemas.microsoft.com/office/drawing/2014/main" id="{00000000-0008-0000-2D00-0000E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169</xdr:row>
      <xdr:rowOff>28440</xdr:rowOff>
    </xdr:from>
    <xdr:to>
      <xdr:col>7</xdr:col>
      <xdr:colOff>-363960</xdr:colOff>
      <xdr:row>170</xdr:row>
      <xdr:rowOff>0</xdr:rowOff>
    </xdr:to>
    <xdr:sp macro="" textlink="">
      <xdr:nvSpPr>
        <xdr:cNvPr id="747" name="Option Button 746">
          <a:extLst>
            <a:ext uri="{FF2B5EF4-FFF2-40B4-BE49-F238E27FC236}">
              <a16:creationId xmlns:a16="http://schemas.microsoft.com/office/drawing/2014/main" id="{00000000-0008-0000-2D00-0000E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8" name="Option Button 747">
          <a:extLst>
            <a:ext uri="{FF2B5EF4-FFF2-40B4-BE49-F238E27FC236}">
              <a16:creationId xmlns:a16="http://schemas.microsoft.com/office/drawing/2014/main" id="{00000000-0008-0000-2D00-0000E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9" name="Option Button 748">
          <a:extLst>
            <a:ext uri="{FF2B5EF4-FFF2-40B4-BE49-F238E27FC236}">
              <a16:creationId xmlns:a16="http://schemas.microsoft.com/office/drawing/2014/main" id="{00000000-0008-0000-2D00-0000E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0" name="Option Button 749">
          <a:extLst>
            <a:ext uri="{FF2B5EF4-FFF2-40B4-BE49-F238E27FC236}">
              <a16:creationId xmlns:a16="http://schemas.microsoft.com/office/drawing/2014/main" id="{00000000-0008-0000-2D00-0000E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1" name="Group Box 750" descr="Group Box 5">
          <a:extLst>
            <a:ext uri="{FF2B5EF4-FFF2-40B4-BE49-F238E27FC236}">
              <a16:creationId xmlns:a16="http://schemas.microsoft.com/office/drawing/2014/main" id="{00000000-0008-0000-2D00-0000E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170</xdr:row>
      <xdr:rowOff>28440</xdr:rowOff>
    </xdr:from>
    <xdr:to>
      <xdr:col>7</xdr:col>
      <xdr:colOff>-363960</xdr:colOff>
      <xdr:row>171</xdr:row>
      <xdr:rowOff>0</xdr:rowOff>
    </xdr:to>
    <xdr:sp macro="" textlink="">
      <xdr:nvSpPr>
        <xdr:cNvPr id="752" name="Option Button 751">
          <a:extLst>
            <a:ext uri="{FF2B5EF4-FFF2-40B4-BE49-F238E27FC236}">
              <a16:creationId xmlns:a16="http://schemas.microsoft.com/office/drawing/2014/main" id="{00000000-0008-0000-2D00-0000F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3" name="Option Button 752">
          <a:extLst>
            <a:ext uri="{FF2B5EF4-FFF2-40B4-BE49-F238E27FC236}">
              <a16:creationId xmlns:a16="http://schemas.microsoft.com/office/drawing/2014/main" id="{00000000-0008-0000-2D00-0000F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4" name="Option Button 753">
          <a:extLst>
            <a:ext uri="{FF2B5EF4-FFF2-40B4-BE49-F238E27FC236}">
              <a16:creationId xmlns:a16="http://schemas.microsoft.com/office/drawing/2014/main" id="{00000000-0008-0000-2D00-0000F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5" name="Option Button 754">
          <a:extLst>
            <a:ext uri="{FF2B5EF4-FFF2-40B4-BE49-F238E27FC236}">
              <a16:creationId xmlns:a16="http://schemas.microsoft.com/office/drawing/2014/main" id="{00000000-0008-0000-2D00-0000F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6" name="Group Box 755" descr="Group Box 5">
          <a:extLst>
            <a:ext uri="{FF2B5EF4-FFF2-40B4-BE49-F238E27FC236}">
              <a16:creationId xmlns:a16="http://schemas.microsoft.com/office/drawing/2014/main" id="{00000000-0008-0000-2D00-0000F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171</xdr:row>
      <xdr:rowOff>28440</xdr:rowOff>
    </xdr:from>
    <xdr:to>
      <xdr:col>7</xdr:col>
      <xdr:colOff>-363960</xdr:colOff>
      <xdr:row>172</xdr:row>
      <xdr:rowOff>0</xdr:rowOff>
    </xdr:to>
    <xdr:sp macro="" textlink="">
      <xdr:nvSpPr>
        <xdr:cNvPr id="757" name="Option Button 756">
          <a:extLst>
            <a:ext uri="{FF2B5EF4-FFF2-40B4-BE49-F238E27FC236}">
              <a16:creationId xmlns:a16="http://schemas.microsoft.com/office/drawing/2014/main" id="{00000000-0008-0000-2D00-0000F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8" name="Option Button 757">
          <a:extLst>
            <a:ext uri="{FF2B5EF4-FFF2-40B4-BE49-F238E27FC236}">
              <a16:creationId xmlns:a16="http://schemas.microsoft.com/office/drawing/2014/main" id="{00000000-0008-0000-2D00-0000F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9" name="Option Button 758">
          <a:extLst>
            <a:ext uri="{FF2B5EF4-FFF2-40B4-BE49-F238E27FC236}">
              <a16:creationId xmlns:a16="http://schemas.microsoft.com/office/drawing/2014/main" id="{00000000-0008-0000-2D00-0000F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0" name="Option Button 759">
          <a:extLst>
            <a:ext uri="{FF2B5EF4-FFF2-40B4-BE49-F238E27FC236}">
              <a16:creationId xmlns:a16="http://schemas.microsoft.com/office/drawing/2014/main" id="{00000000-0008-0000-2D00-0000F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1" name="Group Box 760" descr="Group Box 5">
          <a:extLst>
            <a:ext uri="{FF2B5EF4-FFF2-40B4-BE49-F238E27FC236}">
              <a16:creationId xmlns:a16="http://schemas.microsoft.com/office/drawing/2014/main" id="{00000000-0008-0000-2D00-0000F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172</xdr:row>
      <xdr:rowOff>28440</xdr:rowOff>
    </xdr:from>
    <xdr:to>
      <xdr:col>7</xdr:col>
      <xdr:colOff>-363960</xdr:colOff>
      <xdr:row>173</xdr:row>
      <xdr:rowOff>0</xdr:rowOff>
    </xdr:to>
    <xdr:sp macro="" textlink="">
      <xdr:nvSpPr>
        <xdr:cNvPr id="762" name="Option Button 761">
          <a:extLst>
            <a:ext uri="{FF2B5EF4-FFF2-40B4-BE49-F238E27FC236}">
              <a16:creationId xmlns:a16="http://schemas.microsoft.com/office/drawing/2014/main" id="{00000000-0008-0000-2D00-0000F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3" name="Option Button 762">
          <a:extLst>
            <a:ext uri="{FF2B5EF4-FFF2-40B4-BE49-F238E27FC236}">
              <a16:creationId xmlns:a16="http://schemas.microsoft.com/office/drawing/2014/main" id="{00000000-0008-0000-2D00-0000F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4" name="Option Button 763">
          <a:extLst>
            <a:ext uri="{FF2B5EF4-FFF2-40B4-BE49-F238E27FC236}">
              <a16:creationId xmlns:a16="http://schemas.microsoft.com/office/drawing/2014/main" id="{00000000-0008-0000-2D00-0000F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5" name="Option Button 764">
          <a:extLst>
            <a:ext uri="{FF2B5EF4-FFF2-40B4-BE49-F238E27FC236}">
              <a16:creationId xmlns:a16="http://schemas.microsoft.com/office/drawing/2014/main" id="{00000000-0008-0000-2D00-0000F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6" name="Group Box 765" descr="Group Box 5">
          <a:extLst>
            <a:ext uri="{FF2B5EF4-FFF2-40B4-BE49-F238E27FC236}">
              <a16:creationId xmlns:a16="http://schemas.microsoft.com/office/drawing/2014/main" id="{00000000-0008-0000-2D00-0000F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173</xdr:row>
      <xdr:rowOff>28440</xdr:rowOff>
    </xdr:from>
    <xdr:to>
      <xdr:col>7</xdr:col>
      <xdr:colOff>-363960</xdr:colOff>
      <xdr:row>174</xdr:row>
      <xdr:rowOff>0</xdr:rowOff>
    </xdr:to>
    <xdr:sp macro="" textlink="">
      <xdr:nvSpPr>
        <xdr:cNvPr id="767" name="Option Button 766">
          <a:extLst>
            <a:ext uri="{FF2B5EF4-FFF2-40B4-BE49-F238E27FC236}">
              <a16:creationId xmlns:a16="http://schemas.microsoft.com/office/drawing/2014/main" id="{00000000-0008-0000-2D00-0000F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8" name="Option Button 767">
          <a:extLst>
            <a:ext uri="{FF2B5EF4-FFF2-40B4-BE49-F238E27FC236}">
              <a16:creationId xmlns:a16="http://schemas.microsoft.com/office/drawing/2014/main" id="{00000000-0008-0000-2D00-00000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9" name="Option Button 768">
          <a:extLst>
            <a:ext uri="{FF2B5EF4-FFF2-40B4-BE49-F238E27FC236}">
              <a16:creationId xmlns:a16="http://schemas.microsoft.com/office/drawing/2014/main" id="{00000000-0008-0000-2D00-00000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0" name="Option Button 769">
          <a:extLst>
            <a:ext uri="{FF2B5EF4-FFF2-40B4-BE49-F238E27FC236}">
              <a16:creationId xmlns:a16="http://schemas.microsoft.com/office/drawing/2014/main" id="{00000000-0008-0000-2D00-00000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1" name="Group Box 770" descr="Group Box 5">
          <a:extLst>
            <a:ext uri="{FF2B5EF4-FFF2-40B4-BE49-F238E27FC236}">
              <a16:creationId xmlns:a16="http://schemas.microsoft.com/office/drawing/2014/main" id="{00000000-0008-0000-2D00-00000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174</xdr:row>
      <xdr:rowOff>28440</xdr:rowOff>
    </xdr:from>
    <xdr:to>
      <xdr:col>7</xdr:col>
      <xdr:colOff>-363960</xdr:colOff>
      <xdr:row>175</xdr:row>
      <xdr:rowOff>0</xdr:rowOff>
    </xdr:to>
    <xdr:sp macro="" textlink="">
      <xdr:nvSpPr>
        <xdr:cNvPr id="772" name="Option Button 771">
          <a:extLst>
            <a:ext uri="{FF2B5EF4-FFF2-40B4-BE49-F238E27FC236}">
              <a16:creationId xmlns:a16="http://schemas.microsoft.com/office/drawing/2014/main" id="{00000000-0008-0000-2D00-00000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3" name="Option Button 772">
          <a:extLst>
            <a:ext uri="{FF2B5EF4-FFF2-40B4-BE49-F238E27FC236}">
              <a16:creationId xmlns:a16="http://schemas.microsoft.com/office/drawing/2014/main" id="{00000000-0008-0000-2D00-00000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4" name="Option Button 773">
          <a:extLst>
            <a:ext uri="{FF2B5EF4-FFF2-40B4-BE49-F238E27FC236}">
              <a16:creationId xmlns:a16="http://schemas.microsoft.com/office/drawing/2014/main" id="{00000000-0008-0000-2D00-00000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5" name="Option Button 774">
          <a:extLst>
            <a:ext uri="{FF2B5EF4-FFF2-40B4-BE49-F238E27FC236}">
              <a16:creationId xmlns:a16="http://schemas.microsoft.com/office/drawing/2014/main" id="{00000000-0008-0000-2D00-00000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6" name="Group Box 775" descr="Group Box 5">
          <a:extLst>
            <a:ext uri="{FF2B5EF4-FFF2-40B4-BE49-F238E27FC236}">
              <a16:creationId xmlns:a16="http://schemas.microsoft.com/office/drawing/2014/main" id="{00000000-0008-0000-2D00-00000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175</xdr:row>
      <xdr:rowOff>28440</xdr:rowOff>
    </xdr:from>
    <xdr:to>
      <xdr:col>7</xdr:col>
      <xdr:colOff>-363960</xdr:colOff>
      <xdr:row>176</xdr:row>
      <xdr:rowOff>0</xdr:rowOff>
    </xdr:to>
    <xdr:sp macro="" textlink="">
      <xdr:nvSpPr>
        <xdr:cNvPr id="777" name="Option Button 776">
          <a:extLst>
            <a:ext uri="{FF2B5EF4-FFF2-40B4-BE49-F238E27FC236}">
              <a16:creationId xmlns:a16="http://schemas.microsoft.com/office/drawing/2014/main" id="{00000000-0008-0000-2D00-00000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8" name="Option Button 777">
          <a:extLst>
            <a:ext uri="{FF2B5EF4-FFF2-40B4-BE49-F238E27FC236}">
              <a16:creationId xmlns:a16="http://schemas.microsoft.com/office/drawing/2014/main" id="{00000000-0008-0000-2D00-00000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9" name="Option Button 778">
          <a:extLst>
            <a:ext uri="{FF2B5EF4-FFF2-40B4-BE49-F238E27FC236}">
              <a16:creationId xmlns:a16="http://schemas.microsoft.com/office/drawing/2014/main" id="{00000000-0008-0000-2D00-00000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0" name="Option Button 779">
          <a:extLst>
            <a:ext uri="{FF2B5EF4-FFF2-40B4-BE49-F238E27FC236}">
              <a16:creationId xmlns:a16="http://schemas.microsoft.com/office/drawing/2014/main" id="{00000000-0008-0000-2D00-00000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1" name="Group Box 780" descr="Group Box 5">
          <a:extLst>
            <a:ext uri="{FF2B5EF4-FFF2-40B4-BE49-F238E27FC236}">
              <a16:creationId xmlns:a16="http://schemas.microsoft.com/office/drawing/2014/main" id="{00000000-0008-0000-2D00-00000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176</xdr:row>
      <xdr:rowOff>28440</xdr:rowOff>
    </xdr:from>
    <xdr:to>
      <xdr:col>7</xdr:col>
      <xdr:colOff>-363960</xdr:colOff>
      <xdr:row>177</xdr:row>
      <xdr:rowOff>0</xdr:rowOff>
    </xdr:to>
    <xdr:sp macro="" textlink="">
      <xdr:nvSpPr>
        <xdr:cNvPr id="782" name="Option Button 781">
          <a:extLst>
            <a:ext uri="{FF2B5EF4-FFF2-40B4-BE49-F238E27FC236}">
              <a16:creationId xmlns:a16="http://schemas.microsoft.com/office/drawing/2014/main" id="{00000000-0008-0000-2D00-00000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3" name="Option Button 782">
          <a:extLst>
            <a:ext uri="{FF2B5EF4-FFF2-40B4-BE49-F238E27FC236}">
              <a16:creationId xmlns:a16="http://schemas.microsoft.com/office/drawing/2014/main" id="{00000000-0008-0000-2D00-00000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4" name="Option Button 783">
          <a:extLst>
            <a:ext uri="{FF2B5EF4-FFF2-40B4-BE49-F238E27FC236}">
              <a16:creationId xmlns:a16="http://schemas.microsoft.com/office/drawing/2014/main" id="{00000000-0008-0000-2D00-00001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5" name="Option Button 784">
          <a:extLst>
            <a:ext uri="{FF2B5EF4-FFF2-40B4-BE49-F238E27FC236}">
              <a16:creationId xmlns:a16="http://schemas.microsoft.com/office/drawing/2014/main" id="{00000000-0008-0000-2D00-00001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6" name="Group Box 785" descr="Group Box 5">
          <a:extLst>
            <a:ext uri="{FF2B5EF4-FFF2-40B4-BE49-F238E27FC236}">
              <a16:creationId xmlns:a16="http://schemas.microsoft.com/office/drawing/2014/main" id="{00000000-0008-0000-2D00-00001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177</xdr:row>
      <xdr:rowOff>28440</xdr:rowOff>
    </xdr:from>
    <xdr:to>
      <xdr:col>7</xdr:col>
      <xdr:colOff>-363960</xdr:colOff>
      <xdr:row>178</xdr:row>
      <xdr:rowOff>0</xdr:rowOff>
    </xdr:to>
    <xdr:sp macro="" textlink="">
      <xdr:nvSpPr>
        <xdr:cNvPr id="787" name="Option Button 786">
          <a:extLst>
            <a:ext uri="{FF2B5EF4-FFF2-40B4-BE49-F238E27FC236}">
              <a16:creationId xmlns:a16="http://schemas.microsoft.com/office/drawing/2014/main" id="{00000000-0008-0000-2D00-00001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8" name="Option Button 787">
          <a:extLst>
            <a:ext uri="{FF2B5EF4-FFF2-40B4-BE49-F238E27FC236}">
              <a16:creationId xmlns:a16="http://schemas.microsoft.com/office/drawing/2014/main" id="{00000000-0008-0000-2D00-00001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9" name="Option Button 788">
          <a:extLst>
            <a:ext uri="{FF2B5EF4-FFF2-40B4-BE49-F238E27FC236}">
              <a16:creationId xmlns:a16="http://schemas.microsoft.com/office/drawing/2014/main" id="{00000000-0008-0000-2D00-00001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0" name="Option Button 789">
          <a:extLst>
            <a:ext uri="{FF2B5EF4-FFF2-40B4-BE49-F238E27FC236}">
              <a16:creationId xmlns:a16="http://schemas.microsoft.com/office/drawing/2014/main" id="{00000000-0008-0000-2D00-00001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1" name="Group Box 790" descr="Group Box 5">
          <a:extLst>
            <a:ext uri="{FF2B5EF4-FFF2-40B4-BE49-F238E27FC236}">
              <a16:creationId xmlns:a16="http://schemas.microsoft.com/office/drawing/2014/main" id="{00000000-0008-0000-2D00-00001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178</xdr:row>
      <xdr:rowOff>28440</xdr:rowOff>
    </xdr:from>
    <xdr:to>
      <xdr:col>7</xdr:col>
      <xdr:colOff>-363960</xdr:colOff>
      <xdr:row>179</xdr:row>
      <xdr:rowOff>0</xdr:rowOff>
    </xdr:to>
    <xdr:sp macro="" textlink="">
      <xdr:nvSpPr>
        <xdr:cNvPr id="792" name="Option Button 791">
          <a:extLst>
            <a:ext uri="{FF2B5EF4-FFF2-40B4-BE49-F238E27FC236}">
              <a16:creationId xmlns:a16="http://schemas.microsoft.com/office/drawing/2014/main" id="{00000000-0008-0000-2D00-00001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3" name="Option Button 792">
          <a:extLst>
            <a:ext uri="{FF2B5EF4-FFF2-40B4-BE49-F238E27FC236}">
              <a16:creationId xmlns:a16="http://schemas.microsoft.com/office/drawing/2014/main" id="{00000000-0008-0000-2D00-00001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4" name="Option Button 793">
          <a:extLst>
            <a:ext uri="{FF2B5EF4-FFF2-40B4-BE49-F238E27FC236}">
              <a16:creationId xmlns:a16="http://schemas.microsoft.com/office/drawing/2014/main" id="{00000000-0008-0000-2D00-00001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5" name="Option Button 794">
          <a:extLst>
            <a:ext uri="{FF2B5EF4-FFF2-40B4-BE49-F238E27FC236}">
              <a16:creationId xmlns:a16="http://schemas.microsoft.com/office/drawing/2014/main" id="{00000000-0008-0000-2D00-00001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6" name="Group Box 795" descr="Group Box 5">
          <a:extLst>
            <a:ext uri="{FF2B5EF4-FFF2-40B4-BE49-F238E27FC236}">
              <a16:creationId xmlns:a16="http://schemas.microsoft.com/office/drawing/2014/main" id="{00000000-0008-0000-2D00-00001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179</xdr:row>
      <xdr:rowOff>28440</xdr:rowOff>
    </xdr:from>
    <xdr:to>
      <xdr:col>7</xdr:col>
      <xdr:colOff>-363960</xdr:colOff>
      <xdr:row>180</xdr:row>
      <xdr:rowOff>0</xdr:rowOff>
    </xdr:to>
    <xdr:sp macro="" textlink="">
      <xdr:nvSpPr>
        <xdr:cNvPr id="797" name="Option Button 796">
          <a:extLst>
            <a:ext uri="{FF2B5EF4-FFF2-40B4-BE49-F238E27FC236}">
              <a16:creationId xmlns:a16="http://schemas.microsoft.com/office/drawing/2014/main" id="{00000000-0008-0000-2D00-00001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8" name="Option Button 797">
          <a:extLst>
            <a:ext uri="{FF2B5EF4-FFF2-40B4-BE49-F238E27FC236}">
              <a16:creationId xmlns:a16="http://schemas.microsoft.com/office/drawing/2014/main" id="{00000000-0008-0000-2D00-00001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9" name="Option Button 798">
          <a:extLst>
            <a:ext uri="{FF2B5EF4-FFF2-40B4-BE49-F238E27FC236}">
              <a16:creationId xmlns:a16="http://schemas.microsoft.com/office/drawing/2014/main" id="{00000000-0008-0000-2D00-00001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0" name="Option Button 799">
          <a:extLst>
            <a:ext uri="{FF2B5EF4-FFF2-40B4-BE49-F238E27FC236}">
              <a16:creationId xmlns:a16="http://schemas.microsoft.com/office/drawing/2014/main" id="{00000000-0008-0000-2D00-00002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1" name="Group Box 800" descr="Group Box 5">
          <a:extLst>
            <a:ext uri="{FF2B5EF4-FFF2-40B4-BE49-F238E27FC236}">
              <a16:creationId xmlns:a16="http://schemas.microsoft.com/office/drawing/2014/main" id="{00000000-0008-0000-2D00-00002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180</xdr:row>
      <xdr:rowOff>28440</xdr:rowOff>
    </xdr:from>
    <xdr:to>
      <xdr:col>7</xdr:col>
      <xdr:colOff>-363960</xdr:colOff>
      <xdr:row>181</xdr:row>
      <xdr:rowOff>0</xdr:rowOff>
    </xdr:to>
    <xdr:sp macro="" textlink="">
      <xdr:nvSpPr>
        <xdr:cNvPr id="802" name="Option Button 801">
          <a:extLst>
            <a:ext uri="{FF2B5EF4-FFF2-40B4-BE49-F238E27FC236}">
              <a16:creationId xmlns:a16="http://schemas.microsoft.com/office/drawing/2014/main" id="{00000000-0008-0000-2D00-00002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3" name="Option Button 802">
          <a:extLst>
            <a:ext uri="{FF2B5EF4-FFF2-40B4-BE49-F238E27FC236}">
              <a16:creationId xmlns:a16="http://schemas.microsoft.com/office/drawing/2014/main" id="{00000000-0008-0000-2D00-00002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4" name="Option Button 803">
          <a:extLst>
            <a:ext uri="{FF2B5EF4-FFF2-40B4-BE49-F238E27FC236}">
              <a16:creationId xmlns:a16="http://schemas.microsoft.com/office/drawing/2014/main" id="{00000000-0008-0000-2D00-00002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5" name="Option Button 804">
          <a:extLst>
            <a:ext uri="{FF2B5EF4-FFF2-40B4-BE49-F238E27FC236}">
              <a16:creationId xmlns:a16="http://schemas.microsoft.com/office/drawing/2014/main" id="{00000000-0008-0000-2D00-00002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6" name="Group Box 805" descr="Group Box 5">
          <a:extLst>
            <a:ext uri="{FF2B5EF4-FFF2-40B4-BE49-F238E27FC236}">
              <a16:creationId xmlns:a16="http://schemas.microsoft.com/office/drawing/2014/main" id="{00000000-0008-0000-2D00-00002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181</xdr:row>
      <xdr:rowOff>28440</xdr:rowOff>
    </xdr:from>
    <xdr:to>
      <xdr:col>7</xdr:col>
      <xdr:colOff>-363960</xdr:colOff>
      <xdr:row>182</xdr:row>
      <xdr:rowOff>0</xdr:rowOff>
    </xdr:to>
    <xdr:sp macro="" textlink="">
      <xdr:nvSpPr>
        <xdr:cNvPr id="807" name="Option Button 806">
          <a:extLst>
            <a:ext uri="{FF2B5EF4-FFF2-40B4-BE49-F238E27FC236}">
              <a16:creationId xmlns:a16="http://schemas.microsoft.com/office/drawing/2014/main" id="{00000000-0008-0000-2D00-00002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8" name="Option Button 807">
          <a:extLst>
            <a:ext uri="{FF2B5EF4-FFF2-40B4-BE49-F238E27FC236}">
              <a16:creationId xmlns:a16="http://schemas.microsoft.com/office/drawing/2014/main" id="{00000000-0008-0000-2D00-00002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9" name="Option Button 808">
          <a:extLst>
            <a:ext uri="{FF2B5EF4-FFF2-40B4-BE49-F238E27FC236}">
              <a16:creationId xmlns:a16="http://schemas.microsoft.com/office/drawing/2014/main" id="{00000000-0008-0000-2D00-00002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0" name="Option Button 809">
          <a:extLst>
            <a:ext uri="{FF2B5EF4-FFF2-40B4-BE49-F238E27FC236}">
              <a16:creationId xmlns:a16="http://schemas.microsoft.com/office/drawing/2014/main" id="{00000000-0008-0000-2D00-00002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1" name="Group Box 810" descr="Group Box 5">
          <a:extLst>
            <a:ext uri="{FF2B5EF4-FFF2-40B4-BE49-F238E27FC236}">
              <a16:creationId xmlns:a16="http://schemas.microsoft.com/office/drawing/2014/main" id="{00000000-0008-0000-2D00-00002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182</xdr:row>
      <xdr:rowOff>28440</xdr:rowOff>
    </xdr:from>
    <xdr:to>
      <xdr:col>7</xdr:col>
      <xdr:colOff>-363960</xdr:colOff>
      <xdr:row>183</xdr:row>
      <xdr:rowOff>0</xdr:rowOff>
    </xdr:to>
    <xdr:sp macro="" textlink="">
      <xdr:nvSpPr>
        <xdr:cNvPr id="812" name="Option Button 811">
          <a:extLst>
            <a:ext uri="{FF2B5EF4-FFF2-40B4-BE49-F238E27FC236}">
              <a16:creationId xmlns:a16="http://schemas.microsoft.com/office/drawing/2014/main" id="{00000000-0008-0000-2D00-00002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3" name="Option Button 812">
          <a:extLst>
            <a:ext uri="{FF2B5EF4-FFF2-40B4-BE49-F238E27FC236}">
              <a16:creationId xmlns:a16="http://schemas.microsoft.com/office/drawing/2014/main" id="{00000000-0008-0000-2D00-00002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4" name="Option Button 813">
          <a:extLst>
            <a:ext uri="{FF2B5EF4-FFF2-40B4-BE49-F238E27FC236}">
              <a16:creationId xmlns:a16="http://schemas.microsoft.com/office/drawing/2014/main" id="{00000000-0008-0000-2D00-00002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5" name="Option Button 814">
          <a:extLst>
            <a:ext uri="{FF2B5EF4-FFF2-40B4-BE49-F238E27FC236}">
              <a16:creationId xmlns:a16="http://schemas.microsoft.com/office/drawing/2014/main" id="{00000000-0008-0000-2D00-00002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6" name="Group Box 815" descr="Group Box 5">
          <a:extLst>
            <a:ext uri="{FF2B5EF4-FFF2-40B4-BE49-F238E27FC236}">
              <a16:creationId xmlns:a16="http://schemas.microsoft.com/office/drawing/2014/main" id="{00000000-0008-0000-2D00-00003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183</xdr:row>
      <xdr:rowOff>28440</xdr:rowOff>
    </xdr:from>
    <xdr:to>
      <xdr:col>7</xdr:col>
      <xdr:colOff>-363960</xdr:colOff>
      <xdr:row>184</xdr:row>
      <xdr:rowOff>0</xdr:rowOff>
    </xdr:to>
    <xdr:sp macro="" textlink="">
      <xdr:nvSpPr>
        <xdr:cNvPr id="817" name="Option Button 816">
          <a:extLst>
            <a:ext uri="{FF2B5EF4-FFF2-40B4-BE49-F238E27FC236}">
              <a16:creationId xmlns:a16="http://schemas.microsoft.com/office/drawing/2014/main" id="{00000000-0008-0000-2D00-00003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8" name="Option Button 817">
          <a:extLst>
            <a:ext uri="{FF2B5EF4-FFF2-40B4-BE49-F238E27FC236}">
              <a16:creationId xmlns:a16="http://schemas.microsoft.com/office/drawing/2014/main" id="{00000000-0008-0000-2D00-00003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9" name="Option Button 818">
          <a:extLst>
            <a:ext uri="{FF2B5EF4-FFF2-40B4-BE49-F238E27FC236}">
              <a16:creationId xmlns:a16="http://schemas.microsoft.com/office/drawing/2014/main" id="{00000000-0008-0000-2D00-00003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0" name="Option Button 819">
          <a:extLst>
            <a:ext uri="{FF2B5EF4-FFF2-40B4-BE49-F238E27FC236}">
              <a16:creationId xmlns:a16="http://schemas.microsoft.com/office/drawing/2014/main" id="{00000000-0008-0000-2D00-00003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1" name="Group Box 820" descr="Group Box 5">
          <a:extLst>
            <a:ext uri="{FF2B5EF4-FFF2-40B4-BE49-F238E27FC236}">
              <a16:creationId xmlns:a16="http://schemas.microsoft.com/office/drawing/2014/main" id="{00000000-0008-0000-2D00-00003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184</xdr:row>
      <xdr:rowOff>28440</xdr:rowOff>
    </xdr:from>
    <xdr:to>
      <xdr:col>7</xdr:col>
      <xdr:colOff>-363960</xdr:colOff>
      <xdr:row>185</xdr:row>
      <xdr:rowOff>0</xdr:rowOff>
    </xdr:to>
    <xdr:sp macro="" textlink="">
      <xdr:nvSpPr>
        <xdr:cNvPr id="822" name="Option Button 821">
          <a:extLst>
            <a:ext uri="{FF2B5EF4-FFF2-40B4-BE49-F238E27FC236}">
              <a16:creationId xmlns:a16="http://schemas.microsoft.com/office/drawing/2014/main" id="{00000000-0008-0000-2D00-00003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3" name="Option Button 822">
          <a:extLst>
            <a:ext uri="{FF2B5EF4-FFF2-40B4-BE49-F238E27FC236}">
              <a16:creationId xmlns:a16="http://schemas.microsoft.com/office/drawing/2014/main" id="{00000000-0008-0000-2D00-00003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4" name="Option Button 823">
          <a:extLst>
            <a:ext uri="{FF2B5EF4-FFF2-40B4-BE49-F238E27FC236}">
              <a16:creationId xmlns:a16="http://schemas.microsoft.com/office/drawing/2014/main" id="{00000000-0008-0000-2D00-00003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5" name="Option Button 824">
          <a:extLst>
            <a:ext uri="{FF2B5EF4-FFF2-40B4-BE49-F238E27FC236}">
              <a16:creationId xmlns:a16="http://schemas.microsoft.com/office/drawing/2014/main" id="{00000000-0008-0000-2D00-00003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6" name="Group Box 825" descr="Group Box 5">
          <a:extLst>
            <a:ext uri="{FF2B5EF4-FFF2-40B4-BE49-F238E27FC236}">
              <a16:creationId xmlns:a16="http://schemas.microsoft.com/office/drawing/2014/main" id="{00000000-0008-0000-2D00-00003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185</xdr:row>
      <xdr:rowOff>28440</xdr:rowOff>
    </xdr:from>
    <xdr:to>
      <xdr:col>7</xdr:col>
      <xdr:colOff>-363960</xdr:colOff>
      <xdr:row>186</xdr:row>
      <xdr:rowOff>0</xdr:rowOff>
    </xdr:to>
    <xdr:sp macro="" textlink="">
      <xdr:nvSpPr>
        <xdr:cNvPr id="827" name="Option Button 826">
          <a:extLst>
            <a:ext uri="{FF2B5EF4-FFF2-40B4-BE49-F238E27FC236}">
              <a16:creationId xmlns:a16="http://schemas.microsoft.com/office/drawing/2014/main" id="{00000000-0008-0000-2D00-00003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8" name="Option Button 827">
          <a:extLst>
            <a:ext uri="{FF2B5EF4-FFF2-40B4-BE49-F238E27FC236}">
              <a16:creationId xmlns:a16="http://schemas.microsoft.com/office/drawing/2014/main" id="{00000000-0008-0000-2D00-00003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9" name="Option Button 828">
          <a:extLst>
            <a:ext uri="{FF2B5EF4-FFF2-40B4-BE49-F238E27FC236}">
              <a16:creationId xmlns:a16="http://schemas.microsoft.com/office/drawing/2014/main" id="{00000000-0008-0000-2D00-00003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0" name="Option Button 829">
          <a:extLst>
            <a:ext uri="{FF2B5EF4-FFF2-40B4-BE49-F238E27FC236}">
              <a16:creationId xmlns:a16="http://schemas.microsoft.com/office/drawing/2014/main" id="{00000000-0008-0000-2D00-00003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1" name="Group Box 830" descr="Group Box 5">
          <a:extLst>
            <a:ext uri="{FF2B5EF4-FFF2-40B4-BE49-F238E27FC236}">
              <a16:creationId xmlns:a16="http://schemas.microsoft.com/office/drawing/2014/main" id="{00000000-0008-0000-2D00-00003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186</xdr:row>
      <xdr:rowOff>28440</xdr:rowOff>
    </xdr:from>
    <xdr:to>
      <xdr:col>7</xdr:col>
      <xdr:colOff>-363960</xdr:colOff>
      <xdr:row>187</xdr:row>
      <xdr:rowOff>0</xdr:rowOff>
    </xdr:to>
    <xdr:sp macro="" textlink="">
      <xdr:nvSpPr>
        <xdr:cNvPr id="832" name="Option Button 831">
          <a:extLst>
            <a:ext uri="{FF2B5EF4-FFF2-40B4-BE49-F238E27FC236}">
              <a16:creationId xmlns:a16="http://schemas.microsoft.com/office/drawing/2014/main" id="{00000000-0008-0000-2D00-00004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3" name="Option Button 832">
          <a:extLst>
            <a:ext uri="{FF2B5EF4-FFF2-40B4-BE49-F238E27FC236}">
              <a16:creationId xmlns:a16="http://schemas.microsoft.com/office/drawing/2014/main" id="{00000000-0008-0000-2D00-00004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4" name="Option Button 833">
          <a:extLst>
            <a:ext uri="{FF2B5EF4-FFF2-40B4-BE49-F238E27FC236}">
              <a16:creationId xmlns:a16="http://schemas.microsoft.com/office/drawing/2014/main" id="{00000000-0008-0000-2D00-00004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5" name="Option Button 834">
          <a:extLst>
            <a:ext uri="{FF2B5EF4-FFF2-40B4-BE49-F238E27FC236}">
              <a16:creationId xmlns:a16="http://schemas.microsoft.com/office/drawing/2014/main" id="{00000000-0008-0000-2D00-00004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6" name="Group Box 835" descr="Group Box 5">
          <a:extLst>
            <a:ext uri="{FF2B5EF4-FFF2-40B4-BE49-F238E27FC236}">
              <a16:creationId xmlns:a16="http://schemas.microsoft.com/office/drawing/2014/main" id="{00000000-0008-0000-2D00-00004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187</xdr:row>
      <xdr:rowOff>28440</xdr:rowOff>
    </xdr:from>
    <xdr:to>
      <xdr:col>7</xdr:col>
      <xdr:colOff>-363960</xdr:colOff>
      <xdr:row>188</xdr:row>
      <xdr:rowOff>0</xdr:rowOff>
    </xdr:to>
    <xdr:sp macro="" textlink="">
      <xdr:nvSpPr>
        <xdr:cNvPr id="837" name="Option Button 836">
          <a:extLst>
            <a:ext uri="{FF2B5EF4-FFF2-40B4-BE49-F238E27FC236}">
              <a16:creationId xmlns:a16="http://schemas.microsoft.com/office/drawing/2014/main" id="{00000000-0008-0000-2D00-00004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8" name="Option Button 837">
          <a:extLst>
            <a:ext uri="{FF2B5EF4-FFF2-40B4-BE49-F238E27FC236}">
              <a16:creationId xmlns:a16="http://schemas.microsoft.com/office/drawing/2014/main" id="{00000000-0008-0000-2D00-00004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9" name="Option Button 838">
          <a:extLst>
            <a:ext uri="{FF2B5EF4-FFF2-40B4-BE49-F238E27FC236}">
              <a16:creationId xmlns:a16="http://schemas.microsoft.com/office/drawing/2014/main" id="{00000000-0008-0000-2D00-00004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0" name="Option Button 839">
          <a:extLst>
            <a:ext uri="{FF2B5EF4-FFF2-40B4-BE49-F238E27FC236}">
              <a16:creationId xmlns:a16="http://schemas.microsoft.com/office/drawing/2014/main" id="{00000000-0008-0000-2D00-00004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1" name="Group Box 840" descr="Group Box 5">
          <a:extLst>
            <a:ext uri="{FF2B5EF4-FFF2-40B4-BE49-F238E27FC236}">
              <a16:creationId xmlns:a16="http://schemas.microsoft.com/office/drawing/2014/main" id="{00000000-0008-0000-2D00-00004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188</xdr:row>
      <xdr:rowOff>28440</xdr:rowOff>
    </xdr:from>
    <xdr:to>
      <xdr:col>7</xdr:col>
      <xdr:colOff>-363960</xdr:colOff>
      <xdr:row>189</xdr:row>
      <xdr:rowOff>0</xdr:rowOff>
    </xdr:to>
    <xdr:sp macro="" textlink="">
      <xdr:nvSpPr>
        <xdr:cNvPr id="842" name="Option Button 841">
          <a:extLst>
            <a:ext uri="{FF2B5EF4-FFF2-40B4-BE49-F238E27FC236}">
              <a16:creationId xmlns:a16="http://schemas.microsoft.com/office/drawing/2014/main" id="{00000000-0008-0000-2D00-00004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3" name="Option Button 842">
          <a:extLst>
            <a:ext uri="{FF2B5EF4-FFF2-40B4-BE49-F238E27FC236}">
              <a16:creationId xmlns:a16="http://schemas.microsoft.com/office/drawing/2014/main" id="{00000000-0008-0000-2D00-00004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4" name="Option Button 843">
          <a:extLst>
            <a:ext uri="{FF2B5EF4-FFF2-40B4-BE49-F238E27FC236}">
              <a16:creationId xmlns:a16="http://schemas.microsoft.com/office/drawing/2014/main" id="{00000000-0008-0000-2D00-00004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5" name="Option Button 844">
          <a:extLst>
            <a:ext uri="{FF2B5EF4-FFF2-40B4-BE49-F238E27FC236}">
              <a16:creationId xmlns:a16="http://schemas.microsoft.com/office/drawing/2014/main" id="{00000000-0008-0000-2D00-00004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6" name="Group Box 845" descr="Group Box 5">
          <a:extLst>
            <a:ext uri="{FF2B5EF4-FFF2-40B4-BE49-F238E27FC236}">
              <a16:creationId xmlns:a16="http://schemas.microsoft.com/office/drawing/2014/main" id="{00000000-0008-0000-2D00-00004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189</xdr:row>
      <xdr:rowOff>28440</xdr:rowOff>
    </xdr:from>
    <xdr:to>
      <xdr:col>7</xdr:col>
      <xdr:colOff>-363960</xdr:colOff>
      <xdr:row>190</xdr:row>
      <xdr:rowOff>0</xdr:rowOff>
    </xdr:to>
    <xdr:sp macro="" textlink="">
      <xdr:nvSpPr>
        <xdr:cNvPr id="847" name="Option Button 846">
          <a:extLst>
            <a:ext uri="{FF2B5EF4-FFF2-40B4-BE49-F238E27FC236}">
              <a16:creationId xmlns:a16="http://schemas.microsoft.com/office/drawing/2014/main" id="{00000000-0008-0000-2D00-00004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8" name="Option Button 847">
          <a:extLst>
            <a:ext uri="{FF2B5EF4-FFF2-40B4-BE49-F238E27FC236}">
              <a16:creationId xmlns:a16="http://schemas.microsoft.com/office/drawing/2014/main" id="{00000000-0008-0000-2D00-00005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9" name="Option Button 848">
          <a:extLst>
            <a:ext uri="{FF2B5EF4-FFF2-40B4-BE49-F238E27FC236}">
              <a16:creationId xmlns:a16="http://schemas.microsoft.com/office/drawing/2014/main" id="{00000000-0008-0000-2D00-00005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0" name="Option Button 849">
          <a:extLst>
            <a:ext uri="{FF2B5EF4-FFF2-40B4-BE49-F238E27FC236}">
              <a16:creationId xmlns:a16="http://schemas.microsoft.com/office/drawing/2014/main" id="{00000000-0008-0000-2D00-00005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1" name="Group Box 850" descr="Group Box 5">
          <a:extLst>
            <a:ext uri="{FF2B5EF4-FFF2-40B4-BE49-F238E27FC236}">
              <a16:creationId xmlns:a16="http://schemas.microsoft.com/office/drawing/2014/main" id="{00000000-0008-0000-2D00-00005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190</xdr:row>
      <xdr:rowOff>28440</xdr:rowOff>
    </xdr:from>
    <xdr:to>
      <xdr:col>7</xdr:col>
      <xdr:colOff>-363960</xdr:colOff>
      <xdr:row>191</xdr:row>
      <xdr:rowOff>0</xdr:rowOff>
    </xdr:to>
    <xdr:sp macro="" textlink="">
      <xdr:nvSpPr>
        <xdr:cNvPr id="852" name="Option Button 851">
          <a:extLst>
            <a:ext uri="{FF2B5EF4-FFF2-40B4-BE49-F238E27FC236}">
              <a16:creationId xmlns:a16="http://schemas.microsoft.com/office/drawing/2014/main" id="{00000000-0008-0000-2D00-00005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3" name="Option Button 852">
          <a:extLst>
            <a:ext uri="{FF2B5EF4-FFF2-40B4-BE49-F238E27FC236}">
              <a16:creationId xmlns:a16="http://schemas.microsoft.com/office/drawing/2014/main" id="{00000000-0008-0000-2D00-00005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4" name="Option Button 853">
          <a:extLst>
            <a:ext uri="{FF2B5EF4-FFF2-40B4-BE49-F238E27FC236}">
              <a16:creationId xmlns:a16="http://schemas.microsoft.com/office/drawing/2014/main" id="{00000000-0008-0000-2D00-00005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5" name="Option Button 854">
          <a:extLst>
            <a:ext uri="{FF2B5EF4-FFF2-40B4-BE49-F238E27FC236}">
              <a16:creationId xmlns:a16="http://schemas.microsoft.com/office/drawing/2014/main" id="{00000000-0008-0000-2D00-00005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6" name="Group Box 855" descr="Group Box 5">
          <a:extLst>
            <a:ext uri="{FF2B5EF4-FFF2-40B4-BE49-F238E27FC236}">
              <a16:creationId xmlns:a16="http://schemas.microsoft.com/office/drawing/2014/main" id="{00000000-0008-0000-2D00-00005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191</xdr:row>
      <xdr:rowOff>28440</xdr:rowOff>
    </xdr:from>
    <xdr:to>
      <xdr:col>7</xdr:col>
      <xdr:colOff>-363960</xdr:colOff>
      <xdr:row>192</xdr:row>
      <xdr:rowOff>0</xdr:rowOff>
    </xdr:to>
    <xdr:sp macro="" textlink="">
      <xdr:nvSpPr>
        <xdr:cNvPr id="857" name="Option Button 856">
          <a:extLst>
            <a:ext uri="{FF2B5EF4-FFF2-40B4-BE49-F238E27FC236}">
              <a16:creationId xmlns:a16="http://schemas.microsoft.com/office/drawing/2014/main" id="{00000000-0008-0000-2D00-00005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8" name="Option Button 857">
          <a:extLst>
            <a:ext uri="{FF2B5EF4-FFF2-40B4-BE49-F238E27FC236}">
              <a16:creationId xmlns:a16="http://schemas.microsoft.com/office/drawing/2014/main" id="{00000000-0008-0000-2D00-00005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9" name="Option Button 858">
          <a:extLst>
            <a:ext uri="{FF2B5EF4-FFF2-40B4-BE49-F238E27FC236}">
              <a16:creationId xmlns:a16="http://schemas.microsoft.com/office/drawing/2014/main" id="{00000000-0008-0000-2D00-00005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0" name="Option Button 859">
          <a:extLst>
            <a:ext uri="{FF2B5EF4-FFF2-40B4-BE49-F238E27FC236}">
              <a16:creationId xmlns:a16="http://schemas.microsoft.com/office/drawing/2014/main" id="{00000000-0008-0000-2D00-00005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1" name="Group Box 860" descr="Group Box 5">
          <a:extLst>
            <a:ext uri="{FF2B5EF4-FFF2-40B4-BE49-F238E27FC236}">
              <a16:creationId xmlns:a16="http://schemas.microsoft.com/office/drawing/2014/main" id="{00000000-0008-0000-2D00-00005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192</xdr:row>
      <xdr:rowOff>28440</xdr:rowOff>
    </xdr:from>
    <xdr:to>
      <xdr:col>7</xdr:col>
      <xdr:colOff>-363960</xdr:colOff>
      <xdr:row>193</xdr:row>
      <xdr:rowOff>0</xdr:rowOff>
    </xdr:to>
    <xdr:sp macro="" textlink="">
      <xdr:nvSpPr>
        <xdr:cNvPr id="862" name="Option Button 861">
          <a:extLst>
            <a:ext uri="{FF2B5EF4-FFF2-40B4-BE49-F238E27FC236}">
              <a16:creationId xmlns:a16="http://schemas.microsoft.com/office/drawing/2014/main" id="{00000000-0008-0000-2D00-00005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3" name="Option Button 862">
          <a:extLst>
            <a:ext uri="{FF2B5EF4-FFF2-40B4-BE49-F238E27FC236}">
              <a16:creationId xmlns:a16="http://schemas.microsoft.com/office/drawing/2014/main" id="{00000000-0008-0000-2D00-00005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4" name="Option Button 863">
          <a:extLst>
            <a:ext uri="{FF2B5EF4-FFF2-40B4-BE49-F238E27FC236}">
              <a16:creationId xmlns:a16="http://schemas.microsoft.com/office/drawing/2014/main" id="{00000000-0008-0000-2D00-00006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5" name="Option Button 864">
          <a:extLst>
            <a:ext uri="{FF2B5EF4-FFF2-40B4-BE49-F238E27FC236}">
              <a16:creationId xmlns:a16="http://schemas.microsoft.com/office/drawing/2014/main" id="{00000000-0008-0000-2D00-00006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6" name="Group Box 865" descr="Group Box 5">
          <a:extLst>
            <a:ext uri="{FF2B5EF4-FFF2-40B4-BE49-F238E27FC236}">
              <a16:creationId xmlns:a16="http://schemas.microsoft.com/office/drawing/2014/main" id="{00000000-0008-0000-2D00-00006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193</xdr:row>
      <xdr:rowOff>28440</xdr:rowOff>
    </xdr:from>
    <xdr:to>
      <xdr:col>7</xdr:col>
      <xdr:colOff>-363960</xdr:colOff>
      <xdr:row>194</xdr:row>
      <xdr:rowOff>0</xdr:rowOff>
    </xdr:to>
    <xdr:sp macro="" textlink="">
      <xdr:nvSpPr>
        <xdr:cNvPr id="867" name="Option Button 866">
          <a:extLst>
            <a:ext uri="{FF2B5EF4-FFF2-40B4-BE49-F238E27FC236}">
              <a16:creationId xmlns:a16="http://schemas.microsoft.com/office/drawing/2014/main" id="{00000000-0008-0000-2D00-00006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8" name="Option Button 867">
          <a:extLst>
            <a:ext uri="{FF2B5EF4-FFF2-40B4-BE49-F238E27FC236}">
              <a16:creationId xmlns:a16="http://schemas.microsoft.com/office/drawing/2014/main" id="{00000000-0008-0000-2D00-00006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9" name="Option Button 868">
          <a:extLst>
            <a:ext uri="{FF2B5EF4-FFF2-40B4-BE49-F238E27FC236}">
              <a16:creationId xmlns:a16="http://schemas.microsoft.com/office/drawing/2014/main" id="{00000000-0008-0000-2D00-00006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0" name="Option Button 869">
          <a:extLst>
            <a:ext uri="{FF2B5EF4-FFF2-40B4-BE49-F238E27FC236}">
              <a16:creationId xmlns:a16="http://schemas.microsoft.com/office/drawing/2014/main" id="{00000000-0008-0000-2D00-00006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1" name="Group Box 870" descr="Group Box 5">
          <a:extLst>
            <a:ext uri="{FF2B5EF4-FFF2-40B4-BE49-F238E27FC236}">
              <a16:creationId xmlns:a16="http://schemas.microsoft.com/office/drawing/2014/main" id="{00000000-0008-0000-2D00-00006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194</xdr:row>
      <xdr:rowOff>28440</xdr:rowOff>
    </xdr:from>
    <xdr:to>
      <xdr:col>7</xdr:col>
      <xdr:colOff>-363960</xdr:colOff>
      <xdr:row>195</xdr:row>
      <xdr:rowOff>0</xdr:rowOff>
    </xdr:to>
    <xdr:sp macro="" textlink="">
      <xdr:nvSpPr>
        <xdr:cNvPr id="872" name="Option Button 871">
          <a:extLst>
            <a:ext uri="{FF2B5EF4-FFF2-40B4-BE49-F238E27FC236}">
              <a16:creationId xmlns:a16="http://schemas.microsoft.com/office/drawing/2014/main" id="{00000000-0008-0000-2D00-00006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3" name="Option Button 872">
          <a:extLst>
            <a:ext uri="{FF2B5EF4-FFF2-40B4-BE49-F238E27FC236}">
              <a16:creationId xmlns:a16="http://schemas.microsoft.com/office/drawing/2014/main" id="{00000000-0008-0000-2D00-00006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4" name="Option Button 873">
          <a:extLst>
            <a:ext uri="{FF2B5EF4-FFF2-40B4-BE49-F238E27FC236}">
              <a16:creationId xmlns:a16="http://schemas.microsoft.com/office/drawing/2014/main" id="{00000000-0008-0000-2D00-00006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5" name="Option Button 874">
          <a:extLst>
            <a:ext uri="{FF2B5EF4-FFF2-40B4-BE49-F238E27FC236}">
              <a16:creationId xmlns:a16="http://schemas.microsoft.com/office/drawing/2014/main" id="{00000000-0008-0000-2D00-00006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6" name="Group Box 875" descr="Group Box 5">
          <a:extLst>
            <a:ext uri="{FF2B5EF4-FFF2-40B4-BE49-F238E27FC236}">
              <a16:creationId xmlns:a16="http://schemas.microsoft.com/office/drawing/2014/main" id="{00000000-0008-0000-2D00-00006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195</xdr:row>
      <xdr:rowOff>28440</xdr:rowOff>
    </xdr:from>
    <xdr:to>
      <xdr:col>7</xdr:col>
      <xdr:colOff>-363960</xdr:colOff>
      <xdr:row>196</xdr:row>
      <xdr:rowOff>0</xdr:rowOff>
    </xdr:to>
    <xdr:sp macro="" textlink="">
      <xdr:nvSpPr>
        <xdr:cNvPr id="877" name="Option Button 876">
          <a:extLst>
            <a:ext uri="{FF2B5EF4-FFF2-40B4-BE49-F238E27FC236}">
              <a16:creationId xmlns:a16="http://schemas.microsoft.com/office/drawing/2014/main" id="{00000000-0008-0000-2D00-00006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8" name="Option Button 877">
          <a:extLst>
            <a:ext uri="{FF2B5EF4-FFF2-40B4-BE49-F238E27FC236}">
              <a16:creationId xmlns:a16="http://schemas.microsoft.com/office/drawing/2014/main" id="{00000000-0008-0000-2D00-00006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9" name="Option Button 878">
          <a:extLst>
            <a:ext uri="{FF2B5EF4-FFF2-40B4-BE49-F238E27FC236}">
              <a16:creationId xmlns:a16="http://schemas.microsoft.com/office/drawing/2014/main" id="{00000000-0008-0000-2D00-00006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0" name="Option Button 879">
          <a:extLst>
            <a:ext uri="{FF2B5EF4-FFF2-40B4-BE49-F238E27FC236}">
              <a16:creationId xmlns:a16="http://schemas.microsoft.com/office/drawing/2014/main" id="{00000000-0008-0000-2D00-00007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1" name="Group Box 880" descr="Group Box 5">
          <a:extLst>
            <a:ext uri="{FF2B5EF4-FFF2-40B4-BE49-F238E27FC236}">
              <a16:creationId xmlns:a16="http://schemas.microsoft.com/office/drawing/2014/main" id="{00000000-0008-0000-2D00-00007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196</xdr:row>
      <xdr:rowOff>28440</xdr:rowOff>
    </xdr:from>
    <xdr:to>
      <xdr:col>7</xdr:col>
      <xdr:colOff>-363960</xdr:colOff>
      <xdr:row>197</xdr:row>
      <xdr:rowOff>0</xdr:rowOff>
    </xdr:to>
    <xdr:sp macro="" textlink="">
      <xdr:nvSpPr>
        <xdr:cNvPr id="882" name="Option Button 881">
          <a:extLst>
            <a:ext uri="{FF2B5EF4-FFF2-40B4-BE49-F238E27FC236}">
              <a16:creationId xmlns:a16="http://schemas.microsoft.com/office/drawing/2014/main" id="{00000000-0008-0000-2D00-00007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3" name="Option Button 882">
          <a:extLst>
            <a:ext uri="{FF2B5EF4-FFF2-40B4-BE49-F238E27FC236}">
              <a16:creationId xmlns:a16="http://schemas.microsoft.com/office/drawing/2014/main" id="{00000000-0008-0000-2D00-00007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4" name="Option Button 883">
          <a:extLst>
            <a:ext uri="{FF2B5EF4-FFF2-40B4-BE49-F238E27FC236}">
              <a16:creationId xmlns:a16="http://schemas.microsoft.com/office/drawing/2014/main" id="{00000000-0008-0000-2D00-00007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5" name="Option Button 884">
          <a:extLst>
            <a:ext uri="{FF2B5EF4-FFF2-40B4-BE49-F238E27FC236}">
              <a16:creationId xmlns:a16="http://schemas.microsoft.com/office/drawing/2014/main" id="{00000000-0008-0000-2D00-00007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6" name="Group Box 885" descr="Group Box 5">
          <a:extLst>
            <a:ext uri="{FF2B5EF4-FFF2-40B4-BE49-F238E27FC236}">
              <a16:creationId xmlns:a16="http://schemas.microsoft.com/office/drawing/2014/main" id="{00000000-0008-0000-2D00-00007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197</xdr:row>
      <xdr:rowOff>28440</xdr:rowOff>
    </xdr:from>
    <xdr:to>
      <xdr:col>7</xdr:col>
      <xdr:colOff>-363960</xdr:colOff>
      <xdr:row>198</xdr:row>
      <xdr:rowOff>0</xdr:rowOff>
    </xdr:to>
    <xdr:sp macro="" textlink="">
      <xdr:nvSpPr>
        <xdr:cNvPr id="887" name="Option Button 886">
          <a:extLst>
            <a:ext uri="{FF2B5EF4-FFF2-40B4-BE49-F238E27FC236}">
              <a16:creationId xmlns:a16="http://schemas.microsoft.com/office/drawing/2014/main" id="{00000000-0008-0000-2D00-00007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8" name="Option Button 887">
          <a:extLst>
            <a:ext uri="{FF2B5EF4-FFF2-40B4-BE49-F238E27FC236}">
              <a16:creationId xmlns:a16="http://schemas.microsoft.com/office/drawing/2014/main" id="{00000000-0008-0000-2D00-00007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9" name="Option Button 888">
          <a:extLst>
            <a:ext uri="{FF2B5EF4-FFF2-40B4-BE49-F238E27FC236}">
              <a16:creationId xmlns:a16="http://schemas.microsoft.com/office/drawing/2014/main" id="{00000000-0008-0000-2D00-00007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0" name="Option Button 889">
          <a:extLst>
            <a:ext uri="{FF2B5EF4-FFF2-40B4-BE49-F238E27FC236}">
              <a16:creationId xmlns:a16="http://schemas.microsoft.com/office/drawing/2014/main" id="{00000000-0008-0000-2D00-00007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1" name="Group Box 890" descr="Group Box 5">
          <a:extLst>
            <a:ext uri="{FF2B5EF4-FFF2-40B4-BE49-F238E27FC236}">
              <a16:creationId xmlns:a16="http://schemas.microsoft.com/office/drawing/2014/main" id="{00000000-0008-0000-2D00-00007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198</xdr:row>
      <xdr:rowOff>28440</xdr:rowOff>
    </xdr:from>
    <xdr:to>
      <xdr:col>7</xdr:col>
      <xdr:colOff>-363960</xdr:colOff>
      <xdr:row>199</xdr:row>
      <xdr:rowOff>0</xdr:rowOff>
    </xdr:to>
    <xdr:sp macro="" textlink="">
      <xdr:nvSpPr>
        <xdr:cNvPr id="892" name="Option Button 891">
          <a:extLst>
            <a:ext uri="{FF2B5EF4-FFF2-40B4-BE49-F238E27FC236}">
              <a16:creationId xmlns:a16="http://schemas.microsoft.com/office/drawing/2014/main" id="{00000000-0008-0000-2D00-00007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3" name="Option Button 892">
          <a:extLst>
            <a:ext uri="{FF2B5EF4-FFF2-40B4-BE49-F238E27FC236}">
              <a16:creationId xmlns:a16="http://schemas.microsoft.com/office/drawing/2014/main" id="{00000000-0008-0000-2D00-00007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4" name="Option Button 893">
          <a:extLst>
            <a:ext uri="{FF2B5EF4-FFF2-40B4-BE49-F238E27FC236}">
              <a16:creationId xmlns:a16="http://schemas.microsoft.com/office/drawing/2014/main" id="{00000000-0008-0000-2D00-00007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5" name="Option Button 894">
          <a:extLst>
            <a:ext uri="{FF2B5EF4-FFF2-40B4-BE49-F238E27FC236}">
              <a16:creationId xmlns:a16="http://schemas.microsoft.com/office/drawing/2014/main" id="{00000000-0008-0000-2D00-00007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6" name="Group Box 895" descr="Group Box 5">
          <a:extLst>
            <a:ext uri="{FF2B5EF4-FFF2-40B4-BE49-F238E27FC236}">
              <a16:creationId xmlns:a16="http://schemas.microsoft.com/office/drawing/2014/main" id="{00000000-0008-0000-2D00-00008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199</xdr:row>
      <xdr:rowOff>28440</xdr:rowOff>
    </xdr:from>
    <xdr:to>
      <xdr:col>7</xdr:col>
      <xdr:colOff>-363960</xdr:colOff>
      <xdr:row>200</xdr:row>
      <xdr:rowOff>0</xdr:rowOff>
    </xdr:to>
    <xdr:sp macro="" textlink="">
      <xdr:nvSpPr>
        <xdr:cNvPr id="897" name="Option Button 896">
          <a:extLst>
            <a:ext uri="{FF2B5EF4-FFF2-40B4-BE49-F238E27FC236}">
              <a16:creationId xmlns:a16="http://schemas.microsoft.com/office/drawing/2014/main" id="{00000000-0008-0000-2D00-00008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8" name="Option Button 897">
          <a:extLst>
            <a:ext uri="{FF2B5EF4-FFF2-40B4-BE49-F238E27FC236}">
              <a16:creationId xmlns:a16="http://schemas.microsoft.com/office/drawing/2014/main" id="{00000000-0008-0000-2D00-00008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9" name="Option Button 898">
          <a:extLst>
            <a:ext uri="{FF2B5EF4-FFF2-40B4-BE49-F238E27FC236}">
              <a16:creationId xmlns:a16="http://schemas.microsoft.com/office/drawing/2014/main" id="{00000000-0008-0000-2D00-00008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0" name="Option Button 899">
          <a:extLst>
            <a:ext uri="{FF2B5EF4-FFF2-40B4-BE49-F238E27FC236}">
              <a16:creationId xmlns:a16="http://schemas.microsoft.com/office/drawing/2014/main" id="{00000000-0008-0000-2D00-00008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1" name="Group Box 900" descr="Group Box 5">
          <a:extLst>
            <a:ext uri="{FF2B5EF4-FFF2-40B4-BE49-F238E27FC236}">
              <a16:creationId xmlns:a16="http://schemas.microsoft.com/office/drawing/2014/main" id="{00000000-0008-0000-2D00-00008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200</xdr:row>
      <xdr:rowOff>28440</xdr:rowOff>
    </xdr:from>
    <xdr:to>
      <xdr:col>7</xdr:col>
      <xdr:colOff>-363960</xdr:colOff>
      <xdr:row>201</xdr:row>
      <xdr:rowOff>0</xdr:rowOff>
    </xdr:to>
    <xdr:sp macro="" textlink="">
      <xdr:nvSpPr>
        <xdr:cNvPr id="902" name="Option Button 901">
          <a:extLst>
            <a:ext uri="{FF2B5EF4-FFF2-40B4-BE49-F238E27FC236}">
              <a16:creationId xmlns:a16="http://schemas.microsoft.com/office/drawing/2014/main" id="{00000000-0008-0000-2D00-00008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3" name="Option Button 902">
          <a:extLst>
            <a:ext uri="{FF2B5EF4-FFF2-40B4-BE49-F238E27FC236}">
              <a16:creationId xmlns:a16="http://schemas.microsoft.com/office/drawing/2014/main" id="{00000000-0008-0000-2D00-00008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4" name="Option Button 903">
          <a:extLst>
            <a:ext uri="{FF2B5EF4-FFF2-40B4-BE49-F238E27FC236}">
              <a16:creationId xmlns:a16="http://schemas.microsoft.com/office/drawing/2014/main" id="{00000000-0008-0000-2D00-00008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5" name="Option Button 904">
          <a:extLst>
            <a:ext uri="{FF2B5EF4-FFF2-40B4-BE49-F238E27FC236}">
              <a16:creationId xmlns:a16="http://schemas.microsoft.com/office/drawing/2014/main" id="{00000000-0008-0000-2D00-00008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6" name="Group Box 905" descr="Group Box 5">
          <a:extLst>
            <a:ext uri="{FF2B5EF4-FFF2-40B4-BE49-F238E27FC236}">
              <a16:creationId xmlns:a16="http://schemas.microsoft.com/office/drawing/2014/main" id="{00000000-0008-0000-2D00-00008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201</xdr:row>
      <xdr:rowOff>28440</xdr:rowOff>
    </xdr:from>
    <xdr:to>
      <xdr:col>7</xdr:col>
      <xdr:colOff>-363960</xdr:colOff>
      <xdr:row>202</xdr:row>
      <xdr:rowOff>0</xdr:rowOff>
    </xdr:to>
    <xdr:sp macro="" textlink="">
      <xdr:nvSpPr>
        <xdr:cNvPr id="907" name="Option Button 906">
          <a:extLst>
            <a:ext uri="{FF2B5EF4-FFF2-40B4-BE49-F238E27FC236}">
              <a16:creationId xmlns:a16="http://schemas.microsoft.com/office/drawing/2014/main" id="{00000000-0008-0000-2D00-00008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8" name="Option Button 907">
          <a:extLst>
            <a:ext uri="{FF2B5EF4-FFF2-40B4-BE49-F238E27FC236}">
              <a16:creationId xmlns:a16="http://schemas.microsoft.com/office/drawing/2014/main" id="{00000000-0008-0000-2D00-00008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9" name="Option Button 908">
          <a:extLst>
            <a:ext uri="{FF2B5EF4-FFF2-40B4-BE49-F238E27FC236}">
              <a16:creationId xmlns:a16="http://schemas.microsoft.com/office/drawing/2014/main" id="{00000000-0008-0000-2D00-00008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0" name="Option Button 909">
          <a:extLst>
            <a:ext uri="{FF2B5EF4-FFF2-40B4-BE49-F238E27FC236}">
              <a16:creationId xmlns:a16="http://schemas.microsoft.com/office/drawing/2014/main" id="{00000000-0008-0000-2D00-00008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1" name="Group Box 910" descr="Group Box 5">
          <a:extLst>
            <a:ext uri="{FF2B5EF4-FFF2-40B4-BE49-F238E27FC236}">
              <a16:creationId xmlns:a16="http://schemas.microsoft.com/office/drawing/2014/main" id="{00000000-0008-0000-2D00-00008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202</xdr:row>
      <xdr:rowOff>28440</xdr:rowOff>
    </xdr:from>
    <xdr:to>
      <xdr:col>7</xdr:col>
      <xdr:colOff>-363960</xdr:colOff>
      <xdr:row>203</xdr:row>
      <xdr:rowOff>0</xdr:rowOff>
    </xdr:to>
    <xdr:sp macro="" textlink="">
      <xdr:nvSpPr>
        <xdr:cNvPr id="912" name="Option Button 911">
          <a:extLst>
            <a:ext uri="{FF2B5EF4-FFF2-40B4-BE49-F238E27FC236}">
              <a16:creationId xmlns:a16="http://schemas.microsoft.com/office/drawing/2014/main" id="{00000000-0008-0000-2D00-00009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3" name="Option Button 912">
          <a:extLst>
            <a:ext uri="{FF2B5EF4-FFF2-40B4-BE49-F238E27FC236}">
              <a16:creationId xmlns:a16="http://schemas.microsoft.com/office/drawing/2014/main" id="{00000000-0008-0000-2D00-00009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4" name="Option Button 913">
          <a:extLst>
            <a:ext uri="{FF2B5EF4-FFF2-40B4-BE49-F238E27FC236}">
              <a16:creationId xmlns:a16="http://schemas.microsoft.com/office/drawing/2014/main" id="{00000000-0008-0000-2D00-00009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5" name="Option Button 914">
          <a:extLst>
            <a:ext uri="{FF2B5EF4-FFF2-40B4-BE49-F238E27FC236}">
              <a16:creationId xmlns:a16="http://schemas.microsoft.com/office/drawing/2014/main" id="{00000000-0008-0000-2D00-00009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6" name="Group Box 915" descr="Group Box 5">
          <a:extLst>
            <a:ext uri="{FF2B5EF4-FFF2-40B4-BE49-F238E27FC236}">
              <a16:creationId xmlns:a16="http://schemas.microsoft.com/office/drawing/2014/main" id="{00000000-0008-0000-2D00-00009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203</xdr:row>
      <xdr:rowOff>28440</xdr:rowOff>
    </xdr:from>
    <xdr:to>
      <xdr:col>7</xdr:col>
      <xdr:colOff>-363960</xdr:colOff>
      <xdr:row>204</xdr:row>
      <xdr:rowOff>0</xdr:rowOff>
    </xdr:to>
    <xdr:sp macro="" textlink="">
      <xdr:nvSpPr>
        <xdr:cNvPr id="917" name="Option Button 916">
          <a:extLst>
            <a:ext uri="{FF2B5EF4-FFF2-40B4-BE49-F238E27FC236}">
              <a16:creationId xmlns:a16="http://schemas.microsoft.com/office/drawing/2014/main" id="{00000000-0008-0000-2D00-00009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8" name="Option Button 917">
          <a:extLst>
            <a:ext uri="{FF2B5EF4-FFF2-40B4-BE49-F238E27FC236}">
              <a16:creationId xmlns:a16="http://schemas.microsoft.com/office/drawing/2014/main" id="{00000000-0008-0000-2D00-00009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9" name="Option Button 918">
          <a:extLst>
            <a:ext uri="{FF2B5EF4-FFF2-40B4-BE49-F238E27FC236}">
              <a16:creationId xmlns:a16="http://schemas.microsoft.com/office/drawing/2014/main" id="{00000000-0008-0000-2D00-00009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0" name="Option Button 919">
          <a:extLst>
            <a:ext uri="{FF2B5EF4-FFF2-40B4-BE49-F238E27FC236}">
              <a16:creationId xmlns:a16="http://schemas.microsoft.com/office/drawing/2014/main" id="{00000000-0008-0000-2D00-00009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1" name="Group Box 920" descr="Group Box 5">
          <a:extLst>
            <a:ext uri="{FF2B5EF4-FFF2-40B4-BE49-F238E27FC236}">
              <a16:creationId xmlns:a16="http://schemas.microsoft.com/office/drawing/2014/main" id="{00000000-0008-0000-2D00-00009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204</xdr:row>
      <xdr:rowOff>28440</xdr:rowOff>
    </xdr:from>
    <xdr:to>
      <xdr:col>7</xdr:col>
      <xdr:colOff>-363960</xdr:colOff>
      <xdr:row>205</xdr:row>
      <xdr:rowOff>0</xdr:rowOff>
    </xdr:to>
    <xdr:sp macro="" textlink="">
      <xdr:nvSpPr>
        <xdr:cNvPr id="922" name="Option Button 921">
          <a:extLst>
            <a:ext uri="{FF2B5EF4-FFF2-40B4-BE49-F238E27FC236}">
              <a16:creationId xmlns:a16="http://schemas.microsoft.com/office/drawing/2014/main" id="{00000000-0008-0000-2D00-00009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3" name="Option Button 922">
          <a:extLst>
            <a:ext uri="{FF2B5EF4-FFF2-40B4-BE49-F238E27FC236}">
              <a16:creationId xmlns:a16="http://schemas.microsoft.com/office/drawing/2014/main" id="{00000000-0008-0000-2D00-00009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4" name="Option Button 923">
          <a:extLst>
            <a:ext uri="{FF2B5EF4-FFF2-40B4-BE49-F238E27FC236}">
              <a16:creationId xmlns:a16="http://schemas.microsoft.com/office/drawing/2014/main" id="{00000000-0008-0000-2D00-00009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5" name="Option Button 924">
          <a:extLst>
            <a:ext uri="{FF2B5EF4-FFF2-40B4-BE49-F238E27FC236}">
              <a16:creationId xmlns:a16="http://schemas.microsoft.com/office/drawing/2014/main" id="{00000000-0008-0000-2D00-00009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6" name="Group Box 925" descr="Group Box 5">
          <a:extLst>
            <a:ext uri="{FF2B5EF4-FFF2-40B4-BE49-F238E27FC236}">
              <a16:creationId xmlns:a16="http://schemas.microsoft.com/office/drawing/2014/main" id="{00000000-0008-0000-2D00-00009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205</xdr:row>
      <xdr:rowOff>28440</xdr:rowOff>
    </xdr:from>
    <xdr:to>
      <xdr:col>7</xdr:col>
      <xdr:colOff>-363960</xdr:colOff>
      <xdr:row>206</xdr:row>
      <xdr:rowOff>0</xdr:rowOff>
    </xdr:to>
    <xdr:sp macro="" textlink="">
      <xdr:nvSpPr>
        <xdr:cNvPr id="927" name="Option Button 926">
          <a:extLst>
            <a:ext uri="{FF2B5EF4-FFF2-40B4-BE49-F238E27FC236}">
              <a16:creationId xmlns:a16="http://schemas.microsoft.com/office/drawing/2014/main" id="{00000000-0008-0000-2D00-00009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8" name="Option Button 927">
          <a:extLst>
            <a:ext uri="{FF2B5EF4-FFF2-40B4-BE49-F238E27FC236}">
              <a16:creationId xmlns:a16="http://schemas.microsoft.com/office/drawing/2014/main" id="{00000000-0008-0000-2D00-0000A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9" name="Option Button 928">
          <a:extLst>
            <a:ext uri="{FF2B5EF4-FFF2-40B4-BE49-F238E27FC236}">
              <a16:creationId xmlns:a16="http://schemas.microsoft.com/office/drawing/2014/main" id="{00000000-0008-0000-2D00-0000A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0" name="Option Button 929">
          <a:extLst>
            <a:ext uri="{FF2B5EF4-FFF2-40B4-BE49-F238E27FC236}">
              <a16:creationId xmlns:a16="http://schemas.microsoft.com/office/drawing/2014/main" id="{00000000-0008-0000-2D00-0000A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1" name="Group Box 930" descr="Group Box 5">
          <a:extLst>
            <a:ext uri="{FF2B5EF4-FFF2-40B4-BE49-F238E27FC236}">
              <a16:creationId xmlns:a16="http://schemas.microsoft.com/office/drawing/2014/main" id="{00000000-0008-0000-2D00-0000A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206</xdr:row>
      <xdr:rowOff>28440</xdr:rowOff>
    </xdr:from>
    <xdr:to>
      <xdr:col>7</xdr:col>
      <xdr:colOff>-363960</xdr:colOff>
      <xdr:row>207</xdr:row>
      <xdr:rowOff>0</xdr:rowOff>
    </xdr:to>
    <xdr:sp macro="" textlink="">
      <xdr:nvSpPr>
        <xdr:cNvPr id="932" name="Option Button 931">
          <a:extLst>
            <a:ext uri="{FF2B5EF4-FFF2-40B4-BE49-F238E27FC236}">
              <a16:creationId xmlns:a16="http://schemas.microsoft.com/office/drawing/2014/main" id="{00000000-0008-0000-2D00-0000A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3" name="Option Button 932">
          <a:extLst>
            <a:ext uri="{FF2B5EF4-FFF2-40B4-BE49-F238E27FC236}">
              <a16:creationId xmlns:a16="http://schemas.microsoft.com/office/drawing/2014/main" id="{00000000-0008-0000-2D00-0000A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4" name="Option Button 933">
          <a:extLst>
            <a:ext uri="{FF2B5EF4-FFF2-40B4-BE49-F238E27FC236}">
              <a16:creationId xmlns:a16="http://schemas.microsoft.com/office/drawing/2014/main" id="{00000000-0008-0000-2D00-0000A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5" name="Option Button 934">
          <a:extLst>
            <a:ext uri="{FF2B5EF4-FFF2-40B4-BE49-F238E27FC236}">
              <a16:creationId xmlns:a16="http://schemas.microsoft.com/office/drawing/2014/main" id="{00000000-0008-0000-2D00-0000A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6" name="Group Box 935" descr="Group Box 5">
          <a:extLst>
            <a:ext uri="{FF2B5EF4-FFF2-40B4-BE49-F238E27FC236}">
              <a16:creationId xmlns:a16="http://schemas.microsoft.com/office/drawing/2014/main" id="{00000000-0008-0000-2D00-0000A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207</xdr:row>
      <xdr:rowOff>28440</xdr:rowOff>
    </xdr:from>
    <xdr:to>
      <xdr:col>7</xdr:col>
      <xdr:colOff>-363960</xdr:colOff>
      <xdr:row>208</xdr:row>
      <xdr:rowOff>0</xdr:rowOff>
    </xdr:to>
    <xdr:sp macro="" textlink="">
      <xdr:nvSpPr>
        <xdr:cNvPr id="937" name="Option Button 936">
          <a:extLst>
            <a:ext uri="{FF2B5EF4-FFF2-40B4-BE49-F238E27FC236}">
              <a16:creationId xmlns:a16="http://schemas.microsoft.com/office/drawing/2014/main" id="{00000000-0008-0000-2D00-0000A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8" name="Option Button 937">
          <a:extLst>
            <a:ext uri="{FF2B5EF4-FFF2-40B4-BE49-F238E27FC236}">
              <a16:creationId xmlns:a16="http://schemas.microsoft.com/office/drawing/2014/main" id="{00000000-0008-0000-2D00-0000A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9" name="Option Button 938">
          <a:extLst>
            <a:ext uri="{FF2B5EF4-FFF2-40B4-BE49-F238E27FC236}">
              <a16:creationId xmlns:a16="http://schemas.microsoft.com/office/drawing/2014/main" id="{00000000-0008-0000-2D00-0000A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0" name="Option Button 939">
          <a:extLst>
            <a:ext uri="{FF2B5EF4-FFF2-40B4-BE49-F238E27FC236}">
              <a16:creationId xmlns:a16="http://schemas.microsoft.com/office/drawing/2014/main" id="{00000000-0008-0000-2D00-0000A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1" name="Group Box 940" descr="Group Box 5">
          <a:extLst>
            <a:ext uri="{FF2B5EF4-FFF2-40B4-BE49-F238E27FC236}">
              <a16:creationId xmlns:a16="http://schemas.microsoft.com/office/drawing/2014/main" id="{00000000-0008-0000-2D00-0000A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208</xdr:row>
      <xdr:rowOff>28440</xdr:rowOff>
    </xdr:from>
    <xdr:to>
      <xdr:col>7</xdr:col>
      <xdr:colOff>-363960</xdr:colOff>
      <xdr:row>209</xdr:row>
      <xdr:rowOff>0</xdr:rowOff>
    </xdr:to>
    <xdr:sp macro="" textlink="">
      <xdr:nvSpPr>
        <xdr:cNvPr id="942" name="Option Button 941">
          <a:extLst>
            <a:ext uri="{FF2B5EF4-FFF2-40B4-BE49-F238E27FC236}">
              <a16:creationId xmlns:a16="http://schemas.microsoft.com/office/drawing/2014/main" id="{00000000-0008-0000-2D00-0000A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3" name="Option Button 942">
          <a:extLst>
            <a:ext uri="{FF2B5EF4-FFF2-40B4-BE49-F238E27FC236}">
              <a16:creationId xmlns:a16="http://schemas.microsoft.com/office/drawing/2014/main" id="{00000000-0008-0000-2D00-0000A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4" name="Option Button 943">
          <a:extLst>
            <a:ext uri="{FF2B5EF4-FFF2-40B4-BE49-F238E27FC236}">
              <a16:creationId xmlns:a16="http://schemas.microsoft.com/office/drawing/2014/main" id="{00000000-0008-0000-2D00-0000B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5" name="Option Button 944">
          <a:extLst>
            <a:ext uri="{FF2B5EF4-FFF2-40B4-BE49-F238E27FC236}">
              <a16:creationId xmlns:a16="http://schemas.microsoft.com/office/drawing/2014/main" id="{00000000-0008-0000-2D00-0000B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6" name="Group Box 945" descr="Group Box 5">
          <a:extLst>
            <a:ext uri="{FF2B5EF4-FFF2-40B4-BE49-F238E27FC236}">
              <a16:creationId xmlns:a16="http://schemas.microsoft.com/office/drawing/2014/main" id="{00000000-0008-0000-2D00-0000B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209</xdr:row>
      <xdr:rowOff>28440</xdr:rowOff>
    </xdr:from>
    <xdr:to>
      <xdr:col>7</xdr:col>
      <xdr:colOff>-363960</xdr:colOff>
      <xdr:row>210</xdr:row>
      <xdr:rowOff>0</xdr:rowOff>
    </xdr:to>
    <xdr:sp macro="" textlink="">
      <xdr:nvSpPr>
        <xdr:cNvPr id="947" name="Option Button 946">
          <a:extLst>
            <a:ext uri="{FF2B5EF4-FFF2-40B4-BE49-F238E27FC236}">
              <a16:creationId xmlns:a16="http://schemas.microsoft.com/office/drawing/2014/main" id="{00000000-0008-0000-2D00-0000B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8" name="Option Button 947">
          <a:extLst>
            <a:ext uri="{FF2B5EF4-FFF2-40B4-BE49-F238E27FC236}">
              <a16:creationId xmlns:a16="http://schemas.microsoft.com/office/drawing/2014/main" id="{00000000-0008-0000-2D00-0000B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9" name="Option Button 948">
          <a:extLst>
            <a:ext uri="{FF2B5EF4-FFF2-40B4-BE49-F238E27FC236}">
              <a16:creationId xmlns:a16="http://schemas.microsoft.com/office/drawing/2014/main" id="{00000000-0008-0000-2D00-0000B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0" name="Option Button 949">
          <a:extLst>
            <a:ext uri="{FF2B5EF4-FFF2-40B4-BE49-F238E27FC236}">
              <a16:creationId xmlns:a16="http://schemas.microsoft.com/office/drawing/2014/main" id="{00000000-0008-0000-2D00-0000B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1" name="Group Box 950" descr="Group Box 5">
          <a:extLst>
            <a:ext uri="{FF2B5EF4-FFF2-40B4-BE49-F238E27FC236}">
              <a16:creationId xmlns:a16="http://schemas.microsoft.com/office/drawing/2014/main" id="{00000000-0008-0000-2D00-0000B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210</xdr:row>
      <xdr:rowOff>28440</xdr:rowOff>
    </xdr:from>
    <xdr:to>
      <xdr:col>7</xdr:col>
      <xdr:colOff>-363960</xdr:colOff>
      <xdr:row>211</xdr:row>
      <xdr:rowOff>0</xdr:rowOff>
    </xdr:to>
    <xdr:sp macro="" textlink="">
      <xdr:nvSpPr>
        <xdr:cNvPr id="952" name="Option Button 951">
          <a:extLst>
            <a:ext uri="{FF2B5EF4-FFF2-40B4-BE49-F238E27FC236}">
              <a16:creationId xmlns:a16="http://schemas.microsoft.com/office/drawing/2014/main" id="{00000000-0008-0000-2D00-0000B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3" name="Option Button 952">
          <a:extLst>
            <a:ext uri="{FF2B5EF4-FFF2-40B4-BE49-F238E27FC236}">
              <a16:creationId xmlns:a16="http://schemas.microsoft.com/office/drawing/2014/main" id="{00000000-0008-0000-2D00-0000B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4" name="Option Button 953">
          <a:extLst>
            <a:ext uri="{FF2B5EF4-FFF2-40B4-BE49-F238E27FC236}">
              <a16:creationId xmlns:a16="http://schemas.microsoft.com/office/drawing/2014/main" id="{00000000-0008-0000-2D00-0000B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5" name="Option Button 954">
          <a:extLst>
            <a:ext uri="{FF2B5EF4-FFF2-40B4-BE49-F238E27FC236}">
              <a16:creationId xmlns:a16="http://schemas.microsoft.com/office/drawing/2014/main" id="{00000000-0008-0000-2D00-0000B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6" name="Group Box 955" descr="Group Box 5">
          <a:extLst>
            <a:ext uri="{FF2B5EF4-FFF2-40B4-BE49-F238E27FC236}">
              <a16:creationId xmlns:a16="http://schemas.microsoft.com/office/drawing/2014/main" id="{00000000-0008-0000-2D00-0000B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211</xdr:row>
      <xdr:rowOff>28440</xdr:rowOff>
    </xdr:from>
    <xdr:to>
      <xdr:col>7</xdr:col>
      <xdr:colOff>-363960</xdr:colOff>
      <xdr:row>212</xdr:row>
      <xdr:rowOff>0</xdr:rowOff>
    </xdr:to>
    <xdr:sp macro="" textlink="">
      <xdr:nvSpPr>
        <xdr:cNvPr id="957" name="Option Button 956">
          <a:extLst>
            <a:ext uri="{FF2B5EF4-FFF2-40B4-BE49-F238E27FC236}">
              <a16:creationId xmlns:a16="http://schemas.microsoft.com/office/drawing/2014/main" id="{00000000-0008-0000-2D00-0000B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8" name="Option Button 957">
          <a:extLst>
            <a:ext uri="{FF2B5EF4-FFF2-40B4-BE49-F238E27FC236}">
              <a16:creationId xmlns:a16="http://schemas.microsoft.com/office/drawing/2014/main" id="{00000000-0008-0000-2D00-0000B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9" name="Option Button 958">
          <a:extLst>
            <a:ext uri="{FF2B5EF4-FFF2-40B4-BE49-F238E27FC236}">
              <a16:creationId xmlns:a16="http://schemas.microsoft.com/office/drawing/2014/main" id="{00000000-0008-0000-2D00-0000B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0" name="Option Button 959">
          <a:extLst>
            <a:ext uri="{FF2B5EF4-FFF2-40B4-BE49-F238E27FC236}">
              <a16:creationId xmlns:a16="http://schemas.microsoft.com/office/drawing/2014/main" id="{00000000-0008-0000-2D00-0000C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1" name="Group Box 960" descr="Group Box 5">
          <a:extLst>
            <a:ext uri="{FF2B5EF4-FFF2-40B4-BE49-F238E27FC236}">
              <a16:creationId xmlns:a16="http://schemas.microsoft.com/office/drawing/2014/main" id="{00000000-0008-0000-2D00-0000C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212</xdr:row>
      <xdr:rowOff>28440</xdr:rowOff>
    </xdr:from>
    <xdr:to>
      <xdr:col>7</xdr:col>
      <xdr:colOff>-363960</xdr:colOff>
      <xdr:row>213</xdr:row>
      <xdr:rowOff>0</xdr:rowOff>
    </xdr:to>
    <xdr:sp macro="" textlink="">
      <xdr:nvSpPr>
        <xdr:cNvPr id="962" name="Option Button 961">
          <a:extLst>
            <a:ext uri="{FF2B5EF4-FFF2-40B4-BE49-F238E27FC236}">
              <a16:creationId xmlns:a16="http://schemas.microsoft.com/office/drawing/2014/main" id="{00000000-0008-0000-2D00-0000C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3" name="Option Button 962">
          <a:extLst>
            <a:ext uri="{FF2B5EF4-FFF2-40B4-BE49-F238E27FC236}">
              <a16:creationId xmlns:a16="http://schemas.microsoft.com/office/drawing/2014/main" id="{00000000-0008-0000-2D00-0000C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4" name="Option Button 963">
          <a:extLst>
            <a:ext uri="{FF2B5EF4-FFF2-40B4-BE49-F238E27FC236}">
              <a16:creationId xmlns:a16="http://schemas.microsoft.com/office/drawing/2014/main" id="{00000000-0008-0000-2D00-0000C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5" name="Option Button 964">
          <a:extLst>
            <a:ext uri="{FF2B5EF4-FFF2-40B4-BE49-F238E27FC236}">
              <a16:creationId xmlns:a16="http://schemas.microsoft.com/office/drawing/2014/main" id="{00000000-0008-0000-2D00-0000C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6" name="Group Box 965" descr="Group Box 5">
          <a:extLst>
            <a:ext uri="{FF2B5EF4-FFF2-40B4-BE49-F238E27FC236}">
              <a16:creationId xmlns:a16="http://schemas.microsoft.com/office/drawing/2014/main" id="{00000000-0008-0000-2D00-0000C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213</xdr:row>
      <xdr:rowOff>28440</xdr:rowOff>
    </xdr:from>
    <xdr:to>
      <xdr:col>7</xdr:col>
      <xdr:colOff>-363960</xdr:colOff>
      <xdr:row>214</xdr:row>
      <xdr:rowOff>0</xdr:rowOff>
    </xdr:to>
    <xdr:sp macro="" textlink="">
      <xdr:nvSpPr>
        <xdr:cNvPr id="967" name="Option Button 966">
          <a:extLst>
            <a:ext uri="{FF2B5EF4-FFF2-40B4-BE49-F238E27FC236}">
              <a16:creationId xmlns:a16="http://schemas.microsoft.com/office/drawing/2014/main" id="{00000000-0008-0000-2D00-0000C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8" name="Option Button 967">
          <a:extLst>
            <a:ext uri="{FF2B5EF4-FFF2-40B4-BE49-F238E27FC236}">
              <a16:creationId xmlns:a16="http://schemas.microsoft.com/office/drawing/2014/main" id="{00000000-0008-0000-2D00-0000C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9" name="Option Button 968">
          <a:extLst>
            <a:ext uri="{FF2B5EF4-FFF2-40B4-BE49-F238E27FC236}">
              <a16:creationId xmlns:a16="http://schemas.microsoft.com/office/drawing/2014/main" id="{00000000-0008-0000-2D00-0000C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0" name="Option Button 969">
          <a:extLst>
            <a:ext uri="{FF2B5EF4-FFF2-40B4-BE49-F238E27FC236}">
              <a16:creationId xmlns:a16="http://schemas.microsoft.com/office/drawing/2014/main" id="{00000000-0008-0000-2D00-0000C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1" name="Group Box 970" descr="Group Box 5">
          <a:extLst>
            <a:ext uri="{FF2B5EF4-FFF2-40B4-BE49-F238E27FC236}">
              <a16:creationId xmlns:a16="http://schemas.microsoft.com/office/drawing/2014/main" id="{00000000-0008-0000-2D00-0000C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214</xdr:row>
      <xdr:rowOff>28440</xdr:rowOff>
    </xdr:from>
    <xdr:to>
      <xdr:col>7</xdr:col>
      <xdr:colOff>-363960</xdr:colOff>
      <xdr:row>215</xdr:row>
      <xdr:rowOff>0</xdr:rowOff>
    </xdr:to>
    <xdr:sp macro="" textlink="">
      <xdr:nvSpPr>
        <xdr:cNvPr id="972" name="Option Button 971">
          <a:extLst>
            <a:ext uri="{FF2B5EF4-FFF2-40B4-BE49-F238E27FC236}">
              <a16:creationId xmlns:a16="http://schemas.microsoft.com/office/drawing/2014/main" id="{00000000-0008-0000-2D00-0000C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3" name="Option Button 972">
          <a:extLst>
            <a:ext uri="{FF2B5EF4-FFF2-40B4-BE49-F238E27FC236}">
              <a16:creationId xmlns:a16="http://schemas.microsoft.com/office/drawing/2014/main" id="{00000000-0008-0000-2D00-0000C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4" name="Option Button 973">
          <a:extLst>
            <a:ext uri="{FF2B5EF4-FFF2-40B4-BE49-F238E27FC236}">
              <a16:creationId xmlns:a16="http://schemas.microsoft.com/office/drawing/2014/main" id="{00000000-0008-0000-2D00-0000C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5" name="Option Button 974">
          <a:extLst>
            <a:ext uri="{FF2B5EF4-FFF2-40B4-BE49-F238E27FC236}">
              <a16:creationId xmlns:a16="http://schemas.microsoft.com/office/drawing/2014/main" id="{00000000-0008-0000-2D00-0000C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6" name="Group Box 975" descr="Group Box 5">
          <a:extLst>
            <a:ext uri="{FF2B5EF4-FFF2-40B4-BE49-F238E27FC236}">
              <a16:creationId xmlns:a16="http://schemas.microsoft.com/office/drawing/2014/main" id="{00000000-0008-0000-2D00-0000D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215</xdr:row>
      <xdr:rowOff>28440</xdr:rowOff>
    </xdr:from>
    <xdr:to>
      <xdr:col>7</xdr:col>
      <xdr:colOff>-363960</xdr:colOff>
      <xdr:row>216</xdr:row>
      <xdr:rowOff>0</xdr:rowOff>
    </xdr:to>
    <xdr:sp macro="" textlink="">
      <xdr:nvSpPr>
        <xdr:cNvPr id="977" name="Option Button 976">
          <a:extLst>
            <a:ext uri="{FF2B5EF4-FFF2-40B4-BE49-F238E27FC236}">
              <a16:creationId xmlns:a16="http://schemas.microsoft.com/office/drawing/2014/main" id="{00000000-0008-0000-2D00-0000D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8" name="Option Button 977">
          <a:extLst>
            <a:ext uri="{FF2B5EF4-FFF2-40B4-BE49-F238E27FC236}">
              <a16:creationId xmlns:a16="http://schemas.microsoft.com/office/drawing/2014/main" id="{00000000-0008-0000-2D00-0000D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9" name="Option Button 978">
          <a:extLst>
            <a:ext uri="{FF2B5EF4-FFF2-40B4-BE49-F238E27FC236}">
              <a16:creationId xmlns:a16="http://schemas.microsoft.com/office/drawing/2014/main" id="{00000000-0008-0000-2D00-0000D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0" name="Option Button 979">
          <a:extLst>
            <a:ext uri="{FF2B5EF4-FFF2-40B4-BE49-F238E27FC236}">
              <a16:creationId xmlns:a16="http://schemas.microsoft.com/office/drawing/2014/main" id="{00000000-0008-0000-2D00-0000D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1" name="Group Box 980" descr="Group Box 5">
          <a:extLst>
            <a:ext uri="{FF2B5EF4-FFF2-40B4-BE49-F238E27FC236}">
              <a16:creationId xmlns:a16="http://schemas.microsoft.com/office/drawing/2014/main" id="{00000000-0008-0000-2D00-0000D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216</xdr:row>
      <xdr:rowOff>28440</xdr:rowOff>
    </xdr:from>
    <xdr:to>
      <xdr:col>7</xdr:col>
      <xdr:colOff>-363960</xdr:colOff>
      <xdr:row>217</xdr:row>
      <xdr:rowOff>0</xdr:rowOff>
    </xdr:to>
    <xdr:sp macro="" textlink="">
      <xdr:nvSpPr>
        <xdr:cNvPr id="982" name="Option Button 981">
          <a:extLst>
            <a:ext uri="{FF2B5EF4-FFF2-40B4-BE49-F238E27FC236}">
              <a16:creationId xmlns:a16="http://schemas.microsoft.com/office/drawing/2014/main" id="{00000000-0008-0000-2D00-0000D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3" name="Option Button 982">
          <a:extLst>
            <a:ext uri="{FF2B5EF4-FFF2-40B4-BE49-F238E27FC236}">
              <a16:creationId xmlns:a16="http://schemas.microsoft.com/office/drawing/2014/main" id="{00000000-0008-0000-2D00-0000D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4" name="Option Button 983">
          <a:extLst>
            <a:ext uri="{FF2B5EF4-FFF2-40B4-BE49-F238E27FC236}">
              <a16:creationId xmlns:a16="http://schemas.microsoft.com/office/drawing/2014/main" id="{00000000-0008-0000-2D00-0000D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5" name="Option Button 984">
          <a:extLst>
            <a:ext uri="{FF2B5EF4-FFF2-40B4-BE49-F238E27FC236}">
              <a16:creationId xmlns:a16="http://schemas.microsoft.com/office/drawing/2014/main" id="{00000000-0008-0000-2D00-0000D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6" name="Group Box 985" descr="Group Box 5">
          <a:extLst>
            <a:ext uri="{FF2B5EF4-FFF2-40B4-BE49-F238E27FC236}">
              <a16:creationId xmlns:a16="http://schemas.microsoft.com/office/drawing/2014/main" id="{00000000-0008-0000-2D00-0000D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217</xdr:row>
      <xdr:rowOff>28440</xdr:rowOff>
    </xdr:from>
    <xdr:to>
      <xdr:col>7</xdr:col>
      <xdr:colOff>-363960</xdr:colOff>
      <xdr:row>218</xdr:row>
      <xdr:rowOff>0</xdr:rowOff>
    </xdr:to>
    <xdr:sp macro="" textlink="">
      <xdr:nvSpPr>
        <xdr:cNvPr id="987" name="Option Button 986">
          <a:extLst>
            <a:ext uri="{FF2B5EF4-FFF2-40B4-BE49-F238E27FC236}">
              <a16:creationId xmlns:a16="http://schemas.microsoft.com/office/drawing/2014/main" id="{00000000-0008-0000-2D00-0000D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8" name="Option Button 987">
          <a:extLst>
            <a:ext uri="{FF2B5EF4-FFF2-40B4-BE49-F238E27FC236}">
              <a16:creationId xmlns:a16="http://schemas.microsoft.com/office/drawing/2014/main" id="{00000000-0008-0000-2D00-0000D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9" name="Option Button 988">
          <a:extLst>
            <a:ext uri="{FF2B5EF4-FFF2-40B4-BE49-F238E27FC236}">
              <a16:creationId xmlns:a16="http://schemas.microsoft.com/office/drawing/2014/main" id="{00000000-0008-0000-2D00-0000D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0" name="Option Button 989">
          <a:extLst>
            <a:ext uri="{FF2B5EF4-FFF2-40B4-BE49-F238E27FC236}">
              <a16:creationId xmlns:a16="http://schemas.microsoft.com/office/drawing/2014/main" id="{00000000-0008-0000-2D00-0000D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1" name="Group Box 990" descr="Group Box 5">
          <a:extLst>
            <a:ext uri="{FF2B5EF4-FFF2-40B4-BE49-F238E27FC236}">
              <a16:creationId xmlns:a16="http://schemas.microsoft.com/office/drawing/2014/main" id="{00000000-0008-0000-2D00-0000D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218</xdr:row>
      <xdr:rowOff>28440</xdr:rowOff>
    </xdr:from>
    <xdr:to>
      <xdr:col>7</xdr:col>
      <xdr:colOff>-363960</xdr:colOff>
      <xdr:row>219</xdr:row>
      <xdr:rowOff>0</xdr:rowOff>
    </xdr:to>
    <xdr:sp macro="" textlink="">
      <xdr:nvSpPr>
        <xdr:cNvPr id="992" name="Option Button 991">
          <a:extLst>
            <a:ext uri="{FF2B5EF4-FFF2-40B4-BE49-F238E27FC236}">
              <a16:creationId xmlns:a16="http://schemas.microsoft.com/office/drawing/2014/main" id="{00000000-0008-0000-2D00-0000E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3" name="Option Button 992">
          <a:extLst>
            <a:ext uri="{FF2B5EF4-FFF2-40B4-BE49-F238E27FC236}">
              <a16:creationId xmlns:a16="http://schemas.microsoft.com/office/drawing/2014/main" id="{00000000-0008-0000-2D00-0000E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4" name="Option Button 993">
          <a:extLst>
            <a:ext uri="{FF2B5EF4-FFF2-40B4-BE49-F238E27FC236}">
              <a16:creationId xmlns:a16="http://schemas.microsoft.com/office/drawing/2014/main" id="{00000000-0008-0000-2D00-0000E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5" name="Option Button 994">
          <a:extLst>
            <a:ext uri="{FF2B5EF4-FFF2-40B4-BE49-F238E27FC236}">
              <a16:creationId xmlns:a16="http://schemas.microsoft.com/office/drawing/2014/main" id="{00000000-0008-0000-2D00-0000E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6" name="Group Box 995" descr="Group Box 5">
          <a:extLst>
            <a:ext uri="{FF2B5EF4-FFF2-40B4-BE49-F238E27FC236}">
              <a16:creationId xmlns:a16="http://schemas.microsoft.com/office/drawing/2014/main" id="{00000000-0008-0000-2D00-0000E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219</xdr:row>
      <xdr:rowOff>28440</xdr:rowOff>
    </xdr:from>
    <xdr:to>
      <xdr:col>7</xdr:col>
      <xdr:colOff>-363960</xdr:colOff>
      <xdr:row>220</xdr:row>
      <xdr:rowOff>0</xdr:rowOff>
    </xdr:to>
    <xdr:sp macro="" textlink="">
      <xdr:nvSpPr>
        <xdr:cNvPr id="997" name="Option Button 996">
          <a:extLst>
            <a:ext uri="{FF2B5EF4-FFF2-40B4-BE49-F238E27FC236}">
              <a16:creationId xmlns:a16="http://schemas.microsoft.com/office/drawing/2014/main" id="{00000000-0008-0000-2D00-0000E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8" name="Option Button 997">
          <a:extLst>
            <a:ext uri="{FF2B5EF4-FFF2-40B4-BE49-F238E27FC236}">
              <a16:creationId xmlns:a16="http://schemas.microsoft.com/office/drawing/2014/main" id="{00000000-0008-0000-2D00-0000E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9" name="Option Button 998">
          <a:extLst>
            <a:ext uri="{FF2B5EF4-FFF2-40B4-BE49-F238E27FC236}">
              <a16:creationId xmlns:a16="http://schemas.microsoft.com/office/drawing/2014/main" id="{00000000-0008-0000-2D00-0000E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0" name="Option Button 999">
          <a:extLst>
            <a:ext uri="{FF2B5EF4-FFF2-40B4-BE49-F238E27FC236}">
              <a16:creationId xmlns:a16="http://schemas.microsoft.com/office/drawing/2014/main" id="{00000000-0008-0000-2D00-0000E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1" name="Group Box 1000" descr="Group Box 5">
          <a:extLst>
            <a:ext uri="{FF2B5EF4-FFF2-40B4-BE49-F238E27FC236}">
              <a16:creationId xmlns:a16="http://schemas.microsoft.com/office/drawing/2014/main" id="{00000000-0008-0000-2D00-0000E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220</xdr:row>
      <xdr:rowOff>28440</xdr:rowOff>
    </xdr:from>
    <xdr:to>
      <xdr:col>7</xdr:col>
      <xdr:colOff>-363960</xdr:colOff>
      <xdr:row>221</xdr:row>
      <xdr:rowOff>0</xdr:rowOff>
    </xdr:to>
    <xdr:sp macro="" textlink="">
      <xdr:nvSpPr>
        <xdr:cNvPr id="1002" name="Option Button 1001">
          <a:extLst>
            <a:ext uri="{FF2B5EF4-FFF2-40B4-BE49-F238E27FC236}">
              <a16:creationId xmlns:a16="http://schemas.microsoft.com/office/drawing/2014/main" id="{00000000-0008-0000-2D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Option Button 1002">
          <a:extLst>
            <a:ext uri="{FF2B5EF4-FFF2-40B4-BE49-F238E27FC236}">
              <a16:creationId xmlns:a16="http://schemas.microsoft.com/office/drawing/2014/main" id="{00000000-0008-0000-2D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Option Button 1003">
          <a:extLst>
            <a:ext uri="{FF2B5EF4-FFF2-40B4-BE49-F238E27FC236}">
              <a16:creationId xmlns:a16="http://schemas.microsoft.com/office/drawing/2014/main" id="{00000000-0008-0000-2D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Option Button 1004">
          <a:extLst>
            <a:ext uri="{FF2B5EF4-FFF2-40B4-BE49-F238E27FC236}">
              <a16:creationId xmlns:a16="http://schemas.microsoft.com/office/drawing/2014/main" id="{00000000-0008-0000-2D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Group Box 1005" descr="Group Box 5">
          <a:extLst>
            <a:ext uri="{FF2B5EF4-FFF2-40B4-BE49-F238E27FC236}">
              <a16:creationId xmlns:a16="http://schemas.microsoft.com/office/drawing/2014/main" id="{00000000-0008-0000-2D00-0000E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221</xdr:row>
      <xdr:rowOff>28440</xdr:rowOff>
    </xdr:from>
    <xdr:to>
      <xdr:col>7</xdr:col>
      <xdr:colOff>-363960</xdr:colOff>
      <xdr:row>222</xdr:row>
      <xdr:rowOff>0</xdr:rowOff>
    </xdr:to>
    <xdr:sp macro="" textlink="">
      <xdr:nvSpPr>
        <xdr:cNvPr id="1007" name="Option Button 1006">
          <a:extLst>
            <a:ext uri="{FF2B5EF4-FFF2-40B4-BE49-F238E27FC236}">
              <a16:creationId xmlns:a16="http://schemas.microsoft.com/office/drawing/2014/main" id="{00000000-0008-0000-2D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Option Button 1007">
          <a:extLst>
            <a:ext uri="{FF2B5EF4-FFF2-40B4-BE49-F238E27FC236}">
              <a16:creationId xmlns:a16="http://schemas.microsoft.com/office/drawing/2014/main" id="{00000000-0008-0000-2D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Option Button 1008">
          <a:extLst>
            <a:ext uri="{FF2B5EF4-FFF2-40B4-BE49-F238E27FC236}">
              <a16:creationId xmlns:a16="http://schemas.microsoft.com/office/drawing/2014/main" id="{00000000-0008-0000-2D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Option Button 1009">
          <a:extLst>
            <a:ext uri="{FF2B5EF4-FFF2-40B4-BE49-F238E27FC236}">
              <a16:creationId xmlns:a16="http://schemas.microsoft.com/office/drawing/2014/main" id="{00000000-0008-0000-2D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Group Box 1010" descr="Group Box 5">
          <a:extLst>
            <a:ext uri="{FF2B5EF4-FFF2-40B4-BE49-F238E27FC236}">
              <a16:creationId xmlns:a16="http://schemas.microsoft.com/office/drawing/2014/main" id="{00000000-0008-0000-2D00-0000F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222</xdr:row>
      <xdr:rowOff>28440</xdr:rowOff>
    </xdr:from>
    <xdr:to>
      <xdr:col>7</xdr:col>
      <xdr:colOff>-363960</xdr:colOff>
      <xdr:row>223</xdr:row>
      <xdr:rowOff>0</xdr:rowOff>
    </xdr:to>
    <xdr:sp macro="" textlink="">
      <xdr:nvSpPr>
        <xdr:cNvPr id="1012" name="Option Button 1011">
          <a:extLst>
            <a:ext uri="{FF2B5EF4-FFF2-40B4-BE49-F238E27FC236}">
              <a16:creationId xmlns:a16="http://schemas.microsoft.com/office/drawing/2014/main" id="{00000000-0008-0000-2D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3" name="Option Button 1012">
          <a:extLst>
            <a:ext uri="{FF2B5EF4-FFF2-40B4-BE49-F238E27FC236}">
              <a16:creationId xmlns:a16="http://schemas.microsoft.com/office/drawing/2014/main" id="{00000000-0008-0000-2D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4" name="Option Button 1013">
          <a:extLst>
            <a:ext uri="{FF2B5EF4-FFF2-40B4-BE49-F238E27FC236}">
              <a16:creationId xmlns:a16="http://schemas.microsoft.com/office/drawing/2014/main" id="{00000000-0008-0000-2D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5" name="Option Button 1014">
          <a:extLst>
            <a:ext uri="{FF2B5EF4-FFF2-40B4-BE49-F238E27FC236}">
              <a16:creationId xmlns:a16="http://schemas.microsoft.com/office/drawing/2014/main" id="{00000000-0008-0000-2D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6" name="Group Box 1015" descr="Group Box 5">
          <a:extLst>
            <a:ext uri="{FF2B5EF4-FFF2-40B4-BE49-F238E27FC236}">
              <a16:creationId xmlns:a16="http://schemas.microsoft.com/office/drawing/2014/main" id="{00000000-0008-0000-2D00-0000F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223</xdr:row>
      <xdr:rowOff>28440</xdr:rowOff>
    </xdr:from>
    <xdr:to>
      <xdr:col>7</xdr:col>
      <xdr:colOff>-363960</xdr:colOff>
      <xdr:row>224</xdr:row>
      <xdr:rowOff>0</xdr:rowOff>
    </xdr:to>
    <xdr:sp macro="" textlink="">
      <xdr:nvSpPr>
        <xdr:cNvPr id="1017" name="Option Button 1016">
          <a:extLst>
            <a:ext uri="{FF2B5EF4-FFF2-40B4-BE49-F238E27FC236}">
              <a16:creationId xmlns:a16="http://schemas.microsoft.com/office/drawing/2014/main" id="{00000000-0008-0000-2D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8" name="Option Button 1017">
          <a:extLst>
            <a:ext uri="{FF2B5EF4-FFF2-40B4-BE49-F238E27FC236}">
              <a16:creationId xmlns:a16="http://schemas.microsoft.com/office/drawing/2014/main" id="{00000000-0008-0000-2D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9" name="Option Button 1018">
          <a:extLst>
            <a:ext uri="{FF2B5EF4-FFF2-40B4-BE49-F238E27FC236}">
              <a16:creationId xmlns:a16="http://schemas.microsoft.com/office/drawing/2014/main" id="{00000000-0008-0000-2D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0" name="Option Button 1019">
          <a:extLst>
            <a:ext uri="{FF2B5EF4-FFF2-40B4-BE49-F238E27FC236}">
              <a16:creationId xmlns:a16="http://schemas.microsoft.com/office/drawing/2014/main" id="{00000000-0008-0000-2D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1" name="Group Box 1020" descr="Group Box 5">
          <a:extLst>
            <a:ext uri="{FF2B5EF4-FFF2-40B4-BE49-F238E27FC236}">
              <a16:creationId xmlns:a16="http://schemas.microsoft.com/office/drawing/2014/main" id="{00000000-0008-0000-2D00-0000F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224</xdr:row>
      <xdr:rowOff>28440</xdr:rowOff>
    </xdr:from>
    <xdr:to>
      <xdr:col>7</xdr:col>
      <xdr:colOff>-363960</xdr:colOff>
      <xdr:row>225</xdr:row>
      <xdr:rowOff>0</xdr:rowOff>
    </xdr:to>
    <xdr:sp macro="" textlink="">
      <xdr:nvSpPr>
        <xdr:cNvPr id="1022" name="Option Button 1021">
          <a:extLst>
            <a:ext uri="{FF2B5EF4-FFF2-40B4-BE49-F238E27FC236}">
              <a16:creationId xmlns:a16="http://schemas.microsoft.com/office/drawing/2014/main" id="{00000000-0008-0000-2D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3" name="Option Button 1022">
          <a:extLst>
            <a:ext uri="{FF2B5EF4-FFF2-40B4-BE49-F238E27FC236}">
              <a16:creationId xmlns:a16="http://schemas.microsoft.com/office/drawing/2014/main" id="{00000000-0008-0000-2D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4" name="Option Button 1023">
          <a:extLst>
            <a:ext uri="{FF2B5EF4-FFF2-40B4-BE49-F238E27FC236}">
              <a16:creationId xmlns:a16="http://schemas.microsoft.com/office/drawing/2014/main" id="{00000000-0008-0000-2D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5" name="Option Button 1024">
          <a:extLst>
            <a:ext uri="{FF2B5EF4-FFF2-40B4-BE49-F238E27FC236}">
              <a16:creationId xmlns:a16="http://schemas.microsoft.com/office/drawing/2014/main" id="{00000000-0008-0000-2D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6" name="Group Box 1025" descr="Group Box 5">
          <a:extLst>
            <a:ext uri="{FF2B5EF4-FFF2-40B4-BE49-F238E27FC236}">
              <a16:creationId xmlns:a16="http://schemas.microsoft.com/office/drawing/2014/main" id="{00000000-0008-0000-2D00-00000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225</xdr:row>
      <xdr:rowOff>28440</xdr:rowOff>
    </xdr:from>
    <xdr:to>
      <xdr:col>7</xdr:col>
      <xdr:colOff>-363960</xdr:colOff>
      <xdr:row>226</xdr:row>
      <xdr:rowOff>0</xdr:rowOff>
    </xdr:to>
    <xdr:sp macro="" textlink="">
      <xdr:nvSpPr>
        <xdr:cNvPr id="1027" name="Option Button 1026">
          <a:extLst>
            <a:ext uri="{FF2B5EF4-FFF2-40B4-BE49-F238E27FC236}">
              <a16:creationId xmlns:a16="http://schemas.microsoft.com/office/drawing/2014/main" id="{00000000-0008-0000-2D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8" name="Option Button 1027">
          <a:extLst>
            <a:ext uri="{FF2B5EF4-FFF2-40B4-BE49-F238E27FC236}">
              <a16:creationId xmlns:a16="http://schemas.microsoft.com/office/drawing/2014/main" id="{00000000-0008-0000-2D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9" name="Option Button 1028">
          <a:extLst>
            <a:ext uri="{FF2B5EF4-FFF2-40B4-BE49-F238E27FC236}">
              <a16:creationId xmlns:a16="http://schemas.microsoft.com/office/drawing/2014/main" id="{00000000-0008-0000-2D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0" name="Option Button 1029">
          <a:extLst>
            <a:ext uri="{FF2B5EF4-FFF2-40B4-BE49-F238E27FC236}">
              <a16:creationId xmlns:a16="http://schemas.microsoft.com/office/drawing/2014/main" id="{00000000-0008-0000-2D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1" name="Group Box 1030" descr="Group Box 5">
          <a:extLst>
            <a:ext uri="{FF2B5EF4-FFF2-40B4-BE49-F238E27FC236}">
              <a16:creationId xmlns:a16="http://schemas.microsoft.com/office/drawing/2014/main" id="{00000000-0008-0000-2D00-00000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226</xdr:row>
      <xdr:rowOff>28440</xdr:rowOff>
    </xdr:from>
    <xdr:to>
      <xdr:col>7</xdr:col>
      <xdr:colOff>-363960</xdr:colOff>
      <xdr:row>227</xdr:row>
      <xdr:rowOff>0</xdr:rowOff>
    </xdr:to>
    <xdr:sp macro="" textlink="">
      <xdr:nvSpPr>
        <xdr:cNvPr id="1032" name="Option Button 1031">
          <a:extLst>
            <a:ext uri="{FF2B5EF4-FFF2-40B4-BE49-F238E27FC236}">
              <a16:creationId xmlns:a16="http://schemas.microsoft.com/office/drawing/2014/main" id="{00000000-0008-0000-2D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3" name="Option Button 1032">
          <a:extLst>
            <a:ext uri="{FF2B5EF4-FFF2-40B4-BE49-F238E27FC236}">
              <a16:creationId xmlns:a16="http://schemas.microsoft.com/office/drawing/2014/main" id="{00000000-0008-0000-2D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4" name="Option Button 1033">
          <a:extLst>
            <a:ext uri="{FF2B5EF4-FFF2-40B4-BE49-F238E27FC236}">
              <a16:creationId xmlns:a16="http://schemas.microsoft.com/office/drawing/2014/main" id="{00000000-0008-0000-2D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5" name="Option Button 1034">
          <a:extLst>
            <a:ext uri="{FF2B5EF4-FFF2-40B4-BE49-F238E27FC236}">
              <a16:creationId xmlns:a16="http://schemas.microsoft.com/office/drawing/2014/main" id="{00000000-0008-0000-2D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6" name="Group Box 1035" descr="Group Box 5">
          <a:extLst>
            <a:ext uri="{FF2B5EF4-FFF2-40B4-BE49-F238E27FC236}">
              <a16:creationId xmlns:a16="http://schemas.microsoft.com/office/drawing/2014/main" id="{00000000-0008-0000-2D00-00000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227</xdr:row>
      <xdr:rowOff>28440</xdr:rowOff>
    </xdr:from>
    <xdr:to>
      <xdr:col>7</xdr:col>
      <xdr:colOff>-363960</xdr:colOff>
      <xdr:row>228</xdr:row>
      <xdr:rowOff>0</xdr:rowOff>
    </xdr:to>
    <xdr:sp macro="" textlink="">
      <xdr:nvSpPr>
        <xdr:cNvPr id="1037" name="Option Button 1036">
          <a:extLst>
            <a:ext uri="{FF2B5EF4-FFF2-40B4-BE49-F238E27FC236}">
              <a16:creationId xmlns:a16="http://schemas.microsoft.com/office/drawing/2014/main" id="{00000000-0008-0000-2D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8" name="Option Button 1037">
          <a:extLst>
            <a:ext uri="{FF2B5EF4-FFF2-40B4-BE49-F238E27FC236}">
              <a16:creationId xmlns:a16="http://schemas.microsoft.com/office/drawing/2014/main" id="{00000000-0008-0000-2D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9" name="Option Button 1038">
          <a:extLst>
            <a:ext uri="{FF2B5EF4-FFF2-40B4-BE49-F238E27FC236}">
              <a16:creationId xmlns:a16="http://schemas.microsoft.com/office/drawing/2014/main" id="{00000000-0008-0000-2D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0" name="Option Button 1039">
          <a:extLst>
            <a:ext uri="{FF2B5EF4-FFF2-40B4-BE49-F238E27FC236}">
              <a16:creationId xmlns:a16="http://schemas.microsoft.com/office/drawing/2014/main" id="{00000000-0008-0000-2D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1" name="Group Box 1040" descr="Group Box 5">
          <a:extLst>
            <a:ext uri="{FF2B5EF4-FFF2-40B4-BE49-F238E27FC236}">
              <a16:creationId xmlns:a16="http://schemas.microsoft.com/office/drawing/2014/main" id="{00000000-0008-0000-2D00-00001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228</xdr:row>
      <xdr:rowOff>28440</xdr:rowOff>
    </xdr:from>
    <xdr:to>
      <xdr:col>7</xdr:col>
      <xdr:colOff>-363960</xdr:colOff>
      <xdr:row>229</xdr:row>
      <xdr:rowOff>0</xdr:rowOff>
    </xdr:to>
    <xdr:sp macro="" textlink="">
      <xdr:nvSpPr>
        <xdr:cNvPr id="1042" name="Option Button 1041">
          <a:extLst>
            <a:ext uri="{FF2B5EF4-FFF2-40B4-BE49-F238E27FC236}">
              <a16:creationId xmlns:a16="http://schemas.microsoft.com/office/drawing/2014/main" id="{00000000-0008-0000-2D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3" name="Option Button 1042">
          <a:extLst>
            <a:ext uri="{FF2B5EF4-FFF2-40B4-BE49-F238E27FC236}">
              <a16:creationId xmlns:a16="http://schemas.microsoft.com/office/drawing/2014/main" id="{00000000-0008-0000-2D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4" name="Option Button 1043">
          <a:extLst>
            <a:ext uri="{FF2B5EF4-FFF2-40B4-BE49-F238E27FC236}">
              <a16:creationId xmlns:a16="http://schemas.microsoft.com/office/drawing/2014/main" id="{00000000-0008-0000-2D00-00001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5" name="Option Button 1044">
          <a:extLst>
            <a:ext uri="{FF2B5EF4-FFF2-40B4-BE49-F238E27FC236}">
              <a16:creationId xmlns:a16="http://schemas.microsoft.com/office/drawing/2014/main" id="{00000000-0008-0000-2D00-00001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6" name="Group Box 1045" descr="Group Box 5">
          <a:extLst>
            <a:ext uri="{FF2B5EF4-FFF2-40B4-BE49-F238E27FC236}">
              <a16:creationId xmlns:a16="http://schemas.microsoft.com/office/drawing/2014/main" id="{00000000-0008-0000-2D00-00001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229</xdr:row>
      <xdr:rowOff>28440</xdr:rowOff>
    </xdr:from>
    <xdr:to>
      <xdr:col>7</xdr:col>
      <xdr:colOff>-363960</xdr:colOff>
      <xdr:row>230</xdr:row>
      <xdr:rowOff>0</xdr:rowOff>
    </xdr:to>
    <xdr:sp macro="" textlink="">
      <xdr:nvSpPr>
        <xdr:cNvPr id="1047" name="Option Button 1046">
          <a:extLst>
            <a:ext uri="{FF2B5EF4-FFF2-40B4-BE49-F238E27FC236}">
              <a16:creationId xmlns:a16="http://schemas.microsoft.com/office/drawing/2014/main" id="{00000000-0008-0000-2D00-00001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8" name="Option Button 1047">
          <a:extLst>
            <a:ext uri="{FF2B5EF4-FFF2-40B4-BE49-F238E27FC236}">
              <a16:creationId xmlns:a16="http://schemas.microsoft.com/office/drawing/2014/main" id="{00000000-0008-0000-2D00-00001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9" name="Option Button 1048">
          <a:extLst>
            <a:ext uri="{FF2B5EF4-FFF2-40B4-BE49-F238E27FC236}">
              <a16:creationId xmlns:a16="http://schemas.microsoft.com/office/drawing/2014/main" id="{00000000-0008-0000-2D00-00001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0" name="Option Button 1049">
          <a:extLst>
            <a:ext uri="{FF2B5EF4-FFF2-40B4-BE49-F238E27FC236}">
              <a16:creationId xmlns:a16="http://schemas.microsoft.com/office/drawing/2014/main" id="{00000000-0008-0000-2D00-00001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1" name="Group Box 1050" descr="Group Box 5">
          <a:extLst>
            <a:ext uri="{FF2B5EF4-FFF2-40B4-BE49-F238E27FC236}">
              <a16:creationId xmlns:a16="http://schemas.microsoft.com/office/drawing/2014/main" id="{00000000-0008-0000-2D00-00001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230</xdr:row>
      <xdr:rowOff>28440</xdr:rowOff>
    </xdr:from>
    <xdr:to>
      <xdr:col>7</xdr:col>
      <xdr:colOff>-363960</xdr:colOff>
      <xdr:row>231</xdr:row>
      <xdr:rowOff>0</xdr:rowOff>
    </xdr:to>
    <xdr:sp macro="" textlink="">
      <xdr:nvSpPr>
        <xdr:cNvPr id="1052" name="Option Button 1051">
          <a:extLst>
            <a:ext uri="{FF2B5EF4-FFF2-40B4-BE49-F238E27FC236}">
              <a16:creationId xmlns:a16="http://schemas.microsoft.com/office/drawing/2014/main" id="{00000000-0008-0000-2D00-00001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3" name="Option Button 1052">
          <a:extLst>
            <a:ext uri="{FF2B5EF4-FFF2-40B4-BE49-F238E27FC236}">
              <a16:creationId xmlns:a16="http://schemas.microsoft.com/office/drawing/2014/main" id="{00000000-0008-0000-2D00-00001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4" name="Option Button 1053">
          <a:extLst>
            <a:ext uri="{FF2B5EF4-FFF2-40B4-BE49-F238E27FC236}">
              <a16:creationId xmlns:a16="http://schemas.microsoft.com/office/drawing/2014/main" id="{00000000-0008-0000-2D00-00001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5" name="Option Button 1054">
          <a:extLst>
            <a:ext uri="{FF2B5EF4-FFF2-40B4-BE49-F238E27FC236}">
              <a16:creationId xmlns:a16="http://schemas.microsoft.com/office/drawing/2014/main" id="{00000000-0008-0000-2D00-00001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6" name="Group Box 1055" descr="Group Box 5">
          <a:extLst>
            <a:ext uri="{FF2B5EF4-FFF2-40B4-BE49-F238E27FC236}">
              <a16:creationId xmlns:a16="http://schemas.microsoft.com/office/drawing/2014/main" id="{00000000-0008-0000-2D00-00002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231</xdr:row>
      <xdr:rowOff>28440</xdr:rowOff>
    </xdr:from>
    <xdr:to>
      <xdr:col>7</xdr:col>
      <xdr:colOff>-363960</xdr:colOff>
      <xdr:row>232</xdr:row>
      <xdr:rowOff>0</xdr:rowOff>
    </xdr:to>
    <xdr:sp macro="" textlink="">
      <xdr:nvSpPr>
        <xdr:cNvPr id="1057" name="Option Button 1056">
          <a:extLst>
            <a:ext uri="{FF2B5EF4-FFF2-40B4-BE49-F238E27FC236}">
              <a16:creationId xmlns:a16="http://schemas.microsoft.com/office/drawing/2014/main" id="{00000000-0008-0000-2D00-00002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8" name="Option Button 1057">
          <a:extLst>
            <a:ext uri="{FF2B5EF4-FFF2-40B4-BE49-F238E27FC236}">
              <a16:creationId xmlns:a16="http://schemas.microsoft.com/office/drawing/2014/main" id="{00000000-0008-0000-2D00-00002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9" name="Option Button 1058">
          <a:extLst>
            <a:ext uri="{FF2B5EF4-FFF2-40B4-BE49-F238E27FC236}">
              <a16:creationId xmlns:a16="http://schemas.microsoft.com/office/drawing/2014/main" id="{00000000-0008-0000-2D00-00002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0" name="Option Button 1059">
          <a:extLst>
            <a:ext uri="{FF2B5EF4-FFF2-40B4-BE49-F238E27FC236}">
              <a16:creationId xmlns:a16="http://schemas.microsoft.com/office/drawing/2014/main" id="{00000000-0008-0000-2D00-00002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1" name="Group Box 1060" descr="Group Box 5">
          <a:extLst>
            <a:ext uri="{FF2B5EF4-FFF2-40B4-BE49-F238E27FC236}">
              <a16:creationId xmlns:a16="http://schemas.microsoft.com/office/drawing/2014/main" id="{00000000-0008-0000-2D00-00002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232</xdr:row>
      <xdr:rowOff>28440</xdr:rowOff>
    </xdr:from>
    <xdr:to>
      <xdr:col>7</xdr:col>
      <xdr:colOff>-363960</xdr:colOff>
      <xdr:row>233</xdr:row>
      <xdr:rowOff>0</xdr:rowOff>
    </xdr:to>
    <xdr:sp macro="" textlink="">
      <xdr:nvSpPr>
        <xdr:cNvPr id="1062" name="Option Button 1061">
          <a:extLst>
            <a:ext uri="{FF2B5EF4-FFF2-40B4-BE49-F238E27FC236}">
              <a16:creationId xmlns:a16="http://schemas.microsoft.com/office/drawing/2014/main" id="{00000000-0008-0000-2D00-00002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3" name="Option Button 1062">
          <a:extLst>
            <a:ext uri="{FF2B5EF4-FFF2-40B4-BE49-F238E27FC236}">
              <a16:creationId xmlns:a16="http://schemas.microsoft.com/office/drawing/2014/main" id="{00000000-0008-0000-2D00-00002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4" name="Option Button 1063">
          <a:extLst>
            <a:ext uri="{FF2B5EF4-FFF2-40B4-BE49-F238E27FC236}">
              <a16:creationId xmlns:a16="http://schemas.microsoft.com/office/drawing/2014/main" id="{00000000-0008-0000-2D00-00002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5" name="Option Button 1064">
          <a:extLst>
            <a:ext uri="{FF2B5EF4-FFF2-40B4-BE49-F238E27FC236}">
              <a16:creationId xmlns:a16="http://schemas.microsoft.com/office/drawing/2014/main" id="{00000000-0008-0000-2D00-00002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6" name="Group Box 1065" descr="Group Box 5">
          <a:extLst>
            <a:ext uri="{FF2B5EF4-FFF2-40B4-BE49-F238E27FC236}">
              <a16:creationId xmlns:a16="http://schemas.microsoft.com/office/drawing/2014/main" id="{00000000-0008-0000-2D00-00002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233</xdr:row>
      <xdr:rowOff>28440</xdr:rowOff>
    </xdr:from>
    <xdr:to>
      <xdr:col>7</xdr:col>
      <xdr:colOff>-363960</xdr:colOff>
      <xdr:row>234</xdr:row>
      <xdr:rowOff>0</xdr:rowOff>
    </xdr:to>
    <xdr:sp macro="" textlink="">
      <xdr:nvSpPr>
        <xdr:cNvPr id="1067" name="Option Button 1066">
          <a:extLst>
            <a:ext uri="{FF2B5EF4-FFF2-40B4-BE49-F238E27FC236}">
              <a16:creationId xmlns:a16="http://schemas.microsoft.com/office/drawing/2014/main" id="{00000000-0008-0000-2D00-00002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8" name="Option Button 1067">
          <a:extLst>
            <a:ext uri="{FF2B5EF4-FFF2-40B4-BE49-F238E27FC236}">
              <a16:creationId xmlns:a16="http://schemas.microsoft.com/office/drawing/2014/main" id="{00000000-0008-0000-2D00-00002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9" name="Option Button 1068">
          <a:extLst>
            <a:ext uri="{FF2B5EF4-FFF2-40B4-BE49-F238E27FC236}">
              <a16:creationId xmlns:a16="http://schemas.microsoft.com/office/drawing/2014/main" id="{00000000-0008-0000-2D00-00002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0" name="Option Button 1069">
          <a:extLst>
            <a:ext uri="{FF2B5EF4-FFF2-40B4-BE49-F238E27FC236}">
              <a16:creationId xmlns:a16="http://schemas.microsoft.com/office/drawing/2014/main" id="{00000000-0008-0000-2D00-00002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1" name="Group Box 1070" descr="Group Box 5">
          <a:extLst>
            <a:ext uri="{FF2B5EF4-FFF2-40B4-BE49-F238E27FC236}">
              <a16:creationId xmlns:a16="http://schemas.microsoft.com/office/drawing/2014/main" id="{00000000-0008-0000-2D00-00002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234</xdr:row>
      <xdr:rowOff>28440</xdr:rowOff>
    </xdr:from>
    <xdr:to>
      <xdr:col>7</xdr:col>
      <xdr:colOff>-363960</xdr:colOff>
      <xdr:row>235</xdr:row>
      <xdr:rowOff>0</xdr:rowOff>
    </xdr:to>
    <xdr:sp macro="" textlink="">
      <xdr:nvSpPr>
        <xdr:cNvPr id="1072" name="Option Button 1071">
          <a:extLst>
            <a:ext uri="{FF2B5EF4-FFF2-40B4-BE49-F238E27FC236}">
              <a16:creationId xmlns:a16="http://schemas.microsoft.com/office/drawing/2014/main" id="{00000000-0008-0000-2D00-00003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3" name="Option Button 1072">
          <a:extLst>
            <a:ext uri="{FF2B5EF4-FFF2-40B4-BE49-F238E27FC236}">
              <a16:creationId xmlns:a16="http://schemas.microsoft.com/office/drawing/2014/main" id="{00000000-0008-0000-2D00-00003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4" name="Option Button 1073">
          <a:extLst>
            <a:ext uri="{FF2B5EF4-FFF2-40B4-BE49-F238E27FC236}">
              <a16:creationId xmlns:a16="http://schemas.microsoft.com/office/drawing/2014/main" id="{00000000-0008-0000-2D00-00003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5" name="Option Button 1074">
          <a:extLst>
            <a:ext uri="{FF2B5EF4-FFF2-40B4-BE49-F238E27FC236}">
              <a16:creationId xmlns:a16="http://schemas.microsoft.com/office/drawing/2014/main" id="{00000000-0008-0000-2D00-00003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6" name="Group Box 1075" descr="Group Box 5">
          <a:extLst>
            <a:ext uri="{FF2B5EF4-FFF2-40B4-BE49-F238E27FC236}">
              <a16:creationId xmlns:a16="http://schemas.microsoft.com/office/drawing/2014/main" id="{00000000-0008-0000-2D00-00003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235</xdr:row>
      <xdr:rowOff>28440</xdr:rowOff>
    </xdr:from>
    <xdr:to>
      <xdr:col>7</xdr:col>
      <xdr:colOff>-363960</xdr:colOff>
      <xdr:row>236</xdr:row>
      <xdr:rowOff>0</xdr:rowOff>
    </xdr:to>
    <xdr:sp macro="" textlink="">
      <xdr:nvSpPr>
        <xdr:cNvPr id="1077" name="Option Button 1076">
          <a:extLst>
            <a:ext uri="{FF2B5EF4-FFF2-40B4-BE49-F238E27FC236}">
              <a16:creationId xmlns:a16="http://schemas.microsoft.com/office/drawing/2014/main" id="{00000000-0008-0000-2D00-00003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8" name="Option Button 1077">
          <a:extLst>
            <a:ext uri="{FF2B5EF4-FFF2-40B4-BE49-F238E27FC236}">
              <a16:creationId xmlns:a16="http://schemas.microsoft.com/office/drawing/2014/main" id="{00000000-0008-0000-2D00-00003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9" name="Option Button 1078">
          <a:extLst>
            <a:ext uri="{FF2B5EF4-FFF2-40B4-BE49-F238E27FC236}">
              <a16:creationId xmlns:a16="http://schemas.microsoft.com/office/drawing/2014/main" id="{00000000-0008-0000-2D00-00003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0" name="Option Button 1079">
          <a:extLst>
            <a:ext uri="{FF2B5EF4-FFF2-40B4-BE49-F238E27FC236}">
              <a16:creationId xmlns:a16="http://schemas.microsoft.com/office/drawing/2014/main" id="{00000000-0008-0000-2D00-00003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1" name="Group Box 1080" descr="Group Box 5">
          <a:extLst>
            <a:ext uri="{FF2B5EF4-FFF2-40B4-BE49-F238E27FC236}">
              <a16:creationId xmlns:a16="http://schemas.microsoft.com/office/drawing/2014/main" id="{00000000-0008-0000-2D00-00003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236</xdr:row>
      <xdr:rowOff>28440</xdr:rowOff>
    </xdr:from>
    <xdr:to>
      <xdr:col>7</xdr:col>
      <xdr:colOff>-363960</xdr:colOff>
      <xdr:row>237</xdr:row>
      <xdr:rowOff>0</xdr:rowOff>
    </xdr:to>
    <xdr:sp macro="" textlink="">
      <xdr:nvSpPr>
        <xdr:cNvPr id="1082" name="Option Button 1081">
          <a:extLst>
            <a:ext uri="{FF2B5EF4-FFF2-40B4-BE49-F238E27FC236}">
              <a16:creationId xmlns:a16="http://schemas.microsoft.com/office/drawing/2014/main" id="{00000000-0008-0000-2D00-00003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3" name="Option Button 1082">
          <a:extLst>
            <a:ext uri="{FF2B5EF4-FFF2-40B4-BE49-F238E27FC236}">
              <a16:creationId xmlns:a16="http://schemas.microsoft.com/office/drawing/2014/main" id="{00000000-0008-0000-2D00-00003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4" name="Option Button 1083">
          <a:extLst>
            <a:ext uri="{FF2B5EF4-FFF2-40B4-BE49-F238E27FC236}">
              <a16:creationId xmlns:a16="http://schemas.microsoft.com/office/drawing/2014/main" id="{00000000-0008-0000-2D00-00003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5" name="Option Button 1084">
          <a:extLst>
            <a:ext uri="{FF2B5EF4-FFF2-40B4-BE49-F238E27FC236}">
              <a16:creationId xmlns:a16="http://schemas.microsoft.com/office/drawing/2014/main" id="{00000000-0008-0000-2D00-00003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6" name="Group Box 1085" descr="Group Box 5">
          <a:extLst>
            <a:ext uri="{FF2B5EF4-FFF2-40B4-BE49-F238E27FC236}">
              <a16:creationId xmlns:a16="http://schemas.microsoft.com/office/drawing/2014/main" id="{00000000-0008-0000-2D00-00003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237</xdr:row>
      <xdr:rowOff>28440</xdr:rowOff>
    </xdr:from>
    <xdr:to>
      <xdr:col>7</xdr:col>
      <xdr:colOff>-363960</xdr:colOff>
      <xdr:row>238</xdr:row>
      <xdr:rowOff>0</xdr:rowOff>
    </xdr:to>
    <xdr:sp macro="" textlink="">
      <xdr:nvSpPr>
        <xdr:cNvPr id="1087" name="Option Button 1086">
          <a:extLst>
            <a:ext uri="{FF2B5EF4-FFF2-40B4-BE49-F238E27FC236}">
              <a16:creationId xmlns:a16="http://schemas.microsoft.com/office/drawing/2014/main" id="{00000000-0008-0000-2D00-00003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8" name="Option Button 1087">
          <a:extLst>
            <a:ext uri="{FF2B5EF4-FFF2-40B4-BE49-F238E27FC236}">
              <a16:creationId xmlns:a16="http://schemas.microsoft.com/office/drawing/2014/main" id="{00000000-0008-0000-2D00-00004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9" name="Option Button 1088">
          <a:extLst>
            <a:ext uri="{FF2B5EF4-FFF2-40B4-BE49-F238E27FC236}">
              <a16:creationId xmlns:a16="http://schemas.microsoft.com/office/drawing/2014/main" id="{00000000-0008-0000-2D00-00004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0" name="Option Button 1089">
          <a:extLst>
            <a:ext uri="{FF2B5EF4-FFF2-40B4-BE49-F238E27FC236}">
              <a16:creationId xmlns:a16="http://schemas.microsoft.com/office/drawing/2014/main" id="{00000000-0008-0000-2D00-00004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1" name="Group Box 1090" descr="Group Box 5">
          <a:extLst>
            <a:ext uri="{FF2B5EF4-FFF2-40B4-BE49-F238E27FC236}">
              <a16:creationId xmlns:a16="http://schemas.microsoft.com/office/drawing/2014/main" id="{00000000-0008-0000-2D00-00004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238</xdr:row>
      <xdr:rowOff>28440</xdr:rowOff>
    </xdr:from>
    <xdr:to>
      <xdr:col>7</xdr:col>
      <xdr:colOff>-363960</xdr:colOff>
      <xdr:row>239</xdr:row>
      <xdr:rowOff>0</xdr:rowOff>
    </xdr:to>
    <xdr:sp macro="" textlink="">
      <xdr:nvSpPr>
        <xdr:cNvPr id="1092" name="Option Button 1091">
          <a:extLst>
            <a:ext uri="{FF2B5EF4-FFF2-40B4-BE49-F238E27FC236}">
              <a16:creationId xmlns:a16="http://schemas.microsoft.com/office/drawing/2014/main" id="{00000000-0008-0000-2D00-00004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3" name="Option Button 1092">
          <a:extLst>
            <a:ext uri="{FF2B5EF4-FFF2-40B4-BE49-F238E27FC236}">
              <a16:creationId xmlns:a16="http://schemas.microsoft.com/office/drawing/2014/main" id="{00000000-0008-0000-2D00-00004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4" name="Option Button 1093">
          <a:extLst>
            <a:ext uri="{FF2B5EF4-FFF2-40B4-BE49-F238E27FC236}">
              <a16:creationId xmlns:a16="http://schemas.microsoft.com/office/drawing/2014/main" id="{00000000-0008-0000-2D00-00004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5" name="Option Button 1094">
          <a:extLst>
            <a:ext uri="{FF2B5EF4-FFF2-40B4-BE49-F238E27FC236}">
              <a16:creationId xmlns:a16="http://schemas.microsoft.com/office/drawing/2014/main" id="{00000000-0008-0000-2D00-00004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6" name="Group Box 1095" descr="Group Box 5">
          <a:extLst>
            <a:ext uri="{FF2B5EF4-FFF2-40B4-BE49-F238E27FC236}">
              <a16:creationId xmlns:a16="http://schemas.microsoft.com/office/drawing/2014/main" id="{00000000-0008-0000-2D00-00004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239</xdr:row>
      <xdr:rowOff>28440</xdr:rowOff>
    </xdr:from>
    <xdr:to>
      <xdr:col>7</xdr:col>
      <xdr:colOff>-363960</xdr:colOff>
      <xdr:row>240</xdr:row>
      <xdr:rowOff>0</xdr:rowOff>
    </xdr:to>
    <xdr:sp macro="" textlink="">
      <xdr:nvSpPr>
        <xdr:cNvPr id="1097" name="Option Button 1096">
          <a:extLst>
            <a:ext uri="{FF2B5EF4-FFF2-40B4-BE49-F238E27FC236}">
              <a16:creationId xmlns:a16="http://schemas.microsoft.com/office/drawing/2014/main" id="{00000000-0008-0000-2D00-00004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8" name="Option Button 1097">
          <a:extLst>
            <a:ext uri="{FF2B5EF4-FFF2-40B4-BE49-F238E27FC236}">
              <a16:creationId xmlns:a16="http://schemas.microsoft.com/office/drawing/2014/main" id="{00000000-0008-0000-2D00-00004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9" name="Option Button 1098">
          <a:extLst>
            <a:ext uri="{FF2B5EF4-FFF2-40B4-BE49-F238E27FC236}">
              <a16:creationId xmlns:a16="http://schemas.microsoft.com/office/drawing/2014/main" id="{00000000-0008-0000-2D00-00004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0" name="Option Button 1099">
          <a:extLst>
            <a:ext uri="{FF2B5EF4-FFF2-40B4-BE49-F238E27FC236}">
              <a16:creationId xmlns:a16="http://schemas.microsoft.com/office/drawing/2014/main" id="{00000000-0008-0000-2D00-00004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1" name="Group Box 1100" descr="Group Box 5">
          <a:extLst>
            <a:ext uri="{FF2B5EF4-FFF2-40B4-BE49-F238E27FC236}">
              <a16:creationId xmlns:a16="http://schemas.microsoft.com/office/drawing/2014/main" id="{00000000-0008-0000-2D00-00004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240</xdr:row>
      <xdr:rowOff>28440</xdr:rowOff>
    </xdr:from>
    <xdr:to>
      <xdr:col>7</xdr:col>
      <xdr:colOff>-363960</xdr:colOff>
      <xdr:row>241</xdr:row>
      <xdr:rowOff>0</xdr:rowOff>
    </xdr:to>
    <xdr:sp macro="" textlink="">
      <xdr:nvSpPr>
        <xdr:cNvPr id="1102" name="Option Button 1101">
          <a:extLst>
            <a:ext uri="{FF2B5EF4-FFF2-40B4-BE49-F238E27FC236}">
              <a16:creationId xmlns:a16="http://schemas.microsoft.com/office/drawing/2014/main" id="{00000000-0008-0000-2D00-00004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3" name="Option Button 1102">
          <a:extLst>
            <a:ext uri="{FF2B5EF4-FFF2-40B4-BE49-F238E27FC236}">
              <a16:creationId xmlns:a16="http://schemas.microsoft.com/office/drawing/2014/main" id="{00000000-0008-0000-2D00-00004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4" name="Option Button 1103">
          <a:extLst>
            <a:ext uri="{FF2B5EF4-FFF2-40B4-BE49-F238E27FC236}">
              <a16:creationId xmlns:a16="http://schemas.microsoft.com/office/drawing/2014/main" id="{00000000-0008-0000-2D00-00005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5" name="Option Button 1104">
          <a:extLst>
            <a:ext uri="{FF2B5EF4-FFF2-40B4-BE49-F238E27FC236}">
              <a16:creationId xmlns:a16="http://schemas.microsoft.com/office/drawing/2014/main" id="{00000000-0008-0000-2D00-00005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6" name="Group Box 1105" descr="Group Box 5">
          <a:extLst>
            <a:ext uri="{FF2B5EF4-FFF2-40B4-BE49-F238E27FC236}">
              <a16:creationId xmlns:a16="http://schemas.microsoft.com/office/drawing/2014/main" id="{00000000-0008-0000-2D00-00005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241</xdr:row>
      <xdr:rowOff>28440</xdr:rowOff>
    </xdr:from>
    <xdr:to>
      <xdr:col>7</xdr:col>
      <xdr:colOff>-363960</xdr:colOff>
      <xdr:row>242</xdr:row>
      <xdr:rowOff>0</xdr:rowOff>
    </xdr:to>
    <xdr:sp macro="" textlink="">
      <xdr:nvSpPr>
        <xdr:cNvPr id="1107" name="Option Button 1106">
          <a:extLst>
            <a:ext uri="{FF2B5EF4-FFF2-40B4-BE49-F238E27FC236}">
              <a16:creationId xmlns:a16="http://schemas.microsoft.com/office/drawing/2014/main" id="{00000000-0008-0000-2D00-00005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8" name="Option Button 1107">
          <a:extLst>
            <a:ext uri="{FF2B5EF4-FFF2-40B4-BE49-F238E27FC236}">
              <a16:creationId xmlns:a16="http://schemas.microsoft.com/office/drawing/2014/main" id="{00000000-0008-0000-2D00-00005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9" name="Option Button 1108">
          <a:extLst>
            <a:ext uri="{FF2B5EF4-FFF2-40B4-BE49-F238E27FC236}">
              <a16:creationId xmlns:a16="http://schemas.microsoft.com/office/drawing/2014/main" id="{00000000-0008-0000-2D00-00005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0" name="Option Button 1109">
          <a:extLst>
            <a:ext uri="{FF2B5EF4-FFF2-40B4-BE49-F238E27FC236}">
              <a16:creationId xmlns:a16="http://schemas.microsoft.com/office/drawing/2014/main" id="{00000000-0008-0000-2D00-00005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1" name="Group Box 1110" descr="Group Box 5">
          <a:extLst>
            <a:ext uri="{FF2B5EF4-FFF2-40B4-BE49-F238E27FC236}">
              <a16:creationId xmlns:a16="http://schemas.microsoft.com/office/drawing/2014/main" id="{00000000-0008-0000-2D00-00005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242</xdr:row>
      <xdr:rowOff>28440</xdr:rowOff>
    </xdr:from>
    <xdr:to>
      <xdr:col>7</xdr:col>
      <xdr:colOff>-363960</xdr:colOff>
      <xdr:row>243</xdr:row>
      <xdr:rowOff>0</xdr:rowOff>
    </xdr:to>
    <xdr:sp macro="" textlink="">
      <xdr:nvSpPr>
        <xdr:cNvPr id="1112" name="Option Button 1111">
          <a:extLst>
            <a:ext uri="{FF2B5EF4-FFF2-40B4-BE49-F238E27FC236}">
              <a16:creationId xmlns:a16="http://schemas.microsoft.com/office/drawing/2014/main" id="{00000000-0008-0000-2D00-00005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3" name="Option Button 1112">
          <a:extLst>
            <a:ext uri="{FF2B5EF4-FFF2-40B4-BE49-F238E27FC236}">
              <a16:creationId xmlns:a16="http://schemas.microsoft.com/office/drawing/2014/main" id="{00000000-0008-0000-2D00-00005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4" name="Option Button 1113">
          <a:extLst>
            <a:ext uri="{FF2B5EF4-FFF2-40B4-BE49-F238E27FC236}">
              <a16:creationId xmlns:a16="http://schemas.microsoft.com/office/drawing/2014/main" id="{00000000-0008-0000-2D00-00005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5" name="Option Button 1114">
          <a:extLst>
            <a:ext uri="{FF2B5EF4-FFF2-40B4-BE49-F238E27FC236}">
              <a16:creationId xmlns:a16="http://schemas.microsoft.com/office/drawing/2014/main" id="{00000000-0008-0000-2D00-00005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6" name="Group Box 1115" descr="Group Box 5">
          <a:extLst>
            <a:ext uri="{FF2B5EF4-FFF2-40B4-BE49-F238E27FC236}">
              <a16:creationId xmlns:a16="http://schemas.microsoft.com/office/drawing/2014/main" id="{00000000-0008-0000-2D00-00005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243</xdr:row>
      <xdr:rowOff>28440</xdr:rowOff>
    </xdr:from>
    <xdr:to>
      <xdr:col>7</xdr:col>
      <xdr:colOff>-363960</xdr:colOff>
      <xdr:row>244</xdr:row>
      <xdr:rowOff>0</xdr:rowOff>
    </xdr:to>
    <xdr:sp macro="" textlink="">
      <xdr:nvSpPr>
        <xdr:cNvPr id="1117" name="Option Button 1116">
          <a:extLst>
            <a:ext uri="{FF2B5EF4-FFF2-40B4-BE49-F238E27FC236}">
              <a16:creationId xmlns:a16="http://schemas.microsoft.com/office/drawing/2014/main" id="{00000000-0008-0000-2D00-00005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8" name="Option Button 1117">
          <a:extLst>
            <a:ext uri="{FF2B5EF4-FFF2-40B4-BE49-F238E27FC236}">
              <a16:creationId xmlns:a16="http://schemas.microsoft.com/office/drawing/2014/main" id="{00000000-0008-0000-2D00-00005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9" name="Option Button 1118">
          <a:extLst>
            <a:ext uri="{FF2B5EF4-FFF2-40B4-BE49-F238E27FC236}">
              <a16:creationId xmlns:a16="http://schemas.microsoft.com/office/drawing/2014/main" id="{00000000-0008-0000-2D00-00005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0" name="Option Button 1119">
          <a:extLst>
            <a:ext uri="{FF2B5EF4-FFF2-40B4-BE49-F238E27FC236}">
              <a16:creationId xmlns:a16="http://schemas.microsoft.com/office/drawing/2014/main" id="{00000000-0008-0000-2D00-00006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1" name="Group Box 1120" descr="Group Box 5">
          <a:extLst>
            <a:ext uri="{FF2B5EF4-FFF2-40B4-BE49-F238E27FC236}">
              <a16:creationId xmlns:a16="http://schemas.microsoft.com/office/drawing/2014/main" id="{00000000-0008-0000-2D00-00006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244</xdr:row>
      <xdr:rowOff>28440</xdr:rowOff>
    </xdr:from>
    <xdr:to>
      <xdr:col>7</xdr:col>
      <xdr:colOff>-363960</xdr:colOff>
      <xdr:row>245</xdr:row>
      <xdr:rowOff>0</xdr:rowOff>
    </xdr:to>
    <xdr:sp macro="" textlink="">
      <xdr:nvSpPr>
        <xdr:cNvPr id="1122" name="Option Button 1121">
          <a:extLst>
            <a:ext uri="{FF2B5EF4-FFF2-40B4-BE49-F238E27FC236}">
              <a16:creationId xmlns:a16="http://schemas.microsoft.com/office/drawing/2014/main" id="{00000000-0008-0000-2D00-00006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3" name="Option Button 1122">
          <a:extLst>
            <a:ext uri="{FF2B5EF4-FFF2-40B4-BE49-F238E27FC236}">
              <a16:creationId xmlns:a16="http://schemas.microsoft.com/office/drawing/2014/main" id="{00000000-0008-0000-2D00-00006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4" name="Option Button 1123">
          <a:extLst>
            <a:ext uri="{FF2B5EF4-FFF2-40B4-BE49-F238E27FC236}">
              <a16:creationId xmlns:a16="http://schemas.microsoft.com/office/drawing/2014/main" id="{00000000-0008-0000-2D00-00006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5" name="Option Button 1124">
          <a:extLst>
            <a:ext uri="{FF2B5EF4-FFF2-40B4-BE49-F238E27FC236}">
              <a16:creationId xmlns:a16="http://schemas.microsoft.com/office/drawing/2014/main" id="{00000000-0008-0000-2D00-00006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6" name="Group Box 1125" descr="Group Box 5">
          <a:extLst>
            <a:ext uri="{FF2B5EF4-FFF2-40B4-BE49-F238E27FC236}">
              <a16:creationId xmlns:a16="http://schemas.microsoft.com/office/drawing/2014/main" id="{00000000-0008-0000-2D00-00006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245</xdr:row>
      <xdr:rowOff>28440</xdr:rowOff>
    </xdr:from>
    <xdr:to>
      <xdr:col>7</xdr:col>
      <xdr:colOff>-363960</xdr:colOff>
      <xdr:row>246</xdr:row>
      <xdr:rowOff>0</xdr:rowOff>
    </xdr:to>
    <xdr:sp macro="" textlink="">
      <xdr:nvSpPr>
        <xdr:cNvPr id="1127" name="Option Button 1126">
          <a:extLst>
            <a:ext uri="{FF2B5EF4-FFF2-40B4-BE49-F238E27FC236}">
              <a16:creationId xmlns:a16="http://schemas.microsoft.com/office/drawing/2014/main" id="{00000000-0008-0000-2D00-00006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8" name="Option Button 1127">
          <a:extLst>
            <a:ext uri="{FF2B5EF4-FFF2-40B4-BE49-F238E27FC236}">
              <a16:creationId xmlns:a16="http://schemas.microsoft.com/office/drawing/2014/main" id="{00000000-0008-0000-2D00-00006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9" name="Option Button 1128">
          <a:extLst>
            <a:ext uri="{FF2B5EF4-FFF2-40B4-BE49-F238E27FC236}">
              <a16:creationId xmlns:a16="http://schemas.microsoft.com/office/drawing/2014/main" id="{00000000-0008-0000-2D00-00006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0" name="Option Button 1129">
          <a:extLst>
            <a:ext uri="{FF2B5EF4-FFF2-40B4-BE49-F238E27FC236}">
              <a16:creationId xmlns:a16="http://schemas.microsoft.com/office/drawing/2014/main" id="{00000000-0008-0000-2D00-00006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1" name="Group Box 1130" descr="Group Box 5">
          <a:extLst>
            <a:ext uri="{FF2B5EF4-FFF2-40B4-BE49-F238E27FC236}">
              <a16:creationId xmlns:a16="http://schemas.microsoft.com/office/drawing/2014/main" id="{00000000-0008-0000-2D00-00006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246</xdr:row>
      <xdr:rowOff>28440</xdr:rowOff>
    </xdr:from>
    <xdr:to>
      <xdr:col>7</xdr:col>
      <xdr:colOff>-363960</xdr:colOff>
      <xdr:row>247</xdr:row>
      <xdr:rowOff>0</xdr:rowOff>
    </xdr:to>
    <xdr:sp macro="" textlink="">
      <xdr:nvSpPr>
        <xdr:cNvPr id="1132" name="Option Button 1131">
          <a:extLst>
            <a:ext uri="{FF2B5EF4-FFF2-40B4-BE49-F238E27FC236}">
              <a16:creationId xmlns:a16="http://schemas.microsoft.com/office/drawing/2014/main" id="{00000000-0008-0000-2D00-00006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3" name="Option Button 1132">
          <a:extLst>
            <a:ext uri="{FF2B5EF4-FFF2-40B4-BE49-F238E27FC236}">
              <a16:creationId xmlns:a16="http://schemas.microsoft.com/office/drawing/2014/main" id="{00000000-0008-0000-2D00-00006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4" name="Option Button 1133">
          <a:extLst>
            <a:ext uri="{FF2B5EF4-FFF2-40B4-BE49-F238E27FC236}">
              <a16:creationId xmlns:a16="http://schemas.microsoft.com/office/drawing/2014/main" id="{00000000-0008-0000-2D00-00006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5" name="Option Button 1134">
          <a:extLst>
            <a:ext uri="{FF2B5EF4-FFF2-40B4-BE49-F238E27FC236}">
              <a16:creationId xmlns:a16="http://schemas.microsoft.com/office/drawing/2014/main" id="{00000000-0008-0000-2D00-00006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6" name="Group Box 1135" descr="Group Box 5">
          <a:extLst>
            <a:ext uri="{FF2B5EF4-FFF2-40B4-BE49-F238E27FC236}">
              <a16:creationId xmlns:a16="http://schemas.microsoft.com/office/drawing/2014/main" id="{00000000-0008-0000-2D00-00007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247</xdr:row>
      <xdr:rowOff>28440</xdr:rowOff>
    </xdr:from>
    <xdr:to>
      <xdr:col>7</xdr:col>
      <xdr:colOff>-363960</xdr:colOff>
      <xdr:row>248</xdr:row>
      <xdr:rowOff>0</xdr:rowOff>
    </xdr:to>
    <xdr:sp macro="" textlink="">
      <xdr:nvSpPr>
        <xdr:cNvPr id="1137" name="Option Button 1136">
          <a:extLst>
            <a:ext uri="{FF2B5EF4-FFF2-40B4-BE49-F238E27FC236}">
              <a16:creationId xmlns:a16="http://schemas.microsoft.com/office/drawing/2014/main" id="{00000000-0008-0000-2D00-00007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8" name="Option Button 1137">
          <a:extLst>
            <a:ext uri="{FF2B5EF4-FFF2-40B4-BE49-F238E27FC236}">
              <a16:creationId xmlns:a16="http://schemas.microsoft.com/office/drawing/2014/main" id="{00000000-0008-0000-2D00-00007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9" name="Option Button 1138">
          <a:extLst>
            <a:ext uri="{FF2B5EF4-FFF2-40B4-BE49-F238E27FC236}">
              <a16:creationId xmlns:a16="http://schemas.microsoft.com/office/drawing/2014/main" id="{00000000-0008-0000-2D00-00007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0" name="Option Button 1139">
          <a:extLst>
            <a:ext uri="{FF2B5EF4-FFF2-40B4-BE49-F238E27FC236}">
              <a16:creationId xmlns:a16="http://schemas.microsoft.com/office/drawing/2014/main" id="{00000000-0008-0000-2D00-00007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1" name="Group Box 1140" descr="Group Box 5">
          <a:extLst>
            <a:ext uri="{FF2B5EF4-FFF2-40B4-BE49-F238E27FC236}">
              <a16:creationId xmlns:a16="http://schemas.microsoft.com/office/drawing/2014/main" id="{00000000-0008-0000-2D00-00007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248</xdr:row>
      <xdr:rowOff>28440</xdr:rowOff>
    </xdr:from>
    <xdr:to>
      <xdr:col>7</xdr:col>
      <xdr:colOff>-363960</xdr:colOff>
      <xdr:row>249</xdr:row>
      <xdr:rowOff>0</xdr:rowOff>
    </xdr:to>
    <xdr:sp macro="" textlink="">
      <xdr:nvSpPr>
        <xdr:cNvPr id="1142" name="Option Button 1141">
          <a:extLst>
            <a:ext uri="{FF2B5EF4-FFF2-40B4-BE49-F238E27FC236}">
              <a16:creationId xmlns:a16="http://schemas.microsoft.com/office/drawing/2014/main" id="{00000000-0008-0000-2D00-00007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3" name="Option Button 1142">
          <a:extLst>
            <a:ext uri="{FF2B5EF4-FFF2-40B4-BE49-F238E27FC236}">
              <a16:creationId xmlns:a16="http://schemas.microsoft.com/office/drawing/2014/main" id="{00000000-0008-0000-2D00-00007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4" name="Option Button 1143">
          <a:extLst>
            <a:ext uri="{FF2B5EF4-FFF2-40B4-BE49-F238E27FC236}">
              <a16:creationId xmlns:a16="http://schemas.microsoft.com/office/drawing/2014/main" id="{00000000-0008-0000-2D00-00007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5" name="Option Button 1144">
          <a:extLst>
            <a:ext uri="{FF2B5EF4-FFF2-40B4-BE49-F238E27FC236}">
              <a16:creationId xmlns:a16="http://schemas.microsoft.com/office/drawing/2014/main" id="{00000000-0008-0000-2D00-00007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6" name="Group Box 1145" descr="Group Box 5">
          <a:extLst>
            <a:ext uri="{FF2B5EF4-FFF2-40B4-BE49-F238E27FC236}">
              <a16:creationId xmlns:a16="http://schemas.microsoft.com/office/drawing/2014/main" id="{00000000-0008-0000-2D00-00007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249</xdr:row>
      <xdr:rowOff>28440</xdr:rowOff>
    </xdr:from>
    <xdr:to>
      <xdr:col>7</xdr:col>
      <xdr:colOff>-363960</xdr:colOff>
      <xdr:row>250</xdr:row>
      <xdr:rowOff>0</xdr:rowOff>
    </xdr:to>
    <xdr:sp macro="" textlink="">
      <xdr:nvSpPr>
        <xdr:cNvPr id="1147" name="Option Button 1146">
          <a:extLst>
            <a:ext uri="{FF2B5EF4-FFF2-40B4-BE49-F238E27FC236}">
              <a16:creationId xmlns:a16="http://schemas.microsoft.com/office/drawing/2014/main" id="{00000000-0008-0000-2D00-00007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8" name="Option Button 1147">
          <a:extLst>
            <a:ext uri="{FF2B5EF4-FFF2-40B4-BE49-F238E27FC236}">
              <a16:creationId xmlns:a16="http://schemas.microsoft.com/office/drawing/2014/main" id="{00000000-0008-0000-2D00-00007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9" name="Option Button 1148">
          <a:extLst>
            <a:ext uri="{FF2B5EF4-FFF2-40B4-BE49-F238E27FC236}">
              <a16:creationId xmlns:a16="http://schemas.microsoft.com/office/drawing/2014/main" id="{00000000-0008-0000-2D00-00007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0" name="Option Button 1149">
          <a:extLst>
            <a:ext uri="{FF2B5EF4-FFF2-40B4-BE49-F238E27FC236}">
              <a16:creationId xmlns:a16="http://schemas.microsoft.com/office/drawing/2014/main" id="{00000000-0008-0000-2D00-00007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1" name="Group Box 1150" descr="Group Box 5">
          <a:extLst>
            <a:ext uri="{FF2B5EF4-FFF2-40B4-BE49-F238E27FC236}">
              <a16:creationId xmlns:a16="http://schemas.microsoft.com/office/drawing/2014/main" id="{00000000-0008-0000-2D00-00007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250</xdr:row>
      <xdr:rowOff>28440</xdr:rowOff>
    </xdr:from>
    <xdr:to>
      <xdr:col>7</xdr:col>
      <xdr:colOff>-363960</xdr:colOff>
      <xdr:row>251</xdr:row>
      <xdr:rowOff>0</xdr:rowOff>
    </xdr:to>
    <xdr:sp macro="" textlink="">
      <xdr:nvSpPr>
        <xdr:cNvPr id="1152" name="Option Button 1151">
          <a:extLst>
            <a:ext uri="{FF2B5EF4-FFF2-40B4-BE49-F238E27FC236}">
              <a16:creationId xmlns:a16="http://schemas.microsoft.com/office/drawing/2014/main" id="{00000000-0008-0000-2D00-00008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3" name="Option Button 1152">
          <a:extLst>
            <a:ext uri="{FF2B5EF4-FFF2-40B4-BE49-F238E27FC236}">
              <a16:creationId xmlns:a16="http://schemas.microsoft.com/office/drawing/2014/main" id="{00000000-0008-0000-2D00-00008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4" name="Option Button 1153">
          <a:extLst>
            <a:ext uri="{FF2B5EF4-FFF2-40B4-BE49-F238E27FC236}">
              <a16:creationId xmlns:a16="http://schemas.microsoft.com/office/drawing/2014/main" id="{00000000-0008-0000-2D00-00008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5" name="Option Button 1154">
          <a:extLst>
            <a:ext uri="{FF2B5EF4-FFF2-40B4-BE49-F238E27FC236}">
              <a16:creationId xmlns:a16="http://schemas.microsoft.com/office/drawing/2014/main" id="{00000000-0008-0000-2D00-00008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6" name="Group Box 1155" descr="Group Box 5">
          <a:extLst>
            <a:ext uri="{FF2B5EF4-FFF2-40B4-BE49-F238E27FC236}">
              <a16:creationId xmlns:a16="http://schemas.microsoft.com/office/drawing/2014/main" id="{00000000-0008-0000-2D00-00008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251</xdr:row>
      <xdr:rowOff>28440</xdr:rowOff>
    </xdr:from>
    <xdr:to>
      <xdr:col>7</xdr:col>
      <xdr:colOff>-363960</xdr:colOff>
      <xdr:row>252</xdr:row>
      <xdr:rowOff>0</xdr:rowOff>
    </xdr:to>
    <xdr:sp macro="" textlink="">
      <xdr:nvSpPr>
        <xdr:cNvPr id="1157" name="Option Button 1156">
          <a:extLst>
            <a:ext uri="{FF2B5EF4-FFF2-40B4-BE49-F238E27FC236}">
              <a16:creationId xmlns:a16="http://schemas.microsoft.com/office/drawing/2014/main" id="{00000000-0008-0000-2D00-00008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8" name="Option Button 1157">
          <a:extLst>
            <a:ext uri="{FF2B5EF4-FFF2-40B4-BE49-F238E27FC236}">
              <a16:creationId xmlns:a16="http://schemas.microsoft.com/office/drawing/2014/main" id="{00000000-0008-0000-2D00-00008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9" name="Option Button 1158">
          <a:extLst>
            <a:ext uri="{FF2B5EF4-FFF2-40B4-BE49-F238E27FC236}">
              <a16:creationId xmlns:a16="http://schemas.microsoft.com/office/drawing/2014/main" id="{00000000-0008-0000-2D00-00008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0" name="Option Button 1159">
          <a:extLst>
            <a:ext uri="{FF2B5EF4-FFF2-40B4-BE49-F238E27FC236}">
              <a16:creationId xmlns:a16="http://schemas.microsoft.com/office/drawing/2014/main" id="{00000000-0008-0000-2D00-00008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1" name="Group Box 1160" descr="Group Box 5">
          <a:extLst>
            <a:ext uri="{FF2B5EF4-FFF2-40B4-BE49-F238E27FC236}">
              <a16:creationId xmlns:a16="http://schemas.microsoft.com/office/drawing/2014/main" id="{00000000-0008-0000-2D00-00008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252</xdr:row>
      <xdr:rowOff>28440</xdr:rowOff>
    </xdr:from>
    <xdr:to>
      <xdr:col>7</xdr:col>
      <xdr:colOff>-363960</xdr:colOff>
      <xdr:row>253</xdr:row>
      <xdr:rowOff>0</xdr:rowOff>
    </xdr:to>
    <xdr:sp macro="" textlink="">
      <xdr:nvSpPr>
        <xdr:cNvPr id="1162" name="Option Button 1161">
          <a:extLst>
            <a:ext uri="{FF2B5EF4-FFF2-40B4-BE49-F238E27FC236}">
              <a16:creationId xmlns:a16="http://schemas.microsoft.com/office/drawing/2014/main" id="{00000000-0008-0000-2D00-00008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3" name="Option Button 1162">
          <a:extLst>
            <a:ext uri="{FF2B5EF4-FFF2-40B4-BE49-F238E27FC236}">
              <a16:creationId xmlns:a16="http://schemas.microsoft.com/office/drawing/2014/main" id="{00000000-0008-0000-2D00-00008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4" name="Option Button 1163">
          <a:extLst>
            <a:ext uri="{FF2B5EF4-FFF2-40B4-BE49-F238E27FC236}">
              <a16:creationId xmlns:a16="http://schemas.microsoft.com/office/drawing/2014/main" id="{00000000-0008-0000-2D00-00008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5" name="Option Button 1164">
          <a:extLst>
            <a:ext uri="{FF2B5EF4-FFF2-40B4-BE49-F238E27FC236}">
              <a16:creationId xmlns:a16="http://schemas.microsoft.com/office/drawing/2014/main" id="{00000000-0008-0000-2D00-00008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6" name="Group Box 1165" descr="Group Box 5">
          <a:extLst>
            <a:ext uri="{FF2B5EF4-FFF2-40B4-BE49-F238E27FC236}">
              <a16:creationId xmlns:a16="http://schemas.microsoft.com/office/drawing/2014/main" id="{00000000-0008-0000-2D00-00008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253</xdr:row>
      <xdr:rowOff>28440</xdr:rowOff>
    </xdr:from>
    <xdr:to>
      <xdr:col>7</xdr:col>
      <xdr:colOff>-363960</xdr:colOff>
      <xdr:row>254</xdr:row>
      <xdr:rowOff>0</xdr:rowOff>
    </xdr:to>
    <xdr:sp macro="" textlink="">
      <xdr:nvSpPr>
        <xdr:cNvPr id="1167" name="Option Button 1166">
          <a:extLst>
            <a:ext uri="{FF2B5EF4-FFF2-40B4-BE49-F238E27FC236}">
              <a16:creationId xmlns:a16="http://schemas.microsoft.com/office/drawing/2014/main" id="{00000000-0008-0000-2D00-00008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8" name="Option Button 1167">
          <a:extLst>
            <a:ext uri="{FF2B5EF4-FFF2-40B4-BE49-F238E27FC236}">
              <a16:creationId xmlns:a16="http://schemas.microsoft.com/office/drawing/2014/main" id="{00000000-0008-0000-2D00-00009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9" name="Option Button 1168">
          <a:extLst>
            <a:ext uri="{FF2B5EF4-FFF2-40B4-BE49-F238E27FC236}">
              <a16:creationId xmlns:a16="http://schemas.microsoft.com/office/drawing/2014/main" id="{00000000-0008-0000-2D00-00009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0" name="Option Button 1169">
          <a:extLst>
            <a:ext uri="{FF2B5EF4-FFF2-40B4-BE49-F238E27FC236}">
              <a16:creationId xmlns:a16="http://schemas.microsoft.com/office/drawing/2014/main" id="{00000000-0008-0000-2D00-00009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1" name="Group Box 1170" descr="Group Box 5">
          <a:extLst>
            <a:ext uri="{FF2B5EF4-FFF2-40B4-BE49-F238E27FC236}">
              <a16:creationId xmlns:a16="http://schemas.microsoft.com/office/drawing/2014/main" id="{00000000-0008-0000-2D00-00009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254</xdr:row>
      <xdr:rowOff>28440</xdr:rowOff>
    </xdr:from>
    <xdr:to>
      <xdr:col>7</xdr:col>
      <xdr:colOff>-363960</xdr:colOff>
      <xdr:row>255</xdr:row>
      <xdr:rowOff>0</xdr:rowOff>
    </xdr:to>
    <xdr:sp macro="" textlink="">
      <xdr:nvSpPr>
        <xdr:cNvPr id="1172" name="Option Button 1171">
          <a:extLst>
            <a:ext uri="{FF2B5EF4-FFF2-40B4-BE49-F238E27FC236}">
              <a16:creationId xmlns:a16="http://schemas.microsoft.com/office/drawing/2014/main" id="{00000000-0008-0000-2D00-00009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3" name="Option Button 1172">
          <a:extLst>
            <a:ext uri="{FF2B5EF4-FFF2-40B4-BE49-F238E27FC236}">
              <a16:creationId xmlns:a16="http://schemas.microsoft.com/office/drawing/2014/main" id="{00000000-0008-0000-2D00-00009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4" name="Option Button 1173">
          <a:extLst>
            <a:ext uri="{FF2B5EF4-FFF2-40B4-BE49-F238E27FC236}">
              <a16:creationId xmlns:a16="http://schemas.microsoft.com/office/drawing/2014/main" id="{00000000-0008-0000-2D00-00009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5" name="Option Button 1174">
          <a:extLst>
            <a:ext uri="{FF2B5EF4-FFF2-40B4-BE49-F238E27FC236}">
              <a16:creationId xmlns:a16="http://schemas.microsoft.com/office/drawing/2014/main" id="{00000000-0008-0000-2D00-00009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6" name="Group Box 1175" descr="Group Box 5">
          <a:extLst>
            <a:ext uri="{FF2B5EF4-FFF2-40B4-BE49-F238E27FC236}">
              <a16:creationId xmlns:a16="http://schemas.microsoft.com/office/drawing/2014/main" id="{00000000-0008-0000-2D00-00009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255</xdr:row>
      <xdr:rowOff>28440</xdr:rowOff>
    </xdr:from>
    <xdr:to>
      <xdr:col>7</xdr:col>
      <xdr:colOff>-363960</xdr:colOff>
      <xdr:row>256</xdr:row>
      <xdr:rowOff>0</xdr:rowOff>
    </xdr:to>
    <xdr:sp macro="" textlink="">
      <xdr:nvSpPr>
        <xdr:cNvPr id="1177" name="Option Button 1176">
          <a:extLst>
            <a:ext uri="{FF2B5EF4-FFF2-40B4-BE49-F238E27FC236}">
              <a16:creationId xmlns:a16="http://schemas.microsoft.com/office/drawing/2014/main" id="{00000000-0008-0000-2D00-00009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8" name="Option Button 1177">
          <a:extLst>
            <a:ext uri="{FF2B5EF4-FFF2-40B4-BE49-F238E27FC236}">
              <a16:creationId xmlns:a16="http://schemas.microsoft.com/office/drawing/2014/main" id="{00000000-0008-0000-2D00-00009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9" name="Option Button 1178">
          <a:extLst>
            <a:ext uri="{FF2B5EF4-FFF2-40B4-BE49-F238E27FC236}">
              <a16:creationId xmlns:a16="http://schemas.microsoft.com/office/drawing/2014/main" id="{00000000-0008-0000-2D00-00009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0" name="Option Button 1179">
          <a:extLst>
            <a:ext uri="{FF2B5EF4-FFF2-40B4-BE49-F238E27FC236}">
              <a16:creationId xmlns:a16="http://schemas.microsoft.com/office/drawing/2014/main" id="{00000000-0008-0000-2D00-00009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1" name="Group Box 1180" descr="Group Box 5">
          <a:extLst>
            <a:ext uri="{FF2B5EF4-FFF2-40B4-BE49-F238E27FC236}">
              <a16:creationId xmlns:a16="http://schemas.microsoft.com/office/drawing/2014/main" id="{00000000-0008-0000-2D00-00009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256</xdr:row>
      <xdr:rowOff>28440</xdr:rowOff>
    </xdr:from>
    <xdr:to>
      <xdr:col>7</xdr:col>
      <xdr:colOff>-363960</xdr:colOff>
      <xdr:row>257</xdr:row>
      <xdr:rowOff>0</xdr:rowOff>
    </xdr:to>
    <xdr:sp macro="" textlink="">
      <xdr:nvSpPr>
        <xdr:cNvPr id="1182" name="Option Button 1181">
          <a:extLst>
            <a:ext uri="{FF2B5EF4-FFF2-40B4-BE49-F238E27FC236}">
              <a16:creationId xmlns:a16="http://schemas.microsoft.com/office/drawing/2014/main" id="{00000000-0008-0000-2D00-00009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3" name="Option Button 1182">
          <a:extLst>
            <a:ext uri="{FF2B5EF4-FFF2-40B4-BE49-F238E27FC236}">
              <a16:creationId xmlns:a16="http://schemas.microsoft.com/office/drawing/2014/main" id="{00000000-0008-0000-2D00-00009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4" name="Option Button 1183">
          <a:extLst>
            <a:ext uri="{FF2B5EF4-FFF2-40B4-BE49-F238E27FC236}">
              <a16:creationId xmlns:a16="http://schemas.microsoft.com/office/drawing/2014/main" id="{00000000-0008-0000-2D00-0000A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5" name="Option Button 1184">
          <a:extLst>
            <a:ext uri="{FF2B5EF4-FFF2-40B4-BE49-F238E27FC236}">
              <a16:creationId xmlns:a16="http://schemas.microsoft.com/office/drawing/2014/main" id="{00000000-0008-0000-2D00-0000A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6" name="Group Box 1185" descr="Group Box 5">
          <a:extLst>
            <a:ext uri="{FF2B5EF4-FFF2-40B4-BE49-F238E27FC236}">
              <a16:creationId xmlns:a16="http://schemas.microsoft.com/office/drawing/2014/main" id="{00000000-0008-0000-2D00-0000A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257</xdr:row>
      <xdr:rowOff>28440</xdr:rowOff>
    </xdr:from>
    <xdr:to>
      <xdr:col>7</xdr:col>
      <xdr:colOff>-363960</xdr:colOff>
      <xdr:row>258</xdr:row>
      <xdr:rowOff>0</xdr:rowOff>
    </xdr:to>
    <xdr:sp macro="" textlink="">
      <xdr:nvSpPr>
        <xdr:cNvPr id="1187" name="Option Button 1186">
          <a:extLst>
            <a:ext uri="{FF2B5EF4-FFF2-40B4-BE49-F238E27FC236}">
              <a16:creationId xmlns:a16="http://schemas.microsoft.com/office/drawing/2014/main" id="{00000000-0008-0000-2D00-0000A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8" name="Option Button 1187">
          <a:extLst>
            <a:ext uri="{FF2B5EF4-FFF2-40B4-BE49-F238E27FC236}">
              <a16:creationId xmlns:a16="http://schemas.microsoft.com/office/drawing/2014/main" id="{00000000-0008-0000-2D00-0000A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9" name="Option Button 1188">
          <a:extLst>
            <a:ext uri="{FF2B5EF4-FFF2-40B4-BE49-F238E27FC236}">
              <a16:creationId xmlns:a16="http://schemas.microsoft.com/office/drawing/2014/main" id="{00000000-0008-0000-2D00-0000A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0" name="Option Button 1189">
          <a:extLst>
            <a:ext uri="{FF2B5EF4-FFF2-40B4-BE49-F238E27FC236}">
              <a16:creationId xmlns:a16="http://schemas.microsoft.com/office/drawing/2014/main" id="{00000000-0008-0000-2D00-0000A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1" name="Group Box 1190" descr="Group Box 5">
          <a:extLst>
            <a:ext uri="{FF2B5EF4-FFF2-40B4-BE49-F238E27FC236}">
              <a16:creationId xmlns:a16="http://schemas.microsoft.com/office/drawing/2014/main" id="{00000000-0008-0000-2D00-0000A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258</xdr:row>
      <xdr:rowOff>28440</xdr:rowOff>
    </xdr:from>
    <xdr:to>
      <xdr:col>7</xdr:col>
      <xdr:colOff>-363960</xdr:colOff>
      <xdr:row>259</xdr:row>
      <xdr:rowOff>0</xdr:rowOff>
    </xdr:to>
    <xdr:sp macro="" textlink="">
      <xdr:nvSpPr>
        <xdr:cNvPr id="1192" name="Option Button 1191">
          <a:extLst>
            <a:ext uri="{FF2B5EF4-FFF2-40B4-BE49-F238E27FC236}">
              <a16:creationId xmlns:a16="http://schemas.microsoft.com/office/drawing/2014/main" id="{00000000-0008-0000-2D00-0000A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3" name="Option Button 1192">
          <a:extLst>
            <a:ext uri="{FF2B5EF4-FFF2-40B4-BE49-F238E27FC236}">
              <a16:creationId xmlns:a16="http://schemas.microsoft.com/office/drawing/2014/main" id="{00000000-0008-0000-2D00-0000A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4" name="Option Button 1193">
          <a:extLst>
            <a:ext uri="{FF2B5EF4-FFF2-40B4-BE49-F238E27FC236}">
              <a16:creationId xmlns:a16="http://schemas.microsoft.com/office/drawing/2014/main" id="{00000000-0008-0000-2D00-0000A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5" name="Option Button 1194">
          <a:extLst>
            <a:ext uri="{FF2B5EF4-FFF2-40B4-BE49-F238E27FC236}">
              <a16:creationId xmlns:a16="http://schemas.microsoft.com/office/drawing/2014/main" id="{00000000-0008-0000-2D00-0000A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6" name="Group Box 1195" descr="Group Box 5">
          <a:extLst>
            <a:ext uri="{FF2B5EF4-FFF2-40B4-BE49-F238E27FC236}">
              <a16:creationId xmlns:a16="http://schemas.microsoft.com/office/drawing/2014/main" id="{00000000-0008-0000-2D00-0000A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259</xdr:row>
      <xdr:rowOff>28440</xdr:rowOff>
    </xdr:from>
    <xdr:to>
      <xdr:col>7</xdr:col>
      <xdr:colOff>-363960</xdr:colOff>
      <xdr:row>260</xdr:row>
      <xdr:rowOff>0</xdr:rowOff>
    </xdr:to>
    <xdr:sp macro="" textlink="">
      <xdr:nvSpPr>
        <xdr:cNvPr id="1197" name="Option Button 1196">
          <a:extLst>
            <a:ext uri="{FF2B5EF4-FFF2-40B4-BE49-F238E27FC236}">
              <a16:creationId xmlns:a16="http://schemas.microsoft.com/office/drawing/2014/main" id="{00000000-0008-0000-2D00-0000A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8" name="Option Button 1197">
          <a:extLst>
            <a:ext uri="{FF2B5EF4-FFF2-40B4-BE49-F238E27FC236}">
              <a16:creationId xmlns:a16="http://schemas.microsoft.com/office/drawing/2014/main" id="{00000000-0008-0000-2D00-0000A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9" name="Option Button 1198">
          <a:extLst>
            <a:ext uri="{FF2B5EF4-FFF2-40B4-BE49-F238E27FC236}">
              <a16:creationId xmlns:a16="http://schemas.microsoft.com/office/drawing/2014/main" id="{00000000-0008-0000-2D00-0000A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0" name="Option Button 1199">
          <a:extLst>
            <a:ext uri="{FF2B5EF4-FFF2-40B4-BE49-F238E27FC236}">
              <a16:creationId xmlns:a16="http://schemas.microsoft.com/office/drawing/2014/main" id="{00000000-0008-0000-2D00-0000B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1" name="Group Box 1200" descr="Group Box 5">
          <a:extLst>
            <a:ext uri="{FF2B5EF4-FFF2-40B4-BE49-F238E27FC236}">
              <a16:creationId xmlns:a16="http://schemas.microsoft.com/office/drawing/2014/main" id="{00000000-0008-0000-2D00-0000B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260</xdr:row>
      <xdr:rowOff>28440</xdr:rowOff>
    </xdr:from>
    <xdr:to>
      <xdr:col>7</xdr:col>
      <xdr:colOff>-363960</xdr:colOff>
      <xdr:row>261</xdr:row>
      <xdr:rowOff>0</xdr:rowOff>
    </xdr:to>
    <xdr:sp macro="" textlink="">
      <xdr:nvSpPr>
        <xdr:cNvPr id="1202" name="Option Button 1201">
          <a:extLst>
            <a:ext uri="{FF2B5EF4-FFF2-40B4-BE49-F238E27FC236}">
              <a16:creationId xmlns:a16="http://schemas.microsoft.com/office/drawing/2014/main" id="{00000000-0008-0000-2D00-0000B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3" name="Option Button 1202">
          <a:extLst>
            <a:ext uri="{FF2B5EF4-FFF2-40B4-BE49-F238E27FC236}">
              <a16:creationId xmlns:a16="http://schemas.microsoft.com/office/drawing/2014/main" id="{00000000-0008-0000-2D00-0000B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4" name="Option Button 1203">
          <a:extLst>
            <a:ext uri="{FF2B5EF4-FFF2-40B4-BE49-F238E27FC236}">
              <a16:creationId xmlns:a16="http://schemas.microsoft.com/office/drawing/2014/main" id="{00000000-0008-0000-2D00-0000B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5" name="Option Button 1204">
          <a:extLst>
            <a:ext uri="{FF2B5EF4-FFF2-40B4-BE49-F238E27FC236}">
              <a16:creationId xmlns:a16="http://schemas.microsoft.com/office/drawing/2014/main" id="{00000000-0008-0000-2D00-0000B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6" name="Group Box 1205" descr="Group Box 5">
          <a:extLst>
            <a:ext uri="{FF2B5EF4-FFF2-40B4-BE49-F238E27FC236}">
              <a16:creationId xmlns:a16="http://schemas.microsoft.com/office/drawing/2014/main" id="{00000000-0008-0000-2D00-0000B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261</xdr:row>
      <xdr:rowOff>28440</xdr:rowOff>
    </xdr:from>
    <xdr:to>
      <xdr:col>7</xdr:col>
      <xdr:colOff>-363960</xdr:colOff>
      <xdr:row>262</xdr:row>
      <xdr:rowOff>0</xdr:rowOff>
    </xdr:to>
    <xdr:sp macro="" textlink="">
      <xdr:nvSpPr>
        <xdr:cNvPr id="1207" name="Option Button 1206">
          <a:extLst>
            <a:ext uri="{FF2B5EF4-FFF2-40B4-BE49-F238E27FC236}">
              <a16:creationId xmlns:a16="http://schemas.microsoft.com/office/drawing/2014/main" id="{00000000-0008-0000-2D00-0000B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8" name="Option Button 1207">
          <a:extLst>
            <a:ext uri="{FF2B5EF4-FFF2-40B4-BE49-F238E27FC236}">
              <a16:creationId xmlns:a16="http://schemas.microsoft.com/office/drawing/2014/main" id="{00000000-0008-0000-2D00-0000B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9" name="Option Button 1208">
          <a:extLst>
            <a:ext uri="{FF2B5EF4-FFF2-40B4-BE49-F238E27FC236}">
              <a16:creationId xmlns:a16="http://schemas.microsoft.com/office/drawing/2014/main" id="{00000000-0008-0000-2D00-0000B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0" name="Option Button 1209">
          <a:extLst>
            <a:ext uri="{FF2B5EF4-FFF2-40B4-BE49-F238E27FC236}">
              <a16:creationId xmlns:a16="http://schemas.microsoft.com/office/drawing/2014/main" id="{00000000-0008-0000-2D00-0000B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1" name="Group Box 1210" descr="Group Box 5">
          <a:extLst>
            <a:ext uri="{FF2B5EF4-FFF2-40B4-BE49-F238E27FC236}">
              <a16:creationId xmlns:a16="http://schemas.microsoft.com/office/drawing/2014/main" id="{00000000-0008-0000-2D00-0000B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262</xdr:row>
      <xdr:rowOff>28440</xdr:rowOff>
    </xdr:from>
    <xdr:to>
      <xdr:col>7</xdr:col>
      <xdr:colOff>-363960</xdr:colOff>
      <xdr:row>263</xdr:row>
      <xdr:rowOff>0</xdr:rowOff>
    </xdr:to>
    <xdr:sp macro="" textlink="">
      <xdr:nvSpPr>
        <xdr:cNvPr id="1212" name="Option Button 1211">
          <a:extLst>
            <a:ext uri="{FF2B5EF4-FFF2-40B4-BE49-F238E27FC236}">
              <a16:creationId xmlns:a16="http://schemas.microsoft.com/office/drawing/2014/main" id="{00000000-0008-0000-2D00-0000B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3" name="Option Button 1212">
          <a:extLst>
            <a:ext uri="{FF2B5EF4-FFF2-40B4-BE49-F238E27FC236}">
              <a16:creationId xmlns:a16="http://schemas.microsoft.com/office/drawing/2014/main" id="{00000000-0008-0000-2D00-0000B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4" name="Option Button 1213">
          <a:extLst>
            <a:ext uri="{FF2B5EF4-FFF2-40B4-BE49-F238E27FC236}">
              <a16:creationId xmlns:a16="http://schemas.microsoft.com/office/drawing/2014/main" id="{00000000-0008-0000-2D00-0000B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5" name="Option Button 1214">
          <a:extLst>
            <a:ext uri="{FF2B5EF4-FFF2-40B4-BE49-F238E27FC236}">
              <a16:creationId xmlns:a16="http://schemas.microsoft.com/office/drawing/2014/main" id="{00000000-0008-0000-2D00-0000B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6" name="Group Box 1215" descr="Group Box 5">
          <a:extLst>
            <a:ext uri="{FF2B5EF4-FFF2-40B4-BE49-F238E27FC236}">
              <a16:creationId xmlns:a16="http://schemas.microsoft.com/office/drawing/2014/main" id="{00000000-0008-0000-2D00-0000C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263</xdr:row>
      <xdr:rowOff>28440</xdr:rowOff>
    </xdr:from>
    <xdr:to>
      <xdr:col>7</xdr:col>
      <xdr:colOff>-363960</xdr:colOff>
      <xdr:row>264</xdr:row>
      <xdr:rowOff>0</xdr:rowOff>
    </xdr:to>
    <xdr:sp macro="" textlink="">
      <xdr:nvSpPr>
        <xdr:cNvPr id="1217" name="Option Button 1216">
          <a:extLst>
            <a:ext uri="{FF2B5EF4-FFF2-40B4-BE49-F238E27FC236}">
              <a16:creationId xmlns:a16="http://schemas.microsoft.com/office/drawing/2014/main" id="{00000000-0008-0000-2D00-0000C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8" name="Option Button 1217">
          <a:extLst>
            <a:ext uri="{FF2B5EF4-FFF2-40B4-BE49-F238E27FC236}">
              <a16:creationId xmlns:a16="http://schemas.microsoft.com/office/drawing/2014/main" id="{00000000-0008-0000-2D00-0000C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9" name="Option Button 1218">
          <a:extLst>
            <a:ext uri="{FF2B5EF4-FFF2-40B4-BE49-F238E27FC236}">
              <a16:creationId xmlns:a16="http://schemas.microsoft.com/office/drawing/2014/main" id="{00000000-0008-0000-2D00-0000C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0" name="Option Button 1219">
          <a:extLst>
            <a:ext uri="{FF2B5EF4-FFF2-40B4-BE49-F238E27FC236}">
              <a16:creationId xmlns:a16="http://schemas.microsoft.com/office/drawing/2014/main" id="{00000000-0008-0000-2D00-0000C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1" name="Group Box 1220" descr="Group Box 5">
          <a:extLst>
            <a:ext uri="{FF2B5EF4-FFF2-40B4-BE49-F238E27FC236}">
              <a16:creationId xmlns:a16="http://schemas.microsoft.com/office/drawing/2014/main" id="{00000000-0008-0000-2D00-0000C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264</xdr:row>
      <xdr:rowOff>28440</xdr:rowOff>
    </xdr:from>
    <xdr:to>
      <xdr:col>7</xdr:col>
      <xdr:colOff>-363960</xdr:colOff>
      <xdr:row>265</xdr:row>
      <xdr:rowOff>0</xdr:rowOff>
    </xdr:to>
    <xdr:sp macro="" textlink="">
      <xdr:nvSpPr>
        <xdr:cNvPr id="1222" name="Option Button 1221">
          <a:extLst>
            <a:ext uri="{FF2B5EF4-FFF2-40B4-BE49-F238E27FC236}">
              <a16:creationId xmlns:a16="http://schemas.microsoft.com/office/drawing/2014/main" id="{00000000-0008-0000-2D00-0000C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3" name="Option Button 1222">
          <a:extLst>
            <a:ext uri="{FF2B5EF4-FFF2-40B4-BE49-F238E27FC236}">
              <a16:creationId xmlns:a16="http://schemas.microsoft.com/office/drawing/2014/main" id="{00000000-0008-0000-2D00-0000C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4" name="Option Button 1223">
          <a:extLst>
            <a:ext uri="{FF2B5EF4-FFF2-40B4-BE49-F238E27FC236}">
              <a16:creationId xmlns:a16="http://schemas.microsoft.com/office/drawing/2014/main" id="{00000000-0008-0000-2D00-0000C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5" name="Option Button 1224">
          <a:extLst>
            <a:ext uri="{FF2B5EF4-FFF2-40B4-BE49-F238E27FC236}">
              <a16:creationId xmlns:a16="http://schemas.microsoft.com/office/drawing/2014/main" id="{00000000-0008-0000-2D00-0000C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6" name="Group Box 1225" descr="Group Box 5">
          <a:extLst>
            <a:ext uri="{FF2B5EF4-FFF2-40B4-BE49-F238E27FC236}">
              <a16:creationId xmlns:a16="http://schemas.microsoft.com/office/drawing/2014/main" id="{00000000-0008-0000-2D00-0000C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265</xdr:row>
      <xdr:rowOff>28440</xdr:rowOff>
    </xdr:from>
    <xdr:to>
      <xdr:col>7</xdr:col>
      <xdr:colOff>-363960</xdr:colOff>
      <xdr:row>266</xdr:row>
      <xdr:rowOff>0</xdr:rowOff>
    </xdr:to>
    <xdr:sp macro="" textlink="">
      <xdr:nvSpPr>
        <xdr:cNvPr id="1227" name="Option Button 1226">
          <a:extLst>
            <a:ext uri="{FF2B5EF4-FFF2-40B4-BE49-F238E27FC236}">
              <a16:creationId xmlns:a16="http://schemas.microsoft.com/office/drawing/2014/main" id="{00000000-0008-0000-2D00-0000C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8" name="Option Button 1227">
          <a:extLst>
            <a:ext uri="{FF2B5EF4-FFF2-40B4-BE49-F238E27FC236}">
              <a16:creationId xmlns:a16="http://schemas.microsoft.com/office/drawing/2014/main" id="{00000000-0008-0000-2D00-0000C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9" name="Option Button 1228">
          <a:extLst>
            <a:ext uri="{FF2B5EF4-FFF2-40B4-BE49-F238E27FC236}">
              <a16:creationId xmlns:a16="http://schemas.microsoft.com/office/drawing/2014/main" id="{00000000-0008-0000-2D00-0000C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0" name="Option Button 1229">
          <a:extLst>
            <a:ext uri="{FF2B5EF4-FFF2-40B4-BE49-F238E27FC236}">
              <a16:creationId xmlns:a16="http://schemas.microsoft.com/office/drawing/2014/main" id="{00000000-0008-0000-2D00-0000C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1" name="Group Box 1230" descr="Group Box 5">
          <a:extLst>
            <a:ext uri="{FF2B5EF4-FFF2-40B4-BE49-F238E27FC236}">
              <a16:creationId xmlns:a16="http://schemas.microsoft.com/office/drawing/2014/main" id="{00000000-0008-0000-2D00-0000C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266</xdr:row>
      <xdr:rowOff>28440</xdr:rowOff>
    </xdr:from>
    <xdr:to>
      <xdr:col>7</xdr:col>
      <xdr:colOff>-363960</xdr:colOff>
      <xdr:row>267</xdr:row>
      <xdr:rowOff>0</xdr:rowOff>
    </xdr:to>
    <xdr:sp macro="" textlink="">
      <xdr:nvSpPr>
        <xdr:cNvPr id="1232" name="Option Button 1231">
          <a:extLst>
            <a:ext uri="{FF2B5EF4-FFF2-40B4-BE49-F238E27FC236}">
              <a16:creationId xmlns:a16="http://schemas.microsoft.com/office/drawing/2014/main" id="{00000000-0008-0000-2D00-0000D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3" name="Option Button 1232">
          <a:extLst>
            <a:ext uri="{FF2B5EF4-FFF2-40B4-BE49-F238E27FC236}">
              <a16:creationId xmlns:a16="http://schemas.microsoft.com/office/drawing/2014/main" id="{00000000-0008-0000-2D00-0000D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4" name="Option Button 1233">
          <a:extLst>
            <a:ext uri="{FF2B5EF4-FFF2-40B4-BE49-F238E27FC236}">
              <a16:creationId xmlns:a16="http://schemas.microsoft.com/office/drawing/2014/main" id="{00000000-0008-0000-2D00-0000D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5" name="Option Button 1234">
          <a:extLst>
            <a:ext uri="{FF2B5EF4-FFF2-40B4-BE49-F238E27FC236}">
              <a16:creationId xmlns:a16="http://schemas.microsoft.com/office/drawing/2014/main" id="{00000000-0008-0000-2D00-0000D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6" name="Group Box 1235" descr="Group Box 5">
          <a:extLst>
            <a:ext uri="{FF2B5EF4-FFF2-40B4-BE49-F238E27FC236}">
              <a16:creationId xmlns:a16="http://schemas.microsoft.com/office/drawing/2014/main" id="{00000000-0008-0000-2D00-0000D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267</xdr:row>
      <xdr:rowOff>28440</xdr:rowOff>
    </xdr:from>
    <xdr:to>
      <xdr:col>7</xdr:col>
      <xdr:colOff>-363960</xdr:colOff>
      <xdr:row>268</xdr:row>
      <xdr:rowOff>0</xdr:rowOff>
    </xdr:to>
    <xdr:sp macro="" textlink="">
      <xdr:nvSpPr>
        <xdr:cNvPr id="1237" name="Option Button 1236">
          <a:extLst>
            <a:ext uri="{FF2B5EF4-FFF2-40B4-BE49-F238E27FC236}">
              <a16:creationId xmlns:a16="http://schemas.microsoft.com/office/drawing/2014/main" id="{00000000-0008-0000-2D00-0000D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8" name="Option Button 1237">
          <a:extLst>
            <a:ext uri="{FF2B5EF4-FFF2-40B4-BE49-F238E27FC236}">
              <a16:creationId xmlns:a16="http://schemas.microsoft.com/office/drawing/2014/main" id="{00000000-0008-0000-2D00-0000D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9" name="Option Button 1238">
          <a:extLst>
            <a:ext uri="{FF2B5EF4-FFF2-40B4-BE49-F238E27FC236}">
              <a16:creationId xmlns:a16="http://schemas.microsoft.com/office/drawing/2014/main" id="{00000000-0008-0000-2D00-0000D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0" name="Option Button 1239">
          <a:extLst>
            <a:ext uri="{FF2B5EF4-FFF2-40B4-BE49-F238E27FC236}">
              <a16:creationId xmlns:a16="http://schemas.microsoft.com/office/drawing/2014/main" id="{00000000-0008-0000-2D00-0000D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1" name="Group Box 1240" descr="Group Box 5">
          <a:extLst>
            <a:ext uri="{FF2B5EF4-FFF2-40B4-BE49-F238E27FC236}">
              <a16:creationId xmlns:a16="http://schemas.microsoft.com/office/drawing/2014/main" id="{00000000-0008-0000-2D00-0000D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268</xdr:row>
      <xdr:rowOff>28440</xdr:rowOff>
    </xdr:from>
    <xdr:to>
      <xdr:col>7</xdr:col>
      <xdr:colOff>-363960</xdr:colOff>
      <xdr:row>269</xdr:row>
      <xdr:rowOff>0</xdr:rowOff>
    </xdr:to>
    <xdr:sp macro="" textlink="">
      <xdr:nvSpPr>
        <xdr:cNvPr id="1242" name="Option Button 1241">
          <a:extLst>
            <a:ext uri="{FF2B5EF4-FFF2-40B4-BE49-F238E27FC236}">
              <a16:creationId xmlns:a16="http://schemas.microsoft.com/office/drawing/2014/main" id="{00000000-0008-0000-2D00-0000D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3" name="Option Button 1242">
          <a:extLst>
            <a:ext uri="{FF2B5EF4-FFF2-40B4-BE49-F238E27FC236}">
              <a16:creationId xmlns:a16="http://schemas.microsoft.com/office/drawing/2014/main" id="{00000000-0008-0000-2D00-0000D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4" name="Option Button 1243">
          <a:extLst>
            <a:ext uri="{FF2B5EF4-FFF2-40B4-BE49-F238E27FC236}">
              <a16:creationId xmlns:a16="http://schemas.microsoft.com/office/drawing/2014/main" id="{00000000-0008-0000-2D00-0000D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5" name="Option Button 1244">
          <a:extLst>
            <a:ext uri="{FF2B5EF4-FFF2-40B4-BE49-F238E27FC236}">
              <a16:creationId xmlns:a16="http://schemas.microsoft.com/office/drawing/2014/main" id="{00000000-0008-0000-2D00-0000D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6" name="Group Box 1245" descr="Group Box 5">
          <a:extLst>
            <a:ext uri="{FF2B5EF4-FFF2-40B4-BE49-F238E27FC236}">
              <a16:creationId xmlns:a16="http://schemas.microsoft.com/office/drawing/2014/main" id="{00000000-0008-0000-2D00-0000D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269</xdr:row>
      <xdr:rowOff>28440</xdr:rowOff>
    </xdr:from>
    <xdr:to>
      <xdr:col>7</xdr:col>
      <xdr:colOff>-363960</xdr:colOff>
      <xdr:row>270</xdr:row>
      <xdr:rowOff>0</xdr:rowOff>
    </xdr:to>
    <xdr:sp macro="" textlink="">
      <xdr:nvSpPr>
        <xdr:cNvPr id="1247" name="Option Button 1246">
          <a:extLst>
            <a:ext uri="{FF2B5EF4-FFF2-40B4-BE49-F238E27FC236}">
              <a16:creationId xmlns:a16="http://schemas.microsoft.com/office/drawing/2014/main" id="{00000000-0008-0000-2D00-0000D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8" name="Option Button 1247">
          <a:extLst>
            <a:ext uri="{FF2B5EF4-FFF2-40B4-BE49-F238E27FC236}">
              <a16:creationId xmlns:a16="http://schemas.microsoft.com/office/drawing/2014/main" id="{00000000-0008-0000-2D00-0000E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9" name="Option Button 1248">
          <a:extLst>
            <a:ext uri="{FF2B5EF4-FFF2-40B4-BE49-F238E27FC236}">
              <a16:creationId xmlns:a16="http://schemas.microsoft.com/office/drawing/2014/main" id="{00000000-0008-0000-2D00-0000E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0" name="Option Button 1249">
          <a:extLst>
            <a:ext uri="{FF2B5EF4-FFF2-40B4-BE49-F238E27FC236}">
              <a16:creationId xmlns:a16="http://schemas.microsoft.com/office/drawing/2014/main" id="{00000000-0008-0000-2D00-0000E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1" name="Group Box 1250" descr="Group Box 5">
          <a:extLst>
            <a:ext uri="{FF2B5EF4-FFF2-40B4-BE49-F238E27FC236}">
              <a16:creationId xmlns:a16="http://schemas.microsoft.com/office/drawing/2014/main" id="{00000000-0008-0000-2D00-0000E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270</xdr:row>
      <xdr:rowOff>28440</xdr:rowOff>
    </xdr:from>
    <xdr:to>
      <xdr:col>7</xdr:col>
      <xdr:colOff>-363960</xdr:colOff>
      <xdr:row>271</xdr:row>
      <xdr:rowOff>0</xdr:rowOff>
    </xdr:to>
    <xdr:sp macro="" textlink="">
      <xdr:nvSpPr>
        <xdr:cNvPr id="1252" name="Option Button 1251">
          <a:extLst>
            <a:ext uri="{FF2B5EF4-FFF2-40B4-BE49-F238E27FC236}">
              <a16:creationId xmlns:a16="http://schemas.microsoft.com/office/drawing/2014/main" id="{00000000-0008-0000-2D00-0000E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3" name="Option Button 1252">
          <a:extLst>
            <a:ext uri="{FF2B5EF4-FFF2-40B4-BE49-F238E27FC236}">
              <a16:creationId xmlns:a16="http://schemas.microsoft.com/office/drawing/2014/main" id="{00000000-0008-0000-2D00-0000E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4" name="Option Button 1253">
          <a:extLst>
            <a:ext uri="{FF2B5EF4-FFF2-40B4-BE49-F238E27FC236}">
              <a16:creationId xmlns:a16="http://schemas.microsoft.com/office/drawing/2014/main" id="{00000000-0008-0000-2D00-0000E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5" name="Option Button 1254">
          <a:extLst>
            <a:ext uri="{FF2B5EF4-FFF2-40B4-BE49-F238E27FC236}">
              <a16:creationId xmlns:a16="http://schemas.microsoft.com/office/drawing/2014/main" id="{00000000-0008-0000-2D00-0000E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6" name="Group Box 1255" descr="Group Box 5">
          <a:extLst>
            <a:ext uri="{FF2B5EF4-FFF2-40B4-BE49-F238E27FC236}">
              <a16:creationId xmlns:a16="http://schemas.microsoft.com/office/drawing/2014/main" id="{00000000-0008-0000-2D00-0000E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271</xdr:row>
      <xdr:rowOff>28440</xdr:rowOff>
    </xdr:from>
    <xdr:to>
      <xdr:col>7</xdr:col>
      <xdr:colOff>-363960</xdr:colOff>
      <xdr:row>272</xdr:row>
      <xdr:rowOff>0</xdr:rowOff>
    </xdr:to>
    <xdr:sp macro="" textlink="">
      <xdr:nvSpPr>
        <xdr:cNvPr id="1257" name="Option Button 1256">
          <a:extLst>
            <a:ext uri="{FF2B5EF4-FFF2-40B4-BE49-F238E27FC236}">
              <a16:creationId xmlns:a16="http://schemas.microsoft.com/office/drawing/2014/main" id="{00000000-0008-0000-2D00-0000E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8" name="Option Button 1257">
          <a:extLst>
            <a:ext uri="{FF2B5EF4-FFF2-40B4-BE49-F238E27FC236}">
              <a16:creationId xmlns:a16="http://schemas.microsoft.com/office/drawing/2014/main" id="{00000000-0008-0000-2D00-0000E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9" name="Option Button 1258">
          <a:extLst>
            <a:ext uri="{FF2B5EF4-FFF2-40B4-BE49-F238E27FC236}">
              <a16:creationId xmlns:a16="http://schemas.microsoft.com/office/drawing/2014/main" id="{00000000-0008-0000-2D00-0000E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0" name="Option Button 1259">
          <a:extLst>
            <a:ext uri="{FF2B5EF4-FFF2-40B4-BE49-F238E27FC236}">
              <a16:creationId xmlns:a16="http://schemas.microsoft.com/office/drawing/2014/main" id="{00000000-0008-0000-2D00-0000E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1" name="Group Box 1260" descr="Group Box 5">
          <a:extLst>
            <a:ext uri="{FF2B5EF4-FFF2-40B4-BE49-F238E27FC236}">
              <a16:creationId xmlns:a16="http://schemas.microsoft.com/office/drawing/2014/main" id="{00000000-0008-0000-2D00-0000E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272</xdr:row>
      <xdr:rowOff>28440</xdr:rowOff>
    </xdr:from>
    <xdr:to>
      <xdr:col>7</xdr:col>
      <xdr:colOff>-363960</xdr:colOff>
      <xdr:row>273</xdr:row>
      <xdr:rowOff>0</xdr:rowOff>
    </xdr:to>
    <xdr:sp macro="" textlink="">
      <xdr:nvSpPr>
        <xdr:cNvPr id="1262" name="Option Button 1261">
          <a:extLst>
            <a:ext uri="{FF2B5EF4-FFF2-40B4-BE49-F238E27FC236}">
              <a16:creationId xmlns:a16="http://schemas.microsoft.com/office/drawing/2014/main" id="{00000000-0008-0000-2D00-0000E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3" name="Option Button 1262">
          <a:extLst>
            <a:ext uri="{FF2B5EF4-FFF2-40B4-BE49-F238E27FC236}">
              <a16:creationId xmlns:a16="http://schemas.microsoft.com/office/drawing/2014/main" id="{00000000-0008-0000-2D00-0000E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4" name="Option Button 1263">
          <a:extLst>
            <a:ext uri="{FF2B5EF4-FFF2-40B4-BE49-F238E27FC236}">
              <a16:creationId xmlns:a16="http://schemas.microsoft.com/office/drawing/2014/main" id="{00000000-0008-0000-2D00-0000F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5" name="Option Button 1264">
          <a:extLst>
            <a:ext uri="{FF2B5EF4-FFF2-40B4-BE49-F238E27FC236}">
              <a16:creationId xmlns:a16="http://schemas.microsoft.com/office/drawing/2014/main" id="{00000000-0008-0000-2D00-0000F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6" name="Group Box 1265" descr="Group Box 5">
          <a:extLst>
            <a:ext uri="{FF2B5EF4-FFF2-40B4-BE49-F238E27FC236}">
              <a16:creationId xmlns:a16="http://schemas.microsoft.com/office/drawing/2014/main" id="{00000000-0008-0000-2D00-0000F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273</xdr:row>
      <xdr:rowOff>28440</xdr:rowOff>
    </xdr:from>
    <xdr:to>
      <xdr:col>7</xdr:col>
      <xdr:colOff>-363960</xdr:colOff>
      <xdr:row>274</xdr:row>
      <xdr:rowOff>0</xdr:rowOff>
    </xdr:to>
    <xdr:sp macro="" textlink="">
      <xdr:nvSpPr>
        <xdr:cNvPr id="1267" name="Option Button 1266">
          <a:extLst>
            <a:ext uri="{FF2B5EF4-FFF2-40B4-BE49-F238E27FC236}">
              <a16:creationId xmlns:a16="http://schemas.microsoft.com/office/drawing/2014/main" id="{00000000-0008-0000-2D00-0000F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8" name="Option Button 1267">
          <a:extLst>
            <a:ext uri="{FF2B5EF4-FFF2-40B4-BE49-F238E27FC236}">
              <a16:creationId xmlns:a16="http://schemas.microsoft.com/office/drawing/2014/main" id="{00000000-0008-0000-2D00-0000F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9" name="Option Button 1268">
          <a:extLst>
            <a:ext uri="{FF2B5EF4-FFF2-40B4-BE49-F238E27FC236}">
              <a16:creationId xmlns:a16="http://schemas.microsoft.com/office/drawing/2014/main" id="{00000000-0008-0000-2D00-0000F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0" name="Option Button 1269">
          <a:extLst>
            <a:ext uri="{FF2B5EF4-FFF2-40B4-BE49-F238E27FC236}">
              <a16:creationId xmlns:a16="http://schemas.microsoft.com/office/drawing/2014/main" id="{00000000-0008-0000-2D00-0000F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1" name="Group Box 1270" descr="Group Box 5">
          <a:extLst>
            <a:ext uri="{FF2B5EF4-FFF2-40B4-BE49-F238E27FC236}">
              <a16:creationId xmlns:a16="http://schemas.microsoft.com/office/drawing/2014/main" id="{00000000-0008-0000-2D00-0000F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274</xdr:row>
      <xdr:rowOff>28440</xdr:rowOff>
    </xdr:from>
    <xdr:to>
      <xdr:col>7</xdr:col>
      <xdr:colOff>-363960</xdr:colOff>
      <xdr:row>275</xdr:row>
      <xdr:rowOff>0</xdr:rowOff>
    </xdr:to>
    <xdr:sp macro="" textlink="">
      <xdr:nvSpPr>
        <xdr:cNvPr id="1272" name="Option Button 1271">
          <a:extLst>
            <a:ext uri="{FF2B5EF4-FFF2-40B4-BE49-F238E27FC236}">
              <a16:creationId xmlns:a16="http://schemas.microsoft.com/office/drawing/2014/main" id="{00000000-0008-0000-2D00-0000F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3" name="Option Button 1272">
          <a:extLst>
            <a:ext uri="{FF2B5EF4-FFF2-40B4-BE49-F238E27FC236}">
              <a16:creationId xmlns:a16="http://schemas.microsoft.com/office/drawing/2014/main" id="{00000000-0008-0000-2D00-0000F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4" name="Option Button 1273">
          <a:extLst>
            <a:ext uri="{FF2B5EF4-FFF2-40B4-BE49-F238E27FC236}">
              <a16:creationId xmlns:a16="http://schemas.microsoft.com/office/drawing/2014/main" id="{00000000-0008-0000-2D00-0000F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5" name="Option Button 1274">
          <a:extLst>
            <a:ext uri="{FF2B5EF4-FFF2-40B4-BE49-F238E27FC236}">
              <a16:creationId xmlns:a16="http://schemas.microsoft.com/office/drawing/2014/main" id="{00000000-0008-0000-2D00-0000F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6" name="Group Box 1275" descr="Group Box 5">
          <a:extLst>
            <a:ext uri="{FF2B5EF4-FFF2-40B4-BE49-F238E27FC236}">
              <a16:creationId xmlns:a16="http://schemas.microsoft.com/office/drawing/2014/main" id="{00000000-0008-0000-2D00-0000F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275</xdr:row>
      <xdr:rowOff>28440</xdr:rowOff>
    </xdr:from>
    <xdr:to>
      <xdr:col>7</xdr:col>
      <xdr:colOff>-363960</xdr:colOff>
      <xdr:row>276</xdr:row>
      <xdr:rowOff>0</xdr:rowOff>
    </xdr:to>
    <xdr:sp macro="" textlink="">
      <xdr:nvSpPr>
        <xdr:cNvPr id="1277" name="Option Button 1276">
          <a:extLst>
            <a:ext uri="{FF2B5EF4-FFF2-40B4-BE49-F238E27FC236}">
              <a16:creationId xmlns:a16="http://schemas.microsoft.com/office/drawing/2014/main" id="{00000000-0008-0000-2D00-0000F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8" name="Option Button 1277">
          <a:extLst>
            <a:ext uri="{FF2B5EF4-FFF2-40B4-BE49-F238E27FC236}">
              <a16:creationId xmlns:a16="http://schemas.microsoft.com/office/drawing/2014/main" id="{00000000-0008-0000-2D00-0000F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9" name="Option Button 1278">
          <a:extLst>
            <a:ext uri="{FF2B5EF4-FFF2-40B4-BE49-F238E27FC236}">
              <a16:creationId xmlns:a16="http://schemas.microsoft.com/office/drawing/2014/main" id="{00000000-0008-0000-2D00-0000F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0" name="Option Button 1279">
          <a:extLst>
            <a:ext uri="{FF2B5EF4-FFF2-40B4-BE49-F238E27FC236}">
              <a16:creationId xmlns:a16="http://schemas.microsoft.com/office/drawing/2014/main" id="{00000000-0008-0000-2D00-00000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1" name="Group Box 1280" descr="Group Box 5">
          <a:extLst>
            <a:ext uri="{FF2B5EF4-FFF2-40B4-BE49-F238E27FC236}">
              <a16:creationId xmlns:a16="http://schemas.microsoft.com/office/drawing/2014/main" id="{00000000-0008-0000-2D00-00000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276</xdr:row>
      <xdr:rowOff>28440</xdr:rowOff>
    </xdr:from>
    <xdr:to>
      <xdr:col>7</xdr:col>
      <xdr:colOff>-363960</xdr:colOff>
      <xdr:row>277</xdr:row>
      <xdr:rowOff>0</xdr:rowOff>
    </xdr:to>
    <xdr:sp macro="" textlink="">
      <xdr:nvSpPr>
        <xdr:cNvPr id="1282" name="Option Button 1281">
          <a:extLst>
            <a:ext uri="{FF2B5EF4-FFF2-40B4-BE49-F238E27FC236}">
              <a16:creationId xmlns:a16="http://schemas.microsoft.com/office/drawing/2014/main" id="{00000000-0008-0000-2D00-00000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3" name="Option Button 1282">
          <a:extLst>
            <a:ext uri="{FF2B5EF4-FFF2-40B4-BE49-F238E27FC236}">
              <a16:creationId xmlns:a16="http://schemas.microsoft.com/office/drawing/2014/main" id="{00000000-0008-0000-2D00-00000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4" name="Option Button 1283">
          <a:extLst>
            <a:ext uri="{FF2B5EF4-FFF2-40B4-BE49-F238E27FC236}">
              <a16:creationId xmlns:a16="http://schemas.microsoft.com/office/drawing/2014/main" id="{00000000-0008-0000-2D00-00000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5" name="Option Button 1284">
          <a:extLst>
            <a:ext uri="{FF2B5EF4-FFF2-40B4-BE49-F238E27FC236}">
              <a16:creationId xmlns:a16="http://schemas.microsoft.com/office/drawing/2014/main" id="{00000000-0008-0000-2D00-00000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6" name="Group Box 1285" descr="Group Box 5">
          <a:extLst>
            <a:ext uri="{FF2B5EF4-FFF2-40B4-BE49-F238E27FC236}">
              <a16:creationId xmlns:a16="http://schemas.microsoft.com/office/drawing/2014/main" id="{00000000-0008-0000-2D00-00000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277</xdr:row>
      <xdr:rowOff>28440</xdr:rowOff>
    </xdr:from>
    <xdr:to>
      <xdr:col>7</xdr:col>
      <xdr:colOff>-363960</xdr:colOff>
      <xdr:row>278</xdr:row>
      <xdr:rowOff>0</xdr:rowOff>
    </xdr:to>
    <xdr:sp macro="" textlink="">
      <xdr:nvSpPr>
        <xdr:cNvPr id="1287" name="Option Button 1286">
          <a:extLst>
            <a:ext uri="{FF2B5EF4-FFF2-40B4-BE49-F238E27FC236}">
              <a16:creationId xmlns:a16="http://schemas.microsoft.com/office/drawing/2014/main" id="{00000000-0008-0000-2D00-00000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8" name="Option Button 1287">
          <a:extLst>
            <a:ext uri="{FF2B5EF4-FFF2-40B4-BE49-F238E27FC236}">
              <a16:creationId xmlns:a16="http://schemas.microsoft.com/office/drawing/2014/main" id="{00000000-0008-0000-2D00-00000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9" name="Option Button 1288">
          <a:extLst>
            <a:ext uri="{FF2B5EF4-FFF2-40B4-BE49-F238E27FC236}">
              <a16:creationId xmlns:a16="http://schemas.microsoft.com/office/drawing/2014/main" id="{00000000-0008-0000-2D00-00000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0" name="Option Button 1289">
          <a:extLst>
            <a:ext uri="{FF2B5EF4-FFF2-40B4-BE49-F238E27FC236}">
              <a16:creationId xmlns:a16="http://schemas.microsoft.com/office/drawing/2014/main" id="{00000000-0008-0000-2D00-00000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1" name="Group Box 1290" descr="Group Box 5">
          <a:extLst>
            <a:ext uri="{FF2B5EF4-FFF2-40B4-BE49-F238E27FC236}">
              <a16:creationId xmlns:a16="http://schemas.microsoft.com/office/drawing/2014/main" id="{00000000-0008-0000-2D00-00000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278</xdr:row>
      <xdr:rowOff>28440</xdr:rowOff>
    </xdr:from>
    <xdr:to>
      <xdr:col>7</xdr:col>
      <xdr:colOff>-363960</xdr:colOff>
      <xdr:row>279</xdr:row>
      <xdr:rowOff>0</xdr:rowOff>
    </xdr:to>
    <xdr:sp macro="" textlink="">
      <xdr:nvSpPr>
        <xdr:cNvPr id="1292" name="Option Button 1291">
          <a:extLst>
            <a:ext uri="{FF2B5EF4-FFF2-40B4-BE49-F238E27FC236}">
              <a16:creationId xmlns:a16="http://schemas.microsoft.com/office/drawing/2014/main" id="{00000000-0008-0000-2D00-00000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3" name="Option Button 1292">
          <a:extLst>
            <a:ext uri="{FF2B5EF4-FFF2-40B4-BE49-F238E27FC236}">
              <a16:creationId xmlns:a16="http://schemas.microsoft.com/office/drawing/2014/main" id="{00000000-0008-0000-2D00-00000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4" name="Option Button 1293">
          <a:extLst>
            <a:ext uri="{FF2B5EF4-FFF2-40B4-BE49-F238E27FC236}">
              <a16:creationId xmlns:a16="http://schemas.microsoft.com/office/drawing/2014/main" id="{00000000-0008-0000-2D00-00000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5" name="Option Button 1294">
          <a:extLst>
            <a:ext uri="{FF2B5EF4-FFF2-40B4-BE49-F238E27FC236}">
              <a16:creationId xmlns:a16="http://schemas.microsoft.com/office/drawing/2014/main" id="{00000000-0008-0000-2D00-00000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6" name="Group Box 1295" descr="Group Box 5">
          <a:extLst>
            <a:ext uri="{FF2B5EF4-FFF2-40B4-BE49-F238E27FC236}">
              <a16:creationId xmlns:a16="http://schemas.microsoft.com/office/drawing/2014/main" id="{00000000-0008-0000-2D00-00001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279</xdr:row>
      <xdr:rowOff>28440</xdr:rowOff>
    </xdr:from>
    <xdr:to>
      <xdr:col>7</xdr:col>
      <xdr:colOff>-363960</xdr:colOff>
      <xdr:row>280</xdr:row>
      <xdr:rowOff>0</xdr:rowOff>
    </xdr:to>
    <xdr:sp macro="" textlink="">
      <xdr:nvSpPr>
        <xdr:cNvPr id="1297" name="Option Button 1296">
          <a:extLst>
            <a:ext uri="{FF2B5EF4-FFF2-40B4-BE49-F238E27FC236}">
              <a16:creationId xmlns:a16="http://schemas.microsoft.com/office/drawing/2014/main" id="{00000000-0008-0000-2D00-00001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8" name="Option Button 1297">
          <a:extLst>
            <a:ext uri="{FF2B5EF4-FFF2-40B4-BE49-F238E27FC236}">
              <a16:creationId xmlns:a16="http://schemas.microsoft.com/office/drawing/2014/main" id="{00000000-0008-0000-2D00-00001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9" name="Option Button 1298">
          <a:extLst>
            <a:ext uri="{FF2B5EF4-FFF2-40B4-BE49-F238E27FC236}">
              <a16:creationId xmlns:a16="http://schemas.microsoft.com/office/drawing/2014/main" id="{00000000-0008-0000-2D00-00001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0" name="Option Button 1299">
          <a:extLst>
            <a:ext uri="{FF2B5EF4-FFF2-40B4-BE49-F238E27FC236}">
              <a16:creationId xmlns:a16="http://schemas.microsoft.com/office/drawing/2014/main" id="{00000000-0008-0000-2D00-00001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1" name="Group Box 1300" descr="Group Box 5">
          <a:extLst>
            <a:ext uri="{FF2B5EF4-FFF2-40B4-BE49-F238E27FC236}">
              <a16:creationId xmlns:a16="http://schemas.microsoft.com/office/drawing/2014/main" id="{00000000-0008-0000-2D00-00001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280</xdr:row>
      <xdr:rowOff>28440</xdr:rowOff>
    </xdr:from>
    <xdr:to>
      <xdr:col>7</xdr:col>
      <xdr:colOff>-363960</xdr:colOff>
      <xdr:row>281</xdr:row>
      <xdr:rowOff>0</xdr:rowOff>
    </xdr:to>
    <xdr:sp macro="" textlink="">
      <xdr:nvSpPr>
        <xdr:cNvPr id="1302" name="Option Button 1301">
          <a:extLst>
            <a:ext uri="{FF2B5EF4-FFF2-40B4-BE49-F238E27FC236}">
              <a16:creationId xmlns:a16="http://schemas.microsoft.com/office/drawing/2014/main" id="{00000000-0008-0000-2D00-00001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3" name="Option Button 1302">
          <a:extLst>
            <a:ext uri="{FF2B5EF4-FFF2-40B4-BE49-F238E27FC236}">
              <a16:creationId xmlns:a16="http://schemas.microsoft.com/office/drawing/2014/main" id="{00000000-0008-0000-2D00-00001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4" name="Option Button 1303">
          <a:extLst>
            <a:ext uri="{FF2B5EF4-FFF2-40B4-BE49-F238E27FC236}">
              <a16:creationId xmlns:a16="http://schemas.microsoft.com/office/drawing/2014/main" id="{00000000-0008-0000-2D00-00001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5" name="Option Button 1304">
          <a:extLst>
            <a:ext uri="{FF2B5EF4-FFF2-40B4-BE49-F238E27FC236}">
              <a16:creationId xmlns:a16="http://schemas.microsoft.com/office/drawing/2014/main" id="{00000000-0008-0000-2D00-00001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6" name="Group Box 1305" descr="Group Box 5">
          <a:extLst>
            <a:ext uri="{FF2B5EF4-FFF2-40B4-BE49-F238E27FC236}">
              <a16:creationId xmlns:a16="http://schemas.microsoft.com/office/drawing/2014/main" id="{00000000-0008-0000-2D00-00001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281</xdr:row>
      <xdr:rowOff>28440</xdr:rowOff>
    </xdr:from>
    <xdr:to>
      <xdr:col>7</xdr:col>
      <xdr:colOff>-363960</xdr:colOff>
      <xdr:row>282</xdr:row>
      <xdr:rowOff>0</xdr:rowOff>
    </xdr:to>
    <xdr:sp macro="" textlink="">
      <xdr:nvSpPr>
        <xdr:cNvPr id="1307" name="Option Button 1306">
          <a:extLst>
            <a:ext uri="{FF2B5EF4-FFF2-40B4-BE49-F238E27FC236}">
              <a16:creationId xmlns:a16="http://schemas.microsoft.com/office/drawing/2014/main" id="{00000000-0008-0000-2D00-00001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8" name="Option Button 1307">
          <a:extLst>
            <a:ext uri="{FF2B5EF4-FFF2-40B4-BE49-F238E27FC236}">
              <a16:creationId xmlns:a16="http://schemas.microsoft.com/office/drawing/2014/main" id="{00000000-0008-0000-2D00-00001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9" name="Option Button 1308">
          <a:extLst>
            <a:ext uri="{FF2B5EF4-FFF2-40B4-BE49-F238E27FC236}">
              <a16:creationId xmlns:a16="http://schemas.microsoft.com/office/drawing/2014/main" id="{00000000-0008-0000-2D00-00001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0" name="Option Button 1309">
          <a:extLst>
            <a:ext uri="{FF2B5EF4-FFF2-40B4-BE49-F238E27FC236}">
              <a16:creationId xmlns:a16="http://schemas.microsoft.com/office/drawing/2014/main" id="{00000000-0008-0000-2D00-00001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1" name="Group Box 1310" descr="Group Box 5">
          <a:extLst>
            <a:ext uri="{FF2B5EF4-FFF2-40B4-BE49-F238E27FC236}">
              <a16:creationId xmlns:a16="http://schemas.microsoft.com/office/drawing/2014/main" id="{00000000-0008-0000-2D00-00001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282</xdr:row>
      <xdr:rowOff>28440</xdr:rowOff>
    </xdr:from>
    <xdr:to>
      <xdr:col>7</xdr:col>
      <xdr:colOff>-363960</xdr:colOff>
      <xdr:row>283</xdr:row>
      <xdr:rowOff>0</xdr:rowOff>
    </xdr:to>
    <xdr:sp macro="" textlink="">
      <xdr:nvSpPr>
        <xdr:cNvPr id="1312" name="Option Button 1311">
          <a:extLst>
            <a:ext uri="{FF2B5EF4-FFF2-40B4-BE49-F238E27FC236}">
              <a16:creationId xmlns:a16="http://schemas.microsoft.com/office/drawing/2014/main" id="{00000000-0008-0000-2D00-00002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3" name="Option Button 1312">
          <a:extLst>
            <a:ext uri="{FF2B5EF4-FFF2-40B4-BE49-F238E27FC236}">
              <a16:creationId xmlns:a16="http://schemas.microsoft.com/office/drawing/2014/main" id="{00000000-0008-0000-2D00-00002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4" name="Option Button 1313">
          <a:extLst>
            <a:ext uri="{FF2B5EF4-FFF2-40B4-BE49-F238E27FC236}">
              <a16:creationId xmlns:a16="http://schemas.microsoft.com/office/drawing/2014/main" id="{00000000-0008-0000-2D00-00002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5" name="Option Button 1314">
          <a:extLst>
            <a:ext uri="{FF2B5EF4-FFF2-40B4-BE49-F238E27FC236}">
              <a16:creationId xmlns:a16="http://schemas.microsoft.com/office/drawing/2014/main" id="{00000000-0008-0000-2D00-00002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6" name="Group Box 1315" descr="Group Box 5">
          <a:extLst>
            <a:ext uri="{FF2B5EF4-FFF2-40B4-BE49-F238E27FC236}">
              <a16:creationId xmlns:a16="http://schemas.microsoft.com/office/drawing/2014/main" id="{00000000-0008-0000-2D00-00002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283</xdr:row>
      <xdr:rowOff>28440</xdr:rowOff>
    </xdr:from>
    <xdr:to>
      <xdr:col>7</xdr:col>
      <xdr:colOff>-363960</xdr:colOff>
      <xdr:row>284</xdr:row>
      <xdr:rowOff>0</xdr:rowOff>
    </xdr:to>
    <xdr:sp macro="" textlink="">
      <xdr:nvSpPr>
        <xdr:cNvPr id="1317" name="Option Button 1316">
          <a:extLst>
            <a:ext uri="{FF2B5EF4-FFF2-40B4-BE49-F238E27FC236}">
              <a16:creationId xmlns:a16="http://schemas.microsoft.com/office/drawing/2014/main" id="{00000000-0008-0000-2D00-00002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8" name="Option Button 1317">
          <a:extLst>
            <a:ext uri="{FF2B5EF4-FFF2-40B4-BE49-F238E27FC236}">
              <a16:creationId xmlns:a16="http://schemas.microsoft.com/office/drawing/2014/main" id="{00000000-0008-0000-2D00-00002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9" name="Option Button 1318">
          <a:extLst>
            <a:ext uri="{FF2B5EF4-FFF2-40B4-BE49-F238E27FC236}">
              <a16:creationId xmlns:a16="http://schemas.microsoft.com/office/drawing/2014/main" id="{00000000-0008-0000-2D00-00002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0" name="Option Button 1319">
          <a:extLst>
            <a:ext uri="{FF2B5EF4-FFF2-40B4-BE49-F238E27FC236}">
              <a16:creationId xmlns:a16="http://schemas.microsoft.com/office/drawing/2014/main" id="{00000000-0008-0000-2D00-00002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1" name="Group Box 1320" descr="Group Box 5">
          <a:extLst>
            <a:ext uri="{FF2B5EF4-FFF2-40B4-BE49-F238E27FC236}">
              <a16:creationId xmlns:a16="http://schemas.microsoft.com/office/drawing/2014/main" id="{00000000-0008-0000-2D00-00002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284</xdr:row>
      <xdr:rowOff>28440</xdr:rowOff>
    </xdr:from>
    <xdr:to>
      <xdr:col>7</xdr:col>
      <xdr:colOff>-363960</xdr:colOff>
      <xdr:row>285</xdr:row>
      <xdr:rowOff>0</xdr:rowOff>
    </xdr:to>
    <xdr:sp macro="" textlink="">
      <xdr:nvSpPr>
        <xdr:cNvPr id="1322" name="Option Button 1321">
          <a:extLst>
            <a:ext uri="{FF2B5EF4-FFF2-40B4-BE49-F238E27FC236}">
              <a16:creationId xmlns:a16="http://schemas.microsoft.com/office/drawing/2014/main" id="{00000000-0008-0000-2D00-00002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3" name="Option Button 1322">
          <a:extLst>
            <a:ext uri="{FF2B5EF4-FFF2-40B4-BE49-F238E27FC236}">
              <a16:creationId xmlns:a16="http://schemas.microsoft.com/office/drawing/2014/main" id="{00000000-0008-0000-2D00-00002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4" name="Option Button 1323">
          <a:extLst>
            <a:ext uri="{FF2B5EF4-FFF2-40B4-BE49-F238E27FC236}">
              <a16:creationId xmlns:a16="http://schemas.microsoft.com/office/drawing/2014/main" id="{00000000-0008-0000-2D00-00002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5" name="Option Button 1324">
          <a:extLst>
            <a:ext uri="{FF2B5EF4-FFF2-40B4-BE49-F238E27FC236}">
              <a16:creationId xmlns:a16="http://schemas.microsoft.com/office/drawing/2014/main" id="{00000000-0008-0000-2D00-00002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6" name="Group Box 1325" descr="Group Box 5">
          <a:extLst>
            <a:ext uri="{FF2B5EF4-FFF2-40B4-BE49-F238E27FC236}">
              <a16:creationId xmlns:a16="http://schemas.microsoft.com/office/drawing/2014/main" id="{00000000-0008-0000-2D00-00002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285</xdr:row>
      <xdr:rowOff>28440</xdr:rowOff>
    </xdr:from>
    <xdr:to>
      <xdr:col>7</xdr:col>
      <xdr:colOff>-363960</xdr:colOff>
      <xdr:row>286</xdr:row>
      <xdr:rowOff>0</xdr:rowOff>
    </xdr:to>
    <xdr:sp macro="" textlink="">
      <xdr:nvSpPr>
        <xdr:cNvPr id="1327" name="Option Button 1326">
          <a:extLst>
            <a:ext uri="{FF2B5EF4-FFF2-40B4-BE49-F238E27FC236}">
              <a16:creationId xmlns:a16="http://schemas.microsoft.com/office/drawing/2014/main" id="{00000000-0008-0000-2D00-00002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8" name="Option Button 1327">
          <a:extLst>
            <a:ext uri="{FF2B5EF4-FFF2-40B4-BE49-F238E27FC236}">
              <a16:creationId xmlns:a16="http://schemas.microsoft.com/office/drawing/2014/main" id="{00000000-0008-0000-2D00-00003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9" name="Option Button 1328">
          <a:extLst>
            <a:ext uri="{FF2B5EF4-FFF2-40B4-BE49-F238E27FC236}">
              <a16:creationId xmlns:a16="http://schemas.microsoft.com/office/drawing/2014/main" id="{00000000-0008-0000-2D00-00003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0" name="Option Button 1329">
          <a:extLst>
            <a:ext uri="{FF2B5EF4-FFF2-40B4-BE49-F238E27FC236}">
              <a16:creationId xmlns:a16="http://schemas.microsoft.com/office/drawing/2014/main" id="{00000000-0008-0000-2D00-00003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1" name="Group Box 1330" descr="Group Box 5">
          <a:extLst>
            <a:ext uri="{FF2B5EF4-FFF2-40B4-BE49-F238E27FC236}">
              <a16:creationId xmlns:a16="http://schemas.microsoft.com/office/drawing/2014/main" id="{00000000-0008-0000-2D00-00003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286</xdr:row>
      <xdr:rowOff>28440</xdr:rowOff>
    </xdr:from>
    <xdr:to>
      <xdr:col>7</xdr:col>
      <xdr:colOff>-363960</xdr:colOff>
      <xdr:row>287</xdr:row>
      <xdr:rowOff>0</xdr:rowOff>
    </xdr:to>
    <xdr:sp macro="" textlink="">
      <xdr:nvSpPr>
        <xdr:cNvPr id="1332" name="Option Button 1331">
          <a:extLst>
            <a:ext uri="{FF2B5EF4-FFF2-40B4-BE49-F238E27FC236}">
              <a16:creationId xmlns:a16="http://schemas.microsoft.com/office/drawing/2014/main" id="{00000000-0008-0000-2D00-00003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3" name="Option Button 1332">
          <a:extLst>
            <a:ext uri="{FF2B5EF4-FFF2-40B4-BE49-F238E27FC236}">
              <a16:creationId xmlns:a16="http://schemas.microsoft.com/office/drawing/2014/main" id="{00000000-0008-0000-2D00-00003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4" name="Option Button 1333">
          <a:extLst>
            <a:ext uri="{FF2B5EF4-FFF2-40B4-BE49-F238E27FC236}">
              <a16:creationId xmlns:a16="http://schemas.microsoft.com/office/drawing/2014/main" id="{00000000-0008-0000-2D00-00003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5" name="Option Button 1334">
          <a:extLst>
            <a:ext uri="{FF2B5EF4-FFF2-40B4-BE49-F238E27FC236}">
              <a16:creationId xmlns:a16="http://schemas.microsoft.com/office/drawing/2014/main" id="{00000000-0008-0000-2D00-00003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6" name="Group Box 1335" descr="Group Box 5">
          <a:extLst>
            <a:ext uri="{FF2B5EF4-FFF2-40B4-BE49-F238E27FC236}">
              <a16:creationId xmlns:a16="http://schemas.microsoft.com/office/drawing/2014/main" id="{00000000-0008-0000-2D00-00003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287</xdr:row>
      <xdr:rowOff>28440</xdr:rowOff>
    </xdr:from>
    <xdr:to>
      <xdr:col>7</xdr:col>
      <xdr:colOff>-363960</xdr:colOff>
      <xdr:row>288</xdr:row>
      <xdr:rowOff>0</xdr:rowOff>
    </xdr:to>
    <xdr:sp macro="" textlink="">
      <xdr:nvSpPr>
        <xdr:cNvPr id="1337" name="Option Button 1336">
          <a:extLst>
            <a:ext uri="{FF2B5EF4-FFF2-40B4-BE49-F238E27FC236}">
              <a16:creationId xmlns:a16="http://schemas.microsoft.com/office/drawing/2014/main" id="{00000000-0008-0000-2D00-00003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8" name="Option Button 1337">
          <a:extLst>
            <a:ext uri="{FF2B5EF4-FFF2-40B4-BE49-F238E27FC236}">
              <a16:creationId xmlns:a16="http://schemas.microsoft.com/office/drawing/2014/main" id="{00000000-0008-0000-2D00-00003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9" name="Option Button 1338">
          <a:extLst>
            <a:ext uri="{FF2B5EF4-FFF2-40B4-BE49-F238E27FC236}">
              <a16:creationId xmlns:a16="http://schemas.microsoft.com/office/drawing/2014/main" id="{00000000-0008-0000-2D00-00003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0" name="Option Button 1339">
          <a:extLst>
            <a:ext uri="{FF2B5EF4-FFF2-40B4-BE49-F238E27FC236}">
              <a16:creationId xmlns:a16="http://schemas.microsoft.com/office/drawing/2014/main" id="{00000000-0008-0000-2D00-00003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1" name="Group Box 1340" descr="Group Box 5">
          <a:extLst>
            <a:ext uri="{FF2B5EF4-FFF2-40B4-BE49-F238E27FC236}">
              <a16:creationId xmlns:a16="http://schemas.microsoft.com/office/drawing/2014/main" id="{00000000-0008-0000-2D00-00003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288</xdr:row>
      <xdr:rowOff>28440</xdr:rowOff>
    </xdr:from>
    <xdr:to>
      <xdr:col>7</xdr:col>
      <xdr:colOff>-363960</xdr:colOff>
      <xdr:row>289</xdr:row>
      <xdr:rowOff>0</xdr:rowOff>
    </xdr:to>
    <xdr:sp macro="" textlink="">
      <xdr:nvSpPr>
        <xdr:cNvPr id="1342" name="Option Button 1341">
          <a:extLst>
            <a:ext uri="{FF2B5EF4-FFF2-40B4-BE49-F238E27FC236}">
              <a16:creationId xmlns:a16="http://schemas.microsoft.com/office/drawing/2014/main" id="{00000000-0008-0000-2D00-00003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3" name="Option Button 1342">
          <a:extLst>
            <a:ext uri="{FF2B5EF4-FFF2-40B4-BE49-F238E27FC236}">
              <a16:creationId xmlns:a16="http://schemas.microsoft.com/office/drawing/2014/main" id="{00000000-0008-0000-2D00-00003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4" name="Option Button 1343">
          <a:extLst>
            <a:ext uri="{FF2B5EF4-FFF2-40B4-BE49-F238E27FC236}">
              <a16:creationId xmlns:a16="http://schemas.microsoft.com/office/drawing/2014/main" id="{00000000-0008-0000-2D00-00004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5" name="Option Button 1344">
          <a:extLst>
            <a:ext uri="{FF2B5EF4-FFF2-40B4-BE49-F238E27FC236}">
              <a16:creationId xmlns:a16="http://schemas.microsoft.com/office/drawing/2014/main" id="{00000000-0008-0000-2D00-00004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6" name="Group Box 1345" descr="Group Box 5">
          <a:extLst>
            <a:ext uri="{FF2B5EF4-FFF2-40B4-BE49-F238E27FC236}">
              <a16:creationId xmlns:a16="http://schemas.microsoft.com/office/drawing/2014/main" id="{00000000-0008-0000-2D00-00004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289</xdr:row>
      <xdr:rowOff>28440</xdr:rowOff>
    </xdr:from>
    <xdr:to>
      <xdr:col>7</xdr:col>
      <xdr:colOff>-363960</xdr:colOff>
      <xdr:row>290</xdr:row>
      <xdr:rowOff>0</xdr:rowOff>
    </xdr:to>
    <xdr:sp macro="" textlink="">
      <xdr:nvSpPr>
        <xdr:cNvPr id="1347" name="Option Button 1346">
          <a:extLst>
            <a:ext uri="{FF2B5EF4-FFF2-40B4-BE49-F238E27FC236}">
              <a16:creationId xmlns:a16="http://schemas.microsoft.com/office/drawing/2014/main" id="{00000000-0008-0000-2D00-00004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8" name="Option Button 1347">
          <a:extLst>
            <a:ext uri="{FF2B5EF4-FFF2-40B4-BE49-F238E27FC236}">
              <a16:creationId xmlns:a16="http://schemas.microsoft.com/office/drawing/2014/main" id="{00000000-0008-0000-2D00-00004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9" name="Option Button 1348">
          <a:extLst>
            <a:ext uri="{FF2B5EF4-FFF2-40B4-BE49-F238E27FC236}">
              <a16:creationId xmlns:a16="http://schemas.microsoft.com/office/drawing/2014/main" id="{00000000-0008-0000-2D00-00004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0" name="Option Button 1349">
          <a:extLst>
            <a:ext uri="{FF2B5EF4-FFF2-40B4-BE49-F238E27FC236}">
              <a16:creationId xmlns:a16="http://schemas.microsoft.com/office/drawing/2014/main" id="{00000000-0008-0000-2D00-00004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1" name="Group Box 1350" descr="Group Box 5">
          <a:extLst>
            <a:ext uri="{FF2B5EF4-FFF2-40B4-BE49-F238E27FC236}">
              <a16:creationId xmlns:a16="http://schemas.microsoft.com/office/drawing/2014/main" id="{00000000-0008-0000-2D00-00004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290</xdr:row>
      <xdr:rowOff>28440</xdr:rowOff>
    </xdr:from>
    <xdr:to>
      <xdr:col>7</xdr:col>
      <xdr:colOff>-363960</xdr:colOff>
      <xdr:row>291</xdr:row>
      <xdr:rowOff>0</xdr:rowOff>
    </xdr:to>
    <xdr:sp macro="" textlink="">
      <xdr:nvSpPr>
        <xdr:cNvPr id="1352" name="Option Button 1351">
          <a:extLst>
            <a:ext uri="{FF2B5EF4-FFF2-40B4-BE49-F238E27FC236}">
              <a16:creationId xmlns:a16="http://schemas.microsoft.com/office/drawing/2014/main" id="{00000000-0008-0000-2D00-00004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3" name="Option Button 1352">
          <a:extLst>
            <a:ext uri="{FF2B5EF4-FFF2-40B4-BE49-F238E27FC236}">
              <a16:creationId xmlns:a16="http://schemas.microsoft.com/office/drawing/2014/main" id="{00000000-0008-0000-2D00-00004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4" name="Option Button 1353">
          <a:extLst>
            <a:ext uri="{FF2B5EF4-FFF2-40B4-BE49-F238E27FC236}">
              <a16:creationId xmlns:a16="http://schemas.microsoft.com/office/drawing/2014/main" id="{00000000-0008-0000-2D00-00004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5" name="Option Button 1354">
          <a:extLst>
            <a:ext uri="{FF2B5EF4-FFF2-40B4-BE49-F238E27FC236}">
              <a16:creationId xmlns:a16="http://schemas.microsoft.com/office/drawing/2014/main" id="{00000000-0008-0000-2D00-00004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6" name="Group Box 1355" descr="Group Box 5">
          <a:extLst>
            <a:ext uri="{FF2B5EF4-FFF2-40B4-BE49-F238E27FC236}">
              <a16:creationId xmlns:a16="http://schemas.microsoft.com/office/drawing/2014/main" id="{00000000-0008-0000-2D00-00004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291</xdr:row>
      <xdr:rowOff>28440</xdr:rowOff>
    </xdr:from>
    <xdr:to>
      <xdr:col>7</xdr:col>
      <xdr:colOff>-363960</xdr:colOff>
      <xdr:row>292</xdr:row>
      <xdr:rowOff>0</xdr:rowOff>
    </xdr:to>
    <xdr:sp macro="" textlink="">
      <xdr:nvSpPr>
        <xdr:cNvPr id="1357" name="Option Button 1356">
          <a:extLst>
            <a:ext uri="{FF2B5EF4-FFF2-40B4-BE49-F238E27FC236}">
              <a16:creationId xmlns:a16="http://schemas.microsoft.com/office/drawing/2014/main" id="{00000000-0008-0000-2D00-00004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8" name="Option Button 1357">
          <a:extLst>
            <a:ext uri="{FF2B5EF4-FFF2-40B4-BE49-F238E27FC236}">
              <a16:creationId xmlns:a16="http://schemas.microsoft.com/office/drawing/2014/main" id="{00000000-0008-0000-2D00-00004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9" name="Option Button 1358">
          <a:extLst>
            <a:ext uri="{FF2B5EF4-FFF2-40B4-BE49-F238E27FC236}">
              <a16:creationId xmlns:a16="http://schemas.microsoft.com/office/drawing/2014/main" id="{00000000-0008-0000-2D00-00004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0" name="Option Button 1359">
          <a:extLst>
            <a:ext uri="{FF2B5EF4-FFF2-40B4-BE49-F238E27FC236}">
              <a16:creationId xmlns:a16="http://schemas.microsoft.com/office/drawing/2014/main" id="{00000000-0008-0000-2D00-00005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1" name="Group Box 1360" descr="Group Box 5">
          <a:extLst>
            <a:ext uri="{FF2B5EF4-FFF2-40B4-BE49-F238E27FC236}">
              <a16:creationId xmlns:a16="http://schemas.microsoft.com/office/drawing/2014/main" id="{00000000-0008-0000-2D00-00005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292</xdr:row>
      <xdr:rowOff>28440</xdr:rowOff>
    </xdr:from>
    <xdr:to>
      <xdr:col>7</xdr:col>
      <xdr:colOff>-363960</xdr:colOff>
      <xdr:row>293</xdr:row>
      <xdr:rowOff>0</xdr:rowOff>
    </xdr:to>
    <xdr:sp macro="" textlink="">
      <xdr:nvSpPr>
        <xdr:cNvPr id="1362" name="Option Button 1361">
          <a:extLst>
            <a:ext uri="{FF2B5EF4-FFF2-40B4-BE49-F238E27FC236}">
              <a16:creationId xmlns:a16="http://schemas.microsoft.com/office/drawing/2014/main" id="{00000000-0008-0000-2D00-00005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3" name="Option Button 1362">
          <a:extLst>
            <a:ext uri="{FF2B5EF4-FFF2-40B4-BE49-F238E27FC236}">
              <a16:creationId xmlns:a16="http://schemas.microsoft.com/office/drawing/2014/main" id="{00000000-0008-0000-2D00-00005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4" name="Option Button 1363">
          <a:extLst>
            <a:ext uri="{FF2B5EF4-FFF2-40B4-BE49-F238E27FC236}">
              <a16:creationId xmlns:a16="http://schemas.microsoft.com/office/drawing/2014/main" id="{00000000-0008-0000-2D00-00005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5" name="Option Button 1364">
          <a:extLst>
            <a:ext uri="{FF2B5EF4-FFF2-40B4-BE49-F238E27FC236}">
              <a16:creationId xmlns:a16="http://schemas.microsoft.com/office/drawing/2014/main" id="{00000000-0008-0000-2D00-00005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6" name="Group Box 1365" descr="Group Box 5">
          <a:extLst>
            <a:ext uri="{FF2B5EF4-FFF2-40B4-BE49-F238E27FC236}">
              <a16:creationId xmlns:a16="http://schemas.microsoft.com/office/drawing/2014/main" id="{00000000-0008-0000-2D00-00005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293</xdr:row>
      <xdr:rowOff>28440</xdr:rowOff>
    </xdr:from>
    <xdr:to>
      <xdr:col>7</xdr:col>
      <xdr:colOff>-363960</xdr:colOff>
      <xdr:row>294</xdr:row>
      <xdr:rowOff>0</xdr:rowOff>
    </xdr:to>
    <xdr:sp macro="" textlink="">
      <xdr:nvSpPr>
        <xdr:cNvPr id="1367" name="Option Button 1366">
          <a:extLst>
            <a:ext uri="{FF2B5EF4-FFF2-40B4-BE49-F238E27FC236}">
              <a16:creationId xmlns:a16="http://schemas.microsoft.com/office/drawing/2014/main" id="{00000000-0008-0000-2D00-00005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8" name="Option Button 1367">
          <a:extLst>
            <a:ext uri="{FF2B5EF4-FFF2-40B4-BE49-F238E27FC236}">
              <a16:creationId xmlns:a16="http://schemas.microsoft.com/office/drawing/2014/main" id="{00000000-0008-0000-2D00-00005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9" name="Option Button 1368">
          <a:extLst>
            <a:ext uri="{FF2B5EF4-FFF2-40B4-BE49-F238E27FC236}">
              <a16:creationId xmlns:a16="http://schemas.microsoft.com/office/drawing/2014/main" id="{00000000-0008-0000-2D00-00005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0" name="Option Button 1369">
          <a:extLst>
            <a:ext uri="{FF2B5EF4-FFF2-40B4-BE49-F238E27FC236}">
              <a16:creationId xmlns:a16="http://schemas.microsoft.com/office/drawing/2014/main" id="{00000000-0008-0000-2D00-00005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1" name="Group Box 1370" descr="Group Box 5">
          <a:extLst>
            <a:ext uri="{FF2B5EF4-FFF2-40B4-BE49-F238E27FC236}">
              <a16:creationId xmlns:a16="http://schemas.microsoft.com/office/drawing/2014/main" id="{00000000-0008-0000-2D00-00005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294</xdr:row>
      <xdr:rowOff>28440</xdr:rowOff>
    </xdr:from>
    <xdr:to>
      <xdr:col>7</xdr:col>
      <xdr:colOff>-363960</xdr:colOff>
      <xdr:row>295</xdr:row>
      <xdr:rowOff>0</xdr:rowOff>
    </xdr:to>
    <xdr:sp macro="" textlink="">
      <xdr:nvSpPr>
        <xdr:cNvPr id="1372" name="Option Button 1371">
          <a:extLst>
            <a:ext uri="{FF2B5EF4-FFF2-40B4-BE49-F238E27FC236}">
              <a16:creationId xmlns:a16="http://schemas.microsoft.com/office/drawing/2014/main" id="{00000000-0008-0000-2D00-00005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3" name="Option Button 1372">
          <a:extLst>
            <a:ext uri="{FF2B5EF4-FFF2-40B4-BE49-F238E27FC236}">
              <a16:creationId xmlns:a16="http://schemas.microsoft.com/office/drawing/2014/main" id="{00000000-0008-0000-2D00-00005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4" name="Option Button 1373">
          <a:extLst>
            <a:ext uri="{FF2B5EF4-FFF2-40B4-BE49-F238E27FC236}">
              <a16:creationId xmlns:a16="http://schemas.microsoft.com/office/drawing/2014/main" id="{00000000-0008-0000-2D00-00005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5" name="Option Button 1374">
          <a:extLst>
            <a:ext uri="{FF2B5EF4-FFF2-40B4-BE49-F238E27FC236}">
              <a16:creationId xmlns:a16="http://schemas.microsoft.com/office/drawing/2014/main" id="{00000000-0008-0000-2D00-00005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6" name="Group Box 1375" descr="Group Box 5">
          <a:extLst>
            <a:ext uri="{FF2B5EF4-FFF2-40B4-BE49-F238E27FC236}">
              <a16:creationId xmlns:a16="http://schemas.microsoft.com/office/drawing/2014/main" id="{00000000-0008-0000-2D00-00006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295</xdr:row>
      <xdr:rowOff>28440</xdr:rowOff>
    </xdr:from>
    <xdr:to>
      <xdr:col>7</xdr:col>
      <xdr:colOff>-363960</xdr:colOff>
      <xdr:row>296</xdr:row>
      <xdr:rowOff>0</xdr:rowOff>
    </xdr:to>
    <xdr:sp macro="" textlink="">
      <xdr:nvSpPr>
        <xdr:cNvPr id="1377" name="Option Button 1376">
          <a:extLst>
            <a:ext uri="{FF2B5EF4-FFF2-40B4-BE49-F238E27FC236}">
              <a16:creationId xmlns:a16="http://schemas.microsoft.com/office/drawing/2014/main" id="{00000000-0008-0000-2D00-00006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8" name="Option Button 1377">
          <a:extLst>
            <a:ext uri="{FF2B5EF4-FFF2-40B4-BE49-F238E27FC236}">
              <a16:creationId xmlns:a16="http://schemas.microsoft.com/office/drawing/2014/main" id="{00000000-0008-0000-2D00-00006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9" name="Option Button 1378">
          <a:extLst>
            <a:ext uri="{FF2B5EF4-FFF2-40B4-BE49-F238E27FC236}">
              <a16:creationId xmlns:a16="http://schemas.microsoft.com/office/drawing/2014/main" id="{00000000-0008-0000-2D00-00006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0" name="Option Button 1379">
          <a:extLst>
            <a:ext uri="{FF2B5EF4-FFF2-40B4-BE49-F238E27FC236}">
              <a16:creationId xmlns:a16="http://schemas.microsoft.com/office/drawing/2014/main" id="{00000000-0008-0000-2D00-00006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1" name="Group Box 1380" descr="Group Box 5">
          <a:extLst>
            <a:ext uri="{FF2B5EF4-FFF2-40B4-BE49-F238E27FC236}">
              <a16:creationId xmlns:a16="http://schemas.microsoft.com/office/drawing/2014/main" id="{00000000-0008-0000-2D00-00006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296</xdr:row>
      <xdr:rowOff>28440</xdr:rowOff>
    </xdr:from>
    <xdr:to>
      <xdr:col>7</xdr:col>
      <xdr:colOff>-363960</xdr:colOff>
      <xdr:row>297</xdr:row>
      <xdr:rowOff>0</xdr:rowOff>
    </xdr:to>
    <xdr:sp macro="" textlink="">
      <xdr:nvSpPr>
        <xdr:cNvPr id="1382" name="Option Button 1381">
          <a:extLst>
            <a:ext uri="{FF2B5EF4-FFF2-40B4-BE49-F238E27FC236}">
              <a16:creationId xmlns:a16="http://schemas.microsoft.com/office/drawing/2014/main" id="{00000000-0008-0000-2D00-00006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3" name="Option Button 1382">
          <a:extLst>
            <a:ext uri="{FF2B5EF4-FFF2-40B4-BE49-F238E27FC236}">
              <a16:creationId xmlns:a16="http://schemas.microsoft.com/office/drawing/2014/main" id="{00000000-0008-0000-2D00-00006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4" name="Option Button 1383">
          <a:extLst>
            <a:ext uri="{FF2B5EF4-FFF2-40B4-BE49-F238E27FC236}">
              <a16:creationId xmlns:a16="http://schemas.microsoft.com/office/drawing/2014/main" id="{00000000-0008-0000-2D00-00006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5" name="Option Button 1384">
          <a:extLst>
            <a:ext uri="{FF2B5EF4-FFF2-40B4-BE49-F238E27FC236}">
              <a16:creationId xmlns:a16="http://schemas.microsoft.com/office/drawing/2014/main" id="{00000000-0008-0000-2D00-00006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6" name="Group Box 1385" descr="Group Box 5">
          <a:extLst>
            <a:ext uri="{FF2B5EF4-FFF2-40B4-BE49-F238E27FC236}">
              <a16:creationId xmlns:a16="http://schemas.microsoft.com/office/drawing/2014/main" id="{00000000-0008-0000-2D00-00006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297</xdr:row>
      <xdr:rowOff>28440</xdr:rowOff>
    </xdr:from>
    <xdr:to>
      <xdr:col>7</xdr:col>
      <xdr:colOff>-363960</xdr:colOff>
      <xdr:row>298</xdr:row>
      <xdr:rowOff>0</xdr:rowOff>
    </xdr:to>
    <xdr:sp macro="" textlink="">
      <xdr:nvSpPr>
        <xdr:cNvPr id="1387" name="Option Button 1386">
          <a:extLst>
            <a:ext uri="{FF2B5EF4-FFF2-40B4-BE49-F238E27FC236}">
              <a16:creationId xmlns:a16="http://schemas.microsoft.com/office/drawing/2014/main" id="{00000000-0008-0000-2D00-00006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8" name="Option Button 1387">
          <a:extLst>
            <a:ext uri="{FF2B5EF4-FFF2-40B4-BE49-F238E27FC236}">
              <a16:creationId xmlns:a16="http://schemas.microsoft.com/office/drawing/2014/main" id="{00000000-0008-0000-2D00-00006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9" name="Option Button 1388">
          <a:extLst>
            <a:ext uri="{FF2B5EF4-FFF2-40B4-BE49-F238E27FC236}">
              <a16:creationId xmlns:a16="http://schemas.microsoft.com/office/drawing/2014/main" id="{00000000-0008-0000-2D00-00006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0" name="Option Button 1389">
          <a:extLst>
            <a:ext uri="{FF2B5EF4-FFF2-40B4-BE49-F238E27FC236}">
              <a16:creationId xmlns:a16="http://schemas.microsoft.com/office/drawing/2014/main" id="{00000000-0008-0000-2D00-00006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1" name="Group Box 1390" descr="Group Box 5">
          <a:extLst>
            <a:ext uri="{FF2B5EF4-FFF2-40B4-BE49-F238E27FC236}">
              <a16:creationId xmlns:a16="http://schemas.microsoft.com/office/drawing/2014/main" id="{00000000-0008-0000-2D00-00006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298</xdr:row>
      <xdr:rowOff>28440</xdr:rowOff>
    </xdr:from>
    <xdr:to>
      <xdr:col>7</xdr:col>
      <xdr:colOff>-363960</xdr:colOff>
      <xdr:row>299</xdr:row>
      <xdr:rowOff>0</xdr:rowOff>
    </xdr:to>
    <xdr:sp macro="" textlink="">
      <xdr:nvSpPr>
        <xdr:cNvPr id="1392" name="Option Button 1391">
          <a:extLst>
            <a:ext uri="{FF2B5EF4-FFF2-40B4-BE49-F238E27FC236}">
              <a16:creationId xmlns:a16="http://schemas.microsoft.com/office/drawing/2014/main" id="{00000000-0008-0000-2D00-00007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3" name="Option Button 1392">
          <a:extLst>
            <a:ext uri="{FF2B5EF4-FFF2-40B4-BE49-F238E27FC236}">
              <a16:creationId xmlns:a16="http://schemas.microsoft.com/office/drawing/2014/main" id="{00000000-0008-0000-2D00-00007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4" name="Option Button 1393">
          <a:extLst>
            <a:ext uri="{FF2B5EF4-FFF2-40B4-BE49-F238E27FC236}">
              <a16:creationId xmlns:a16="http://schemas.microsoft.com/office/drawing/2014/main" id="{00000000-0008-0000-2D00-00007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5" name="Option Button 1394">
          <a:extLst>
            <a:ext uri="{FF2B5EF4-FFF2-40B4-BE49-F238E27FC236}">
              <a16:creationId xmlns:a16="http://schemas.microsoft.com/office/drawing/2014/main" id="{00000000-0008-0000-2D00-00007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6" name="Group Box 1395" descr="Group Box 5">
          <a:extLst>
            <a:ext uri="{FF2B5EF4-FFF2-40B4-BE49-F238E27FC236}">
              <a16:creationId xmlns:a16="http://schemas.microsoft.com/office/drawing/2014/main" id="{00000000-0008-0000-2D00-00007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299</xdr:row>
      <xdr:rowOff>28440</xdr:rowOff>
    </xdr:from>
    <xdr:to>
      <xdr:col>7</xdr:col>
      <xdr:colOff>-363960</xdr:colOff>
      <xdr:row>300</xdr:row>
      <xdr:rowOff>0</xdr:rowOff>
    </xdr:to>
    <xdr:sp macro="" textlink="">
      <xdr:nvSpPr>
        <xdr:cNvPr id="1397" name="Option Button 1396">
          <a:extLst>
            <a:ext uri="{FF2B5EF4-FFF2-40B4-BE49-F238E27FC236}">
              <a16:creationId xmlns:a16="http://schemas.microsoft.com/office/drawing/2014/main" id="{00000000-0008-0000-2D00-00007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8" name="Option Button 1397">
          <a:extLst>
            <a:ext uri="{FF2B5EF4-FFF2-40B4-BE49-F238E27FC236}">
              <a16:creationId xmlns:a16="http://schemas.microsoft.com/office/drawing/2014/main" id="{00000000-0008-0000-2D00-00007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9" name="Option Button 1398">
          <a:extLst>
            <a:ext uri="{FF2B5EF4-FFF2-40B4-BE49-F238E27FC236}">
              <a16:creationId xmlns:a16="http://schemas.microsoft.com/office/drawing/2014/main" id="{00000000-0008-0000-2D00-00007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0" name="Option Button 1399">
          <a:extLst>
            <a:ext uri="{FF2B5EF4-FFF2-40B4-BE49-F238E27FC236}">
              <a16:creationId xmlns:a16="http://schemas.microsoft.com/office/drawing/2014/main" id="{00000000-0008-0000-2D00-00007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1" name="Group Box 1400" descr="Group Box 5">
          <a:extLst>
            <a:ext uri="{FF2B5EF4-FFF2-40B4-BE49-F238E27FC236}">
              <a16:creationId xmlns:a16="http://schemas.microsoft.com/office/drawing/2014/main" id="{00000000-0008-0000-2D00-00007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300</xdr:row>
      <xdr:rowOff>28440</xdr:rowOff>
    </xdr:from>
    <xdr:to>
      <xdr:col>7</xdr:col>
      <xdr:colOff>-363960</xdr:colOff>
      <xdr:row>301</xdr:row>
      <xdr:rowOff>0</xdr:rowOff>
    </xdr:to>
    <xdr:sp macro="" textlink="">
      <xdr:nvSpPr>
        <xdr:cNvPr id="1402" name="Option Button 1401">
          <a:extLst>
            <a:ext uri="{FF2B5EF4-FFF2-40B4-BE49-F238E27FC236}">
              <a16:creationId xmlns:a16="http://schemas.microsoft.com/office/drawing/2014/main" id="{00000000-0008-0000-2D00-00007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3" name="Option Button 1402">
          <a:extLst>
            <a:ext uri="{FF2B5EF4-FFF2-40B4-BE49-F238E27FC236}">
              <a16:creationId xmlns:a16="http://schemas.microsoft.com/office/drawing/2014/main" id="{00000000-0008-0000-2D00-00007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4" name="Option Button 1403">
          <a:extLst>
            <a:ext uri="{FF2B5EF4-FFF2-40B4-BE49-F238E27FC236}">
              <a16:creationId xmlns:a16="http://schemas.microsoft.com/office/drawing/2014/main" id="{00000000-0008-0000-2D00-00007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5" name="Option Button 1404">
          <a:extLst>
            <a:ext uri="{FF2B5EF4-FFF2-40B4-BE49-F238E27FC236}">
              <a16:creationId xmlns:a16="http://schemas.microsoft.com/office/drawing/2014/main" id="{00000000-0008-0000-2D00-00007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6" name="Group Box 1405" descr="Group Box 5">
          <a:extLst>
            <a:ext uri="{FF2B5EF4-FFF2-40B4-BE49-F238E27FC236}">
              <a16:creationId xmlns:a16="http://schemas.microsoft.com/office/drawing/2014/main" id="{00000000-0008-0000-2D00-00007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301</xdr:row>
      <xdr:rowOff>28440</xdr:rowOff>
    </xdr:from>
    <xdr:to>
      <xdr:col>7</xdr:col>
      <xdr:colOff>-363960</xdr:colOff>
      <xdr:row>302</xdr:row>
      <xdr:rowOff>0</xdr:rowOff>
    </xdr:to>
    <xdr:sp macro="" textlink="">
      <xdr:nvSpPr>
        <xdr:cNvPr id="1407" name="Option Button 1406">
          <a:extLst>
            <a:ext uri="{FF2B5EF4-FFF2-40B4-BE49-F238E27FC236}">
              <a16:creationId xmlns:a16="http://schemas.microsoft.com/office/drawing/2014/main" id="{00000000-0008-0000-2D00-00007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8" name="Option Button 1407">
          <a:extLst>
            <a:ext uri="{FF2B5EF4-FFF2-40B4-BE49-F238E27FC236}">
              <a16:creationId xmlns:a16="http://schemas.microsoft.com/office/drawing/2014/main" id="{00000000-0008-0000-2D00-00008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9" name="Option Button 1408">
          <a:extLst>
            <a:ext uri="{FF2B5EF4-FFF2-40B4-BE49-F238E27FC236}">
              <a16:creationId xmlns:a16="http://schemas.microsoft.com/office/drawing/2014/main" id="{00000000-0008-0000-2D00-00008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0" name="Option Button 1409">
          <a:extLst>
            <a:ext uri="{FF2B5EF4-FFF2-40B4-BE49-F238E27FC236}">
              <a16:creationId xmlns:a16="http://schemas.microsoft.com/office/drawing/2014/main" id="{00000000-0008-0000-2D00-00008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1" name="Group Box 1410" descr="Group Box 5">
          <a:extLst>
            <a:ext uri="{FF2B5EF4-FFF2-40B4-BE49-F238E27FC236}">
              <a16:creationId xmlns:a16="http://schemas.microsoft.com/office/drawing/2014/main" id="{00000000-0008-0000-2D00-00008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302</xdr:row>
      <xdr:rowOff>28440</xdr:rowOff>
    </xdr:from>
    <xdr:to>
      <xdr:col>7</xdr:col>
      <xdr:colOff>-363960</xdr:colOff>
      <xdr:row>303</xdr:row>
      <xdr:rowOff>0</xdr:rowOff>
    </xdr:to>
    <xdr:sp macro="" textlink="">
      <xdr:nvSpPr>
        <xdr:cNvPr id="1412" name="Option Button 1411">
          <a:extLst>
            <a:ext uri="{FF2B5EF4-FFF2-40B4-BE49-F238E27FC236}">
              <a16:creationId xmlns:a16="http://schemas.microsoft.com/office/drawing/2014/main" id="{00000000-0008-0000-2D00-00008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3" name="Option Button 1412">
          <a:extLst>
            <a:ext uri="{FF2B5EF4-FFF2-40B4-BE49-F238E27FC236}">
              <a16:creationId xmlns:a16="http://schemas.microsoft.com/office/drawing/2014/main" id="{00000000-0008-0000-2D00-00008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4" name="Option Button 1413">
          <a:extLst>
            <a:ext uri="{FF2B5EF4-FFF2-40B4-BE49-F238E27FC236}">
              <a16:creationId xmlns:a16="http://schemas.microsoft.com/office/drawing/2014/main" id="{00000000-0008-0000-2D00-00008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5" name="Option Button 1414">
          <a:extLst>
            <a:ext uri="{FF2B5EF4-FFF2-40B4-BE49-F238E27FC236}">
              <a16:creationId xmlns:a16="http://schemas.microsoft.com/office/drawing/2014/main" id="{00000000-0008-0000-2D00-00008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6" name="Group Box 1415" descr="Group Box 5">
          <a:extLst>
            <a:ext uri="{FF2B5EF4-FFF2-40B4-BE49-F238E27FC236}">
              <a16:creationId xmlns:a16="http://schemas.microsoft.com/office/drawing/2014/main" id="{00000000-0008-0000-2D00-00008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303</xdr:row>
      <xdr:rowOff>28440</xdr:rowOff>
    </xdr:from>
    <xdr:to>
      <xdr:col>7</xdr:col>
      <xdr:colOff>-363960</xdr:colOff>
      <xdr:row>304</xdr:row>
      <xdr:rowOff>0</xdr:rowOff>
    </xdr:to>
    <xdr:sp macro="" textlink="">
      <xdr:nvSpPr>
        <xdr:cNvPr id="1417" name="Option Button 1416">
          <a:extLst>
            <a:ext uri="{FF2B5EF4-FFF2-40B4-BE49-F238E27FC236}">
              <a16:creationId xmlns:a16="http://schemas.microsoft.com/office/drawing/2014/main" id="{00000000-0008-0000-2D00-00008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8" name="Option Button 1417">
          <a:extLst>
            <a:ext uri="{FF2B5EF4-FFF2-40B4-BE49-F238E27FC236}">
              <a16:creationId xmlns:a16="http://schemas.microsoft.com/office/drawing/2014/main" id="{00000000-0008-0000-2D00-00008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9" name="Option Button 1418">
          <a:extLst>
            <a:ext uri="{FF2B5EF4-FFF2-40B4-BE49-F238E27FC236}">
              <a16:creationId xmlns:a16="http://schemas.microsoft.com/office/drawing/2014/main" id="{00000000-0008-0000-2D00-00008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0" name="Option Button 1419">
          <a:extLst>
            <a:ext uri="{FF2B5EF4-FFF2-40B4-BE49-F238E27FC236}">
              <a16:creationId xmlns:a16="http://schemas.microsoft.com/office/drawing/2014/main" id="{00000000-0008-0000-2D00-00008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1" name="Group Box 1420" descr="Group Box 5">
          <a:extLst>
            <a:ext uri="{FF2B5EF4-FFF2-40B4-BE49-F238E27FC236}">
              <a16:creationId xmlns:a16="http://schemas.microsoft.com/office/drawing/2014/main" id="{00000000-0008-0000-2D00-00008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304</xdr:row>
      <xdr:rowOff>28440</xdr:rowOff>
    </xdr:from>
    <xdr:to>
      <xdr:col>7</xdr:col>
      <xdr:colOff>-363960</xdr:colOff>
      <xdr:row>305</xdr:row>
      <xdr:rowOff>0</xdr:rowOff>
    </xdr:to>
    <xdr:sp macro="" textlink="">
      <xdr:nvSpPr>
        <xdr:cNvPr id="1422" name="Option Button 1421">
          <a:extLst>
            <a:ext uri="{FF2B5EF4-FFF2-40B4-BE49-F238E27FC236}">
              <a16:creationId xmlns:a16="http://schemas.microsoft.com/office/drawing/2014/main" id="{00000000-0008-0000-2D00-00008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3" name="Option Button 1422">
          <a:extLst>
            <a:ext uri="{FF2B5EF4-FFF2-40B4-BE49-F238E27FC236}">
              <a16:creationId xmlns:a16="http://schemas.microsoft.com/office/drawing/2014/main" id="{00000000-0008-0000-2D00-00008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4" name="Option Button 1423">
          <a:extLst>
            <a:ext uri="{FF2B5EF4-FFF2-40B4-BE49-F238E27FC236}">
              <a16:creationId xmlns:a16="http://schemas.microsoft.com/office/drawing/2014/main" id="{00000000-0008-0000-2D00-00009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5" name="Option Button 1424">
          <a:extLst>
            <a:ext uri="{FF2B5EF4-FFF2-40B4-BE49-F238E27FC236}">
              <a16:creationId xmlns:a16="http://schemas.microsoft.com/office/drawing/2014/main" id="{00000000-0008-0000-2D00-00009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6" name="Group Box 1425" descr="Group Box 5">
          <a:extLst>
            <a:ext uri="{FF2B5EF4-FFF2-40B4-BE49-F238E27FC236}">
              <a16:creationId xmlns:a16="http://schemas.microsoft.com/office/drawing/2014/main" id="{00000000-0008-0000-2D00-00009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305</xdr:row>
      <xdr:rowOff>28440</xdr:rowOff>
    </xdr:from>
    <xdr:to>
      <xdr:col>7</xdr:col>
      <xdr:colOff>-363960</xdr:colOff>
      <xdr:row>306</xdr:row>
      <xdr:rowOff>0</xdr:rowOff>
    </xdr:to>
    <xdr:sp macro="" textlink="">
      <xdr:nvSpPr>
        <xdr:cNvPr id="1427" name="Option Button 1426">
          <a:extLst>
            <a:ext uri="{FF2B5EF4-FFF2-40B4-BE49-F238E27FC236}">
              <a16:creationId xmlns:a16="http://schemas.microsoft.com/office/drawing/2014/main" id="{00000000-0008-0000-2D00-00009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8" name="Option Button 1427">
          <a:extLst>
            <a:ext uri="{FF2B5EF4-FFF2-40B4-BE49-F238E27FC236}">
              <a16:creationId xmlns:a16="http://schemas.microsoft.com/office/drawing/2014/main" id="{00000000-0008-0000-2D00-00009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9" name="Option Button 1428">
          <a:extLst>
            <a:ext uri="{FF2B5EF4-FFF2-40B4-BE49-F238E27FC236}">
              <a16:creationId xmlns:a16="http://schemas.microsoft.com/office/drawing/2014/main" id="{00000000-0008-0000-2D00-00009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0" name="Option Button 1429">
          <a:extLst>
            <a:ext uri="{FF2B5EF4-FFF2-40B4-BE49-F238E27FC236}">
              <a16:creationId xmlns:a16="http://schemas.microsoft.com/office/drawing/2014/main" id="{00000000-0008-0000-2D00-00009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1" name="Group Box 1430" descr="Group Box 5">
          <a:extLst>
            <a:ext uri="{FF2B5EF4-FFF2-40B4-BE49-F238E27FC236}">
              <a16:creationId xmlns:a16="http://schemas.microsoft.com/office/drawing/2014/main" id="{00000000-0008-0000-2D00-00009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306</xdr:row>
      <xdr:rowOff>28440</xdr:rowOff>
    </xdr:from>
    <xdr:to>
      <xdr:col>7</xdr:col>
      <xdr:colOff>-363960</xdr:colOff>
      <xdr:row>307</xdr:row>
      <xdr:rowOff>0</xdr:rowOff>
    </xdr:to>
    <xdr:sp macro="" textlink="">
      <xdr:nvSpPr>
        <xdr:cNvPr id="1432" name="Option Button 1431">
          <a:extLst>
            <a:ext uri="{FF2B5EF4-FFF2-40B4-BE49-F238E27FC236}">
              <a16:creationId xmlns:a16="http://schemas.microsoft.com/office/drawing/2014/main" id="{00000000-0008-0000-2D00-00009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3" name="Option Button 1432">
          <a:extLst>
            <a:ext uri="{FF2B5EF4-FFF2-40B4-BE49-F238E27FC236}">
              <a16:creationId xmlns:a16="http://schemas.microsoft.com/office/drawing/2014/main" id="{00000000-0008-0000-2D00-00009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4" name="Option Button 1433">
          <a:extLst>
            <a:ext uri="{FF2B5EF4-FFF2-40B4-BE49-F238E27FC236}">
              <a16:creationId xmlns:a16="http://schemas.microsoft.com/office/drawing/2014/main" id="{00000000-0008-0000-2D00-00009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5" name="Option Button 1434">
          <a:extLst>
            <a:ext uri="{FF2B5EF4-FFF2-40B4-BE49-F238E27FC236}">
              <a16:creationId xmlns:a16="http://schemas.microsoft.com/office/drawing/2014/main" id="{00000000-0008-0000-2D00-00009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6" name="Group Box 1435" descr="Group Box 5">
          <a:extLst>
            <a:ext uri="{FF2B5EF4-FFF2-40B4-BE49-F238E27FC236}">
              <a16:creationId xmlns:a16="http://schemas.microsoft.com/office/drawing/2014/main" id="{00000000-0008-0000-2D00-00009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307</xdr:row>
      <xdr:rowOff>28440</xdr:rowOff>
    </xdr:from>
    <xdr:to>
      <xdr:col>7</xdr:col>
      <xdr:colOff>-363960</xdr:colOff>
      <xdr:row>308</xdr:row>
      <xdr:rowOff>0</xdr:rowOff>
    </xdr:to>
    <xdr:sp macro="" textlink="">
      <xdr:nvSpPr>
        <xdr:cNvPr id="1437" name="Option Button 1436">
          <a:extLst>
            <a:ext uri="{FF2B5EF4-FFF2-40B4-BE49-F238E27FC236}">
              <a16:creationId xmlns:a16="http://schemas.microsoft.com/office/drawing/2014/main" id="{00000000-0008-0000-2D00-00009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8" name="Option Button 1437">
          <a:extLst>
            <a:ext uri="{FF2B5EF4-FFF2-40B4-BE49-F238E27FC236}">
              <a16:creationId xmlns:a16="http://schemas.microsoft.com/office/drawing/2014/main" id="{00000000-0008-0000-2D00-00009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9" name="Option Button 1438">
          <a:extLst>
            <a:ext uri="{FF2B5EF4-FFF2-40B4-BE49-F238E27FC236}">
              <a16:creationId xmlns:a16="http://schemas.microsoft.com/office/drawing/2014/main" id="{00000000-0008-0000-2D00-00009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0" name="Option Button 1439">
          <a:extLst>
            <a:ext uri="{FF2B5EF4-FFF2-40B4-BE49-F238E27FC236}">
              <a16:creationId xmlns:a16="http://schemas.microsoft.com/office/drawing/2014/main" id="{00000000-0008-0000-2D00-0000A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1" name="Group Box 1440" descr="Group Box 5">
          <a:extLst>
            <a:ext uri="{FF2B5EF4-FFF2-40B4-BE49-F238E27FC236}">
              <a16:creationId xmlns:a16="http://schemas.microsoft.com/office/drawing/2014/main" id="{00000000-0008-0000-2D00-0000A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308</xdr:row>
      <xdr:rowOff>28440</xdr:rowOff>
    </xdr:from>
    <xdr:to>
      <xdr:col>7</xdr:col>
      <xdr:colOff>-363960</xdr:colOff>
      <xdr:row>309</xdr:row>
      <xdr:rowOff>0</xdr:rowOff>
    </xdr:to>
    <xdr:sp macro="" textlink="">
      <xdr:nvSpPr>
        <xdr:cNvPr id="1442" name="Option Button 1441">
          <a:extLst>
            <a:ext uri="{FF2B5EF4-FFF2-40B4-BE49-F238E27FC236}">
              <a16:creationId xmlns:a16="http://schemas.microsoft.com/office/drawing/2014/main" id="{00000000-0008-0000-2D00-0000A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3" name="Option Button 1442">
          <a:extLst>
            <a:ext uri="{FF2B5EF4-FFF2-40B4-BE49-F238E27FC236}">
              <a16:creationId xmlns:a16="http://schemas.microsoft.com/office/drawing/2014/main" id="{00000000-0008-0000-2D00-0000A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4" name="Option Button 1443">
          <a:extLst>
            <a:ext uri="{FF2B5EF4-FFF2-40B4-BE49-F238E27FC236}">
              <a16:creationId xmlns:a16="http://schemas.microsoft.com/office/drawing/2014/main" id="{00000000-0008-0000-2D00-0000A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5" name="Option Button 1444">
          <a:extLst>
            <a:ext uri="{FF2B5EF4-FFF2-40B4-BE49-F238E27FC236}">
              <a16:creationId xmlns:a16="http://schemas.microsoft.com/office/drawing/2014/main" id="{00000000-0008-0000-2D00-0000A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6" name="Group Box 1445" descr="Group Box 5">
          <a:extLst>
            <a:ext uri="{FF2B5EF4-FFF2-40B4-BE49-F238E27FC236}">
              <a16:creationId xmlns:a16="http://schemas.microsoft.com/office/drawing/2014/main" id="{00000000-0008-0000-2D00-0000A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309</xdr:row>
      <xdr:rowOff>28440</xdr:rowOff>
    </xdr:from>
    <xdr:to>
      <xdr:col>7</xdr:col>
      <xdr:colOff>-363960</xdr:colOff>
      <xdr:row>310</xdr:row>
      <xdr:rowOff>0</xdr:rowOff>
    </xdr:to>
    <xdr:sp macro="" textlink="">
      <xdr:nvSpPr>
        <xdr:cNvPr id="1447" name="Option Button 1446">
          <a:extLst>
            <a:ext uri="{FF2B5EF4-FFF2-40B4-BE49-F238E27FC236}">
              <a16:creationId xmlns:a16="http://schemas.microsoft.com/office/drawing/2014/main" id="{00000000-0008-0000-2D00-0000A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8" name="Option Button 1447">
          <a:extLst>
            <a:ext uri="{FF2B5EF4-FFF2-40B4-BE49-F238E27FC236}">
              <a16:creationId xmlns:a16="http://schemas.microsoft.com/office/drawing/2014/main" id="{00000000-0008-0000-2D00-0000A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9" name="Option Button 1448">
          <a:extLst>
            <a:ext uri="{FF2B5EF4-FFF2-40B4-BE49-F238E27FC236}">
              <a16:creationId xmlns:a16="http://schemas.microsoft.com/office/drawing/2014/main" id="{00000000-0008-0000-2D00-0000A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0" name="Option Button 1449">
          <a:extLst>
            <a:ext uri="{FF2B5EF4-FFF2-40B4-BE49-F238E27FC236}">
              <a16:creationId xmlns:a16="http://schemas.microsoft.com/office/drawing/2014/main" id="{00000000-0008-0000-2D00-0000A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1" name="Group Box 1450" descr="Group Box 5">
          <a:extLst>
            <a:ext uri="{FF2B5EF4-FFF2-40B4-BE49-F238E27FC236}">
              <a16:creationId xmlns:a16="http://schemas.microsoft.com/office/drawing/2014/main" id="{00000000-0008-0000-2D00-0000A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310</xdr:row>
      <xdr:rowOff>28440</xdr:rowOff>
    </xdr:from>
    <xdr:to>
      <xdr:col>7</xdr:col>
      <xdr:colOff>-363960</xdr:colOff>
      <xdr:row>311</xdr:row>
      <xdr:rowOff>0</xdr:rowOff>
    </xdr:to>
    <xdr:sp macro="" textlink="">
      <xdr:nvSpPr>
        <xdr:cNvPr id="1452" name="Option Button 1451">
          <a:extLst>
            <a:ext uri="{FF2B5EF4-FFF2-40B4-BE49-F238E27FC236}">
              <a16:creationId xmlns:a16="http://schemas.microsoft.com/office/drawing/2014/main" id="{00000000-0008-0000-2D00-0000A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3" name="Option Button 1452">
          <a:extLst>
            <a:ext uri="{FF2B5EF4-FFF2-40B4-BE49-F238E27FC236}">
              <a16:creationId xmlns:a16="http://schemas.microsoft.com/office/drawing/2014/main" id="{00000000-0008-0000-2D00-0000A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4" name="Option Button 1453">
          <a:extLst>
            <a:ext uri="{FF2B5EF4-FFF2-40B4-BE49-F238E27FC236}">
              <a16:creationId xmlns:a16="http://schemas.microsoft.com/office/drawing/2014/main" id="{00000000-0008-0000-2D00-0000A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5" name="Option Button 1454">
          <a:extLst>
            <a:ext uri="{FF2B5EF4-FFF2-40B4-BE49-F238E27FC236}">
              <a16:creationId xmlns:a16="http://schemas.microsoft.com/office/drawing/2014/main" id="{00000000-0008-0000-2D00-0000A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6" name="Group Box 1455" descr="Group Box 5">
          <a:extLst>
            <a:ext uri="{FF2B5EF4-FFF2-40B4-BE49-F238E27FC236}">
              <a16:creationId xmlns:a16="http://schemas.microsoft.com/office/drawing/2014/main" id="{00000000-0008-0000-2D00-0000B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311</xdr:row>
      <xdr:rowOff>28440</xdr:rowOff>
    </xdr:from>
    <xdr:to>
      <xdr:col>7</xdr:col>
      <xdr:colOff>-363960</xdr:colOff>
      <xdr:row>312</xdr:row>
      <xdr:rowOff>0</xdr:rowOff>
    </xdr:to>
    <xdr:sp macro="" textlink="">
      <xdr:nvSpPr>
        <xdr:cNvPr id="1457" name="Option Button 1456">
          <a:extLst>
            <a:ext uri="{FF2B5EF4-FFF2-40B4-BE49-F238E27FC236}">
              <a16:creationId xmlns:a16="http://schemas.microsoft.com/office/drawing/2014/main" id="{00000000-0008-0000-2D00-0000B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8" name="Option Button 1457">
          <a:extLst>
            <a:ext uri="{FF2B5EF4-FFF2-40B4-BE49-F238E27FC236}">
              <a16:creationId xmlns:a16="http://schemas.microsoft.com/office/drawing/2014/main" id="{00000000-0008-0000-2D00-0000B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9" name="Option Button 1458">
          <a:extLst>
            <a:ext uri="{FF2B5EF4-FFF2-40B4-BE49-F238E27FC236}">
              <a16:creationId xmlns:a16="http://schemas.microsoft.com/office/drawing/2014/main" id="{00000000-0008-0000-2D00-0000B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0" name="Option Button 1459">
          <a:extLst>
            <a:ext uri="{FF2B5EF4-FFF2-40B4-BE49-F238E27FC236}">
              <a16:creationId xmlns:a16="http://schemas.microsoft.com/office/drawing/2014/main" id="{00000000-0008-0000-2D00-0000B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1" name="Group Box 1460" descr="Group Box 5">
          <a:extLst>
            <a:ext uri="{FF2B5EF4-FFF2-40B4-BE49-F238E27FC236}">
              <a16:creationId xmlns:a16="http://schemas.microsoft.com/office/drawing/2014/main" id="{00000000-0008-0000-2D00-0000B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312</xdr:row>
      <xdr:rowOff>28440</xdr:rowOff>
    </xdr:from>
    <xdr:to>
      <xdr:col>7</xdr:col>
      <xdr:colOff>-363960</xdr:colOff>
      <xdr:row>313</xdr:row>
      <xdr:rowOff>0</xdr:rowOff>
    </xdr:to>
    <xdr:sp macro="" textlink="">
      <xdr:nvSpPr>
        <xdr:cNvPr id="1462" name="Option Button 1461">
          <a:extLst>
            <a:ext uri="{FF2B5EF4-FFF2-40B4-BE49-F238E27FC236}">
              <a16:creationId xmlns:a16="http://schemas.microsoft.com/office/drawing/2014/main" id="{00000000-0008-0000-2D00-0000B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3" name="Option Button 1462">
          <a:extLst>
            <a:ext uri="{FF2B5EF4-FFF2-40B4-BE49-F238E27FC236}">
              <a16:creationId xmlns:a16="http://schemas.microsoft.com/office/drawing/2014/main" id="{00000000-0008-0000-2D00-0000B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4" name="Option Button 1463">
          <a:extLst>
            <a:ext uri="{FF2B5EF4-FFF2-40B4-BE49-F238E27FC236}">
              <a16:creationId xmlns:a16="http://schemas.microsoft.com/office/drawing/2014/main" id="{00000000-0008-0000-2D00-0000B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5" name="Option Button 1464">
          <a:extLst>
            <a:ext uri="{FF2B5EF4-FFF2-40B4-BE49-F238E27FC236}">
              <a16:creationId xmlns:a16="http://schemas.microsoft.com/office/drawing/2014/main" id="{00000000-0008-0000-2D00-0000B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6" name="Group Box 1465" descr="Group Box 5">
          <a:extLst>
            <a:ext uri="{FF2B5EF4-FFF2-40B4-BE49-F238E27FC236}">
              <a16:creationId xmlns:a16="http://schemas.microsoft.com/office/drawing/2014/main" id="{00000000-0008-0000-2D00-0000B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313</xdr:row>
      <xdr:rowOff>28440</xdr:rowOff>
    </xdr:from>
    <xdr:to>
      <xdr:col>7</xdr:col>
      <xdr:colOff>-363960</xdr:colOff>
      <xdr:row>314</xdr:row>
      <xdr:rowOff>0</xdr:rowOff>
    </xdr:to>
    <xdr:sp macro="" textlink="">
      <xdr:nvSpPr>
        <xdr:cNvPr id="1467" name="Option Button 1466">
          <a:extLst>
            <a:ext uri="{FF2B5EF4-FFF2-40B4-BE49-F238E27FC236}">
              <a16:creationId xmlns:a16="http://schemas.microsoft.com/office/drawing/2014/main" id="{00000000-0008-0000-2D00-0000B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8" name="Option Button 1467">
          <a:extLst>
            <a:ext uri="{FF2B5EF4-FFF2-40B4-BE49-F238E27FC236}">
              <a16:creationId xmlns:a16="http://schemas.microsoft.com/office/drawing/2014/main" id="{00000000-0008-0000-2D00-0000B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9" name="Option Button 1468">
          <a:extLst>
            <a:ext uri="{FF2B5EF4-FFF2-40B4-BE49-F238E27FC236}">
              <a16:creationId xmlns:a16="http://schemas.microsoft.com/office/drawing/2014/main" id="{00000000-0008-0000-2D00-0000B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0" name="Option Button 1469">
          <a:extLst>
            <a:ext uri="{FF2B5EF4-FFF2-40B4-BE49-F238E27FC236}">
              <a16:creationId xmlns:a16="http://schemas.microsoft.com/office/drawing/2014/main" id="{00000000-0008-0000-2D00-0000B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1" name="Group Box 1470" descr="Group Box 5">
          <a:extLst>
            <a:ext uri="{FF2B5EF4-FFF2-40B4-BE49-F238E27FC236}">
              <a16:creationId xmlns:a16="http://schemas.microsoft.com/office/drawing/2014/main" id="{00000000-0008-0000-2D00-0000B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314</xdr:row>
      <xdr:rowOff>28440</xdr:rowOff>
    </xdr:from>
    <xdr:to>
      <xdr:col>7</xdr:col>
      <xdr:colOff>-363960</xdr:colOff>
      <xdr:row>315</xdr:row>
      <xdr:rowOff>0</xdr:rowOff>
    </xdr:to>
    <xdr:sp macro="" textlink="">
      <xdr:nvSpPr>
        <xdr:cNvPr id="1472" name="Option Button 1471">
          <a:extLst>
            <a:ext uri="{FF2B5EF4-FFF2-40B4-BE49-F238E27FC236}">
              <a16:creationId xmlns:a16="http://schemas.microsoft.com/office/drawing/2014/main" id="{00000000-0008-0000-2D00-0000C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3" name="Option Button 1472">
          <a:extLst>
            <a:ext uri="{FF2B5EF4-FFF2-40B4-BE49-F238E27FC236}">
              <a16:creationId xmlns:a16="http://schemas.microsoft.com/office/drawing/2014/main" id="{00000000-0008-0000-2D00-0000C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4" name="Option Button 1473">
          <a:extLst>
            <a:ext uri="{FF2B5EF4-FFF2-40B4-BE49-F238E27FC236}">
              <a16:creationId xmlns:a16="http://schemas.microsoft.com/office/drawing/2014/main" id="{00000000-0008-0000-2D00-0000C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5" name="Option Button 1474">
          <a:extLst>
            <a:ext uri="{FF2B5EF4-FFF2-40B4-BE49-F238E27FC236}">
              <a16:creationId xmlns:a16="http://schemas.microsoft.com/office/drawing/2014/main" id="{00000000-0008-0000-2D00-0000C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6" name="Group Box 1475" descr="Group Box 5">
          <a:extLst>
            <a:ext uri="{FF2B5EF4-FFF2-40B4-BE49-F238E27FC236}">
              <a16:creationId xmlns:a16="http://schemas.microsoft.com/office/drawing/2014/main" id="{00000000-0008-0000-2D00-0000C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315</xdr:row>
      <xdr:rowOff>28440</xdr:rowOff>
    </xdr:from>
    <xdr:to>
      <xdr:col>7</xdr:col>
      <xdr:colOff>-363960</xdr:colOff>
      <xdr:row>316</xdr:row>
      <xdr:rowOff>0</xdr:rowOff>
    </xdr:to>
    <xdr:sp macro="" textlink="">
      <xdr:nvSpPr>
        <xdr:cNvPr id="1477" name="Option Button 1476">
          <a:extLst>
            <a:ext uri="{FF2B5EF4-FFF2-40B4-BE49-F238E27FC236}">
              <a16:creationId xmlns:a16="http://schemas.microsoft.com/office/drawing/2014/main" id="{00000000-0008-0000-2D00-0000C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8" name="Option Button 1477">
          <a:extLst>
            <a:ext uri="{FF2B5EF4-FFF2-40B4-BE49-F238E27FC236}">
              <a16:creationId xmlns:a16="http://schemas.microsoft.com/office/drawing/2014/main" id="{00000000-0008-0000-2D00-0000C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9" name="Option Button 1478">
          <a:extLst>
            <a:ext uri="{FF2B5EF4-FFF2-40B4-BE49-F238E27FC236}">
              <a16:creationId xmlns:a16="http://schemas.microsoft.com/office/drawing/2014/main" id="{00000000-0008-0000-2D00-0000C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0" name="Option Button 1479">
          <a:extLst>
            <a:ext uri="{FF2B5EF4-FFF2-40B4-BE49-F238E27FC236}">
              <a16:creationId xmlns:a16="http://schemas.microsoft.com/office/drawing/2014/main" id="{00000000-0008-0000-2D00-0000C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1" name="Group Box 1480" descr="Group Box 5">
          <a:extLst>
            <a:ext uri="{FF2B5EF4-FFF2-40B4-BE49-F238E27FC236}">
              <a16:creationId xmlns:a16="http://schemas.microsoft.com/office/drawing/2014/main" id="{00000000-0008-0000-2D00-0000C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316</xdr:row>
      <xdr:rowOff>28440</xdr:rowOff>
    </xdr:from>
    <xdr:to>
      <xdr:col>7</xdr:col>
      <xdr:colOff>-363960</xdr:colOff>
      <xdr:row>317</xdr:row>
      <xdr:rowOff>0</xdr:rowOff>
    </xdr:to>
    <xdr:sp macro="" textlink="">
      <xdr:nvSpPr>
        <xdr:cNvPr id="1482" name="Option Button 1481">
          <a:extLst>
            <a:ext uri="{FF2B5EF4-FFF2-40B4-BE49-F238E27FC236}">
              <a16:creationId xmlns:a16="http://schemas.microsoft.com/office/drawing/2014/main" id="{00000000-0008-0000-2D00-0000C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3" name="Option Button 1482">
          <a:extLst>
            <a:ext uri="{FF2B5EF4-FFF2-40B4-BE49-F238E27FC236}">
              <a16:creationId xmlns:a16="http://schemas.microsoft.com/office/drawing/2014/main" id="{00000000-0008-0000-2D00-0000C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4" name="Option Button 1483">
          <a:extLst>
            <a:ext uri="{FF2B5EF4-FFF2-40B4-BE49-F238E27FC236}">
              <a16:creationId xmlns:a16="http://schemas.microsoft.com/office/drawing/2014/main" id="{00000000-0008-0000-2D00-0000C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5" name="Option Button 1484">
          <a:extLst>
            <a:ext uri="{FF2B5EF4-FFF2-40B4-BE49-F238E27FC236}">
              <a16:creationId xmlns:a16="http://schemas.microsoft.com/office/drawing/2014/main" id="{00000000-0008-0000-2D00-0000C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6" name="Group Box 1485" descr="Group Box 5">
          <a:extLst>
            <a:ext uri="{FF2B5EF4-FFF2-40B4-BE49-F238E27FC236}">
              <a16:creationId xmlns:a16="http://schemas.microsoft.com/office/drawing/2014/main" id="{00000000-0008-0000-2D00-0000C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317</xdr:row>
      <xdr:rowOff>28440</xdr:rowOff>
    </xdr:from>
    <xdr:to>
      <xdr:col>7</xdr:col>
      <xdr:colOff>-363960</xdr:colOff>
      <xdr:row>318</xdr:row>
      <xdr:rowOff>0</xdr:rowOff>
    </xdr:to>
    <xdr:sp macro="" textlink="">
      <xdr:nvSpPr>
        <xdr:cNvPr id="1487" name="Option Button 1486">
          <a:extLst>
            <a:ext uri="{FF2B5EF4-FFF2-40B4-BE49-F238E27FC236}">
              <a16:creationId xmlns:a16="http://schemas.microsoft.com/office/drawing/2014/main" id="{00000000-0008-0000-2D00-0000C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8" name="Option Button 1487">
          <a:extLst>
            <a:ext uri="{FF2B5EF4-FFF2-40B4-BE49-F238E27FC236}">
              <a16:creationId xmlns:a16="http://schemas.microsoft.com/office/drawing/2014/main" id="{00000000-0008-0000-2D00-0000D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9" name="Option Button 1488">
          <a:extLst>
            <a:ext uri="{FF2B5EF4-FFF2-40B4-BE49-F238E27FC236}">
              <a16:creationId xmlns:a16="http://schemas.microsoft.com/office/drawing/2014/main" id="{00000000-0008-0000-2D00-0000D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0" name="Option Button 1489">
          <a:extLst>
            <a:ext uri="{FF2B5EF4-FFF2-40B4-BE49-F238E27FC236}">
              <a16:creationId xmlns:a16="http://schemas.microsoft.com/office/drawing/2014/main" id="{00000000-0008-0000-2D00-0000D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1" name="Group Box 1490" descr="Group Box 5">
          <a:extLst>
            <a:ext uri="{FF2B5EF4-FFF2-40B4-BE49-F238E27FC236}">
              <a16:creationId xmlns:a16="http://schemas.microsoft.com/office/drawing/2014/main" id="{00000000-0008-0000-2D00-0000D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318</xdr:row>
      <xdr:rowOff>28440</xdr:rowOff>
    </xdr:from>
    <xdr:to>
      <xdr:col>7</xdr:col>
      <xdr:colOff>-363960</xdr:colOff>
      <xdr:row>319</xdr:row>
      <xdr:rowOff>0</xdr:rowOff>
    </xdr:to>
    <xdr:sp macro="" textlink="">
      <xdr:nvSpPr>
        <xdr:cNvPr id="1492" name="Option Button 1491">
          <a:extLst>
            <a:ext uri="{FF2B5EF4-FFF2-40B4-BE49-F238E27FC236}">
              <a16:creationId xmlns:a16="http://schemas.microsoft.com/office/drawing/2014/main" id="{00000000-0008-0000-2D00-0000D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3" name="Option Button 1492">
          <a:extLst>
            <a:ext uri="{FF2B5EF4-FFF2-40B4-BE49-F238E27FC236}">
              <a16:creationId xmlns:a16="http://schemas.microsoft.com/office/drawing/2014/main" id="{00000000-0008-0000-2D00-0000D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4" name="Option Button 1493">
          <a:extLst>
            <a:ext uri="{FF2B5EF4-FFF2-40B4-BE49-F238E27FC236}">
              <a16:creationId xmlns:a16="http://schemas.microsoft.com/office/drawing/2014/main" id="{00000000-0008-0000-2D00-0000D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5" name="Option Button 1494">
          <a:extLst>
            <a:ext uri="{FF2B5EF4-FFF2-40B4-BE49-F238E27FC236}">
              <a16:creationId xmlns:a16="http://schemas.microsoft.com/office/drawing/2014/main" id="{00000000-0008-0000-2D00-0000D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6" name="Group Box 1495" descr="Group Box 5">
          <a:extLst>
            <a:ext uri="{FF2B5EF4-FFF2-40B4-BE49-F238E27FC236}">
              <a16:creationId xmlns:a16="http://schemas.microsoft.com/office/drawing/2014/main" id="{00000000-0008-0000-2D00-0000D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319</xdr:row>
      <xdr:rowOff>28440</xdr:rowOff>
    </xdr:from>
    <xdr:to>
      <xdr:col>7</xdr:col>
      <xdr:colOff>-363960</xdr:colOff>
      <xdr:row>320</xdr:row>
      <xdr:rowOff>0</xdr:rowOff>
    </xdr:to>
    <xdr:sp macro="" textlink="">
      <xdr:nvSpPr>
        <xdr:cNvPr id="1497" name="Option Button 1496">
          <a:extLst>
            <a:ext uri="{FF2B5EF4-FFF2-40B4-BE49-F238E27FC236}">
              <a16:creationId xmlns:a16="http://schemas.microsoft.com/office/drawing/2014/main" id="{00000000-0008-0000-2D00-0000D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8" name="Option Button 1497">
          <a:extLst>
            <a:ext uri="{FF2B5EF4-FFF2-40B4-BE49-F238E27FC236}">
              <a16:creationId xmlns:a16="http://schemas.microsoft.com/office/drawing/2014/main" id="{00000000-0008-0000-2D00-0000D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9" name="Option Button 1498">
          <a:extLst>
            <a:ext uri="{FF2B5EF4-FFF2-40B4-BE49-F238E27FC236}">
              <a16:creationId xmlns:a16="http://schemas.microsoft.com/office/drawing/2014/main" id="{00000000-0008-0000-2D00-0000D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0" name="Option Button 1499">
          <a:extLst>
            <a:ext uri="{FF2B5EF4-FFF2-40B4-BE49-F238E27FC236}">
              <a16:creationId xmlns:a16="http://schemas.microsoft.com/office/drawing/2014/main" id="{00000000-0008-0000-2D00-0000D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1" name="Group Box 1500" descr="Group Box 5">
          <a:extLst>
            <a:ext uri="{FF2B5EF4-FFF2-40B4-BE49-F238E27FC236}">
              <a16:creationId xmlns:a16="http://schemas.microsoft.com/office/drawing/2014/main" id="{00000000-0008-0000-2D00-0000D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320</xdr:row>
      <xdr:rowOff>28440</xdr:rowOff>
    </xdr:from>
    <xdr:to>
      <xdr:col>7</xdr:col>
      <xdr:colOff>-363960</xdr:colOff>
      <xdr:row>321</xdr:row>
      <xdr:rowOff>0</xdr:rowOff>
    </xdr:to>
    <xdr:sp macro="" textlink="">
      <xdr:nvSpPr>
        <xdr:cNvPr id="1502" name="Option Button 1501">
          <a:extLst>
            <a:ext uri="{FF2B5EF4-FFF2-40B4-BE49-F238E27FC236}">
              <a16:creationId xmlns:a16="http://schemas.microsoft.com/office/drawing/2014/main" id="{00000000-0008-0000-2D00-0000D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3" name="Option Button 1502">
          <a:extLst>
            <a:ext uri="{FF2B5EF4-FFF2-40B4-BE49-F238E27FC236}">
              <a16:creationId xmlns:a16="http://schemas.microsoft.com/office/drawing/2014/main" id="{00000000-0008-0000-2D00-0000D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4" name="Option Button 1503">
          <a:extLst>
            <a:ext uri="{FF2B5EF4-FFF2-40B4-BE49-F238E27FC236}">
              <a16:creationId xmlns:a16="http://schemas.microsoft.com/office/drawing/2014/main" id="{00000000-0008-0000-2D00-0000E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5" name="Option Button 1504">
          <a:extLst>
            <a:ext uri="{FF2B5EF4-FFF2-40B4-BE49-F238E27FC236}">
              <a16:creationId xmlns:a16="http://schemas.microsoft.com/office/drawing/2014/main" id="{00000000-0008-0000-2D00-0000E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6" name="Group Box 1505" descr="Group Box 5">
          <a:extLst>
            <a:ext uri="{FF2B5EF4-FFF2-40B4-BE49-F238E27FC236}">
              <a16:creationId xmlns:a16="http://schemas.microsoft.com/office/drawing/2014/main" id="{00000000-0008-0000-2D00-0000E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321</xdr:row>
      <xdr:rowOff>28440</xdr:rowOff>
    </xdr:from>
    <xdr:to>
      <xdr:col>7</xdr:col>
      <xdr:colOff>-363960</xdr:colOff>
      <xdr:row>322</xdr:row>
      <xdr:rowOff>0</xdr:rowOff>
    </xdr:to>
    <xdr:sp macro="" textlink="">
      <xdr:nvSpPr>
        <xdr:cNvPr id="1507" name="Option Button 1506">
          <a:extLst>
            <a:ext uri="{FF2B5EF4-FFF2-40B4-BE49-F238E27FC236}">
              <a16:creationId xmlns:a16="http://schemas.microsoft.com/office/drawing/2014/main" id="{00000000-0008-0000-2D00-0000E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8" name="Option Button 1507">
          <a:extLst>
            <a:ext uri="{FF2B5EF4-FFF2-40B4-BE49-F238E27FC236}">
              <a16:creationId xmlns:a16="http://schemas.microsoft.com/office/drawing/2014/main" id="{00000000-0008-0000-2D00-0000E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9" name="Option Button 1508">
          <a:extLst>
            <a:ext uri="{FF2B5EF4-FFF2-40B4-BE49-F238E27FC236}">
              <a16:creationId xmlns:a16="http://schemas.microsoft.com/office/drawing/2014/main" id="{00000000-0008-0000-2D00-0000E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0" name="Option Button 1509">
          <a:extLst>
            <a:ext uri="{FF2B5EF4-FFF2-40B4-BE49-F238E27FC236}">
              <a16:creationId xmlns:a16="http://schemas.microsoft.com/office/drawing/2014/main" id="{00000000-0008-0000-2D00-0000E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1" name="Group Box 1510" descr="Group Box 5">
          <a:extLst>
            <a:ext uri="{FF2B5EF4-FFF2-40B4-BE49-F238E27FC236}">
              <a16:creationId xmlns:a16="http://schemas.microsoft.com/office/drawing/2014/main" id="{00000000-0008-0000-2D00-0000E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322</xdr:row>
      <xdr:rowOff>28440</xdr:rowOff>
    </xdr:from>
    <xdr:to>
      <xdr:col>7</xdr:col>
      <xdr:colOff>-363960</xdr:colOff>
      <xdr:row>323</xdr:row>
      <xdr:rowOff>0</xdr:rowOff>
    </xdr:to>
    <xdr:sp macro="" textlink="">
      <xdr:nvSpPr>
        <xdr:cNvPr id="1512" name="Option Button 1511">
          <a:extLst>
            <a:ext uri="{FF2B5EF4-FFF2-40B4-BE49-F238E27FC236}">
              <a16:creationId xmlns:a16="http://schemas.microsoft.com/office/drawing/2014/main" id="{00000000-0008-0000-2D00-0000E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3" name="Option Button 1512">
          <a:extLst>
            <a:ext uri="{FF2B5EF4-FFF2-40B4-BE49-F238E27FC236}">
              <a16:creationId xmlns:a16="http://schemas.microsoft.com/office/drawing/2014/main" id="{00000000-0008-0000-2D00-0000E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4" name="Option Button 1513">
          <a:extLst>
            <a:ext uri="{FF2B5EF4-FFF2-40B4-BE49-F238E27FC236}">
              <a16:creationId xmlns:a16="http://schemas.microsoft.com/office/drawing/2014/main" id="{00000000-0008-0000-2D00-0000E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5" name="Option Button 1514">
          <a:extLst>
            <a:ext uri="{FF2B5EF4-FFF2-40B4-BE49-F238E27FC236}">
              <a16:creationId xmlns:a16="http://schemas.microsoft.com/office/drawing/2014/main" id="{00000000-0008-0000-2D00-0000E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6" name="Group Box 1515" descr="Group Box 5">
          <a:extLst>
            <a:ext uri="{FF2B5EF4-FFF2-40B4-BE49-F238E27FC236}">
              <a16:creationId xmlns:a16="http://schemas.microsoft.com/office/drawing/2014/main" id="{00000000-0008-0000-2D00-0000E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323</xdr:row>
      <xdr:rowOff>28440</xdr:rowOff>
    </xdr:from>
    <xdr:to>
      <xdr:col>7</xdr:col>
      <xdr:colOff>-363960</xdr:colOff>
      <xdr:row>324</xdr:row>
      <xdr:rowOff>0</xdr:rowOff>
    </xdr:to>
    <xdr:sp macro="" textlink="">
      <xdr:nvSpPr>
        <xdr:cNvPr id="1517" name="Option Button 1516">
          <a:extLst>
            <a:ext uri="{FF2B5EF4-FFF2-40B4-BE49-F238E27FC236}">
              <a16:creationId xmlns:a16="http://schemas.microsoft.com/office/drawing/2014/main" id="{00000000-0008-0000-2D00-0000E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8" name="Option Button 1517">
          <a:extLst>
            <a:ext uri="{FF2B5EF4-FFF2-40B4-BE49-F238E27FC236}">
              <a16:creationId xmlns:a16="http://schemas.microsoft.com/office/drawing/2014/main" id="{00000000-0008-0000-2D00-0000E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9" name="Option Button 1518">
          <a:extLst>
            <a:ext uri="{FF2B5EF4-FFF2-40B4-BE49-F238E27FC236}">
              <a16:creationId xmlns:a16="http://schemas.microsoft.com/office/drawing/2014/main" id="{00000000-0008-0000-2D00-0000E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0" name="Option Button 1519">
          <a:extLst>
            <a:ext uri="{FF2B5EF4-FFF2-40B4-BE49-F238E27FC236}">
              <a16:creationId xmlns:a16="http://schemas.microsoft.com/office/drawing/2014/main" id="{00000000-0008-0000-2D00-0000F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1" name="Group Box 1520" descr="Group Box 5">
          <a:extLst>
            <a:ext uri="{FF2B5EF4-FFF2-40B4-BE49-F238E27FC236}">
              <a16:creationId xmlns:a16="http://schemas.microsoft.com/office/drawing/2014/main" id="{00000000-0008-0000-2D00-0000F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324</xdr:row>
      <xdr:rowOff>28440</xdr:rowOff>
    </xdr:from>
    <xdr:to>
      <xdr:col>7</xdr:col>
      <xdr:colOff>-363960</xdr:colOff>
      <xdr:row>325</xdr:row>
      <xdr:rowOff>0</xdr:rowOff>
    </xdr:to>
    <xdr:sp macro="" textlink="">
      <xdr:nvSpPr>
        <xdr:cNvPr id="1522" name="Option Button 1521">
          <a:extLst>
            <a:ext uri="{FF2B5EF4-FFF2-40B4-BE49-F238E27FC236}">
              <a16:creationId xmlns:a16="http://schemas.microsoft.com/office/drawing/2014/main" id="{00000000-0008-0000-2D00-0000F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3" name="Option Button 1522">
          <a:extLst>
            <a:ext uri="{FF2B5EF4-FFF2-40B4-BE49-F238E27FC236}">
              <a16:creationId xmlns:a16="http://schemas.microsoft.com/office/drawing/2014/main" id="{00000000-0008-0000-2D00-0000F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4" name="Option Button 1523">
          <a:extLst>
            <a:ext uri="{FF2B5EF4-FFF2-40B4-BE49-F238E27FC236}">
              <a16:creationId xmlns:a16="http://schemas.microsoft.com/office/drawing/2014/main" id="{00000000-0008-0000-2D00-0000F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5" name="Option Button 1524">
          <a:extLst>
            <a:ext uri="{FF2B5EF4-FFF2-40B4-BE49-F238E27FC236}">
              <a16:creationId xmlns:a16="http://schemas.microsoft.com/office/drawing/2014/main" id="{00000000-0008-0000-2D00-0000F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6" name="Group Box 1525" descr="Group Box 5">
          <a:extLst>
            <a:ext uri="{FF2B5EF4-FFF2-40B4-BE49-F238E27FC236}">
              <a16:creationId xmlns:a16="http://schemas.microsoft.com/office/drawing/2014/main" id="{00000000-0008-0000-2D00-0000F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325</xdr:row>
      <xdr:rowOff>28440</xdr:rowOff>
    </xdr:from>
    <xdr:to>
      <xdr:col>7</xdr:col>
      <xdr:colOff>-363960</xdr:colOff>
      <xdr:row>326</xdr:row>
      <xdr:rowOff>0</xdr:rowOff>
    </xdr:to>
    <xdr:sp macro="" textlink="">
      <xdr:nvSpPr>
        <xdr:cNvPr id="1527" name="Option Button 1526">
          <a:extLst>
            <a:ext uri="{FF2B5EF4-FFF2-40B4-BE49-F238E27FC236}">
              <a16:creationId xmlns:a16="http://schemas.microsoft.com/office/drawing/2014/main" id="{00000000-0008-0000-2D00-0000F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8" name="Option Button 1527">
          <a:extLst>
            <a:ext uri="{FF2B5EF4-FFF2-40B4-BE49-F238E27FC236}">
              <a16:creationId xmlns:a16="http://schemas.microsoft.com/office/drawing/2014/main" id="{00000000-0008-0000-2D00-0000F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9" name="Option Button 1528">
          <a:extLst>
            <a:ext uri="{FF2B5EF4-FFF2-40B4-BE49-F238E27FC236}">
              <a16:creationId xmlns:a16="http://schemas.microsoft.com/office/drawing/2014/main" id="{00000000-0008-0000-2D00-0000F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0" name="Option Button 1529">
          <a:extLst>
            <a:ext uri="{FF2B5EF4-FFF2-40B4-BE49-F238E27FC236}">
              <a16:creationId xmlns:a16="http://schemas.microsoft.com/office/drawing/2014/main" id="{00000000-0008-0000-2D00-0000F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1" name="Group Box 1530" descr="Group Box 5">
          <a:extLst>
            <a:ext uri="{FF2B5EF4-FFF2-40B4-BE49-F238E27FC236}">
              <a16:creationId xmlns:a16="http://schemas.microsoft.com/office/drawing/2014/main" id="{00000000-0008-0000-2D00-0000F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326</xdr:row>
      <xdr:rowOff>28440</xdr:rowOff>
    </xdr:from>
    <xdr:to>
      <xdr:col>7</xdr:col>
      <xdr:colOff>-363960</xdr:colOff>
      <xdr:row>327</xdr:row>
      <xdr:rowOff>0</xdr:rowOff>
    </xdr:to>
    <xdr:sp macro="" textlink="">
      <xdr:nvSpPr>
        <xdr:cNvPr id="1532" name="Option Button 1531">
          <a:extLst>
            <a:ext uri="{FF2B5EF4-FFF2-40B4-BE49-F238E27FC236}">
              <a16:creationId xmlns:a16="http://schemas.microsoft.com/office/drawing/2014/main" id="{00000000-0008-0000-2D00-0000F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3" name="Option Button 1532">
          <a:extLst>
            <a:ext uri="{FF2B5EF4-FFF2-40B4-BE49-F238E27FC236}">
              <a16:creationId xmlns:a16="http://schemas.microsoft.com/office/drawing/2014/main" id="{00000000-0008-0000-2D00-0000F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4" name="Option Button 1533">
          <a:extLst>
            <a:ext uri="{FF2B5EF4-FFF2-40B4-BE49-F238E27FC236}">
              <a16:creationId xmlns:a16="http://schemas.microsoft.com/office/drawing/2014/main" id="{00000000-0008-0000-2D00-0000F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5" name="Option Button 1534">
          <a:extLst>
            <a:ext uri="{FF2B5EF4-FFF2-40B4-BE49-F238E27FC236}">
              <a16:creationId xmlns:a16="http://schemas.microsoft.com/office/drawing/2014/main" id="{00000000-0008-0000-2D00-0000F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6" name="Group Box 1535" descr="Group Box 5">
          <a:extLst>
            <a:ext uri="{FF2B5EF4-FFF2-40B4-BE49-F238E27FC236}">
              <a16:creationId xmlns:a16="http://schemas.microsoft.com/office/drawing/2014/main" id="{00000000-0008-0000-2D00-00000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327</xdr:row>
      <xdr:rowOff>28440</xdr:rowOff>
    </xdr:from>
    <xdr:to>
      <xdr:col>7</xdr:col>
      <xdr:colOff>-363960</xdr:colOff>
      <xdr:row>328</xdr:row>
      <xdr:rowOff>0</xdr:rowOff>
    </xdr:to>
    <xdr:sp macro="" textlink="">
      <xdr:nvSpPr>
        <xdr:cNvPr id="1537" name="Option Button 1536">
          <a:extLst>
            <a:ext uri="{FF2B5EF4-FFF2-40B4-BE49-F238E27FC236}">
              <a16:creationId xmlns:a16="http://schemas.microsoft.com/office/drawing/2014/main" id="{00000000-0008-0000-2D00-00000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8" name="Option Button 1537">
          <a:extLst>
            <a:ext uri="{FF2B5EF4-FFF2-40B4-BE49-F238E27FC236}">
              <a16:creationId xmlns:a16="http://schemas.microsoft.com/office/drawing/2014/main" id="{00000000-0008-0000-2D00-00000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9" name="Option Button 1538">
          <a:extLst>
            <a:ext uri="{FF2B5EF4-FFF2-40B4-BE49-F238E27FC236}">
              <a16:creationId xmlns:a16="http://schemas.microsoft.com/office/drawing/2014/main" id="{00000000-0008-0000-2D00-00000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0" name="Option Button 1539">
          <a:extLst>
            <a:ext uri="{FF2B5EF4-FFF2-40B4-BE49-F238E27FC236}">
              <a16:creationId xmlns:a16="http://schemas.microsoft.com/office/drawing/2014/main" id="{00000000-0008-0000-2D00-00000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1" name="Group Box 1540" descr="Group Box 5">
          <a:extLst>
            <a:ext uri="{FF2B5EF4-FFF2-40B4-BE49-F238E27FC236}">
              <a16:creationId xmlns:a16="http://schemas.microsoft.com/office/drawing/2014/main" id="{00000000-0008-0000-2D00-00000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328</xdr:row>
      <xdr:rowOff>28440</xdr:rowOff>
    </xdr:from>
    <xdr:to>
      <xdr:col>7</xdr:col>
      <xdr:colOff>-363960</xdr:colOff>
      <xdr:row>329</xdr:row>
      <xdr:rowOff>0</xdr:rowOff>
    </xdr:to>
    <xdr:sp macro="" textlink="">
      <xdr:nvSpPr>
        <xdr:cNvPr id="1542" name="Option Button 1541">
          <a:extLst>
            <a:ext uri="{FF2B5EF4-FFF2-40B4-BE49-F238E27FC236}">
              <a16:creationId xmlns:a16="http://schemas.microsoft.com/office/drawing/2014/main" id="{00000000-0008-0000-2D00-00000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3" name="Option Button 1542">
          <a:extLst>
            <a:ext uri="{FF2B5EF4-FFF2-40B4-BE49-F238E27FC236}">
              <a16:creationId xmlns:a16="http://schemas.microsoft.com/office/drawing/2014/main" id="{00000000-0008-0000-2D00-00000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4" name="Option Button 1543">
          <a:extLst>
            <a:ext uri="{FF2B5EF4-FFF2-40B4-BE49-F238E27FC236}">
              <a16:creationId xmlns:a16="http://schemas.microsoft.com/office/drawing/2014/main" id="{00000000-0008-0000-2D00-00000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5" name="Option Button 1544">
          <a:extLst>
            <a:ext uri="{FF2B5EF4-FFF2-40B4-BE49-F238E27FC236}">
              <a16:creationId xmlns:a16="http://schemas.microsoft.com/office/drawing/2014/main" id="{00000000-0008-0000-2D00-00000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6" name="Group Box 1545" descr="Group Box 5">
          <a:extLst>
            <a:ext uri="{FF2B5EF4-FFF2-40B4-BE49-F238E27FC236}">
              <a16:creationId xmlns:a16="http://schemas.microsoft.com/office/drawing/2014/main" id="{00000000-0008-0000-2D00-00000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329</xdr:row>
      <xdr:rowOff>28440</xdr:rowOff>
    </xdr:from>
    <xdr:to>
      <xdr:col>7</xdr:col>
      <xdr:colOff>-363960</xdr:colOff>
      <xdr:row>330</xdr:row>
      <xdr:rowOff>0</xdr:rowOff>
    </xdr:to>
    <xdr:sp macro="" textlink="">
      <xdr:nvSpPr>
        <xdr:cNvPr id="1547" name="Option Button 1546">
          <a:extLst>
            <a:ext uri="{FF2B5EF4-FFF2-40B4-BE49-F238E27FC236}">
              <a16:creationId xmlns:a16="http://schemas.microsoft.com/office/drawing/2014/main" id="{00000000-0008-0000-2D00-00000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8" name="Option Button 1547">
          <a:extLst>
            <a:ext uri="{FF2B5EF4-FFF2-40B4-BE49-F238E27FC236}">
              <a16:creationId xmlns:a16="http://schemas.microsoft.com/office/drawing/2014/main" id="{00000000-0008-0000-2D00-00000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9" name="Option Button 1548">
          <a:extLst>
            <a:ext uri="{FF2B5EF4-FFF2-40B4-BE49-F238E27FC236}">
              <a16:creationId xmlns:a16="http://schemas.microsoft.com/office/drawing/2014/main" id="{00000000-0008-0000-2D00-00000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0" name="Option Button 1549">
          <a:extLst>
            <a:ext uri="{FF2B5EF4-FFF2-40B4-BE49-F238E27FC236}">
              <a16:creationId xmlns:a16="http://schemas.microsoft.com/office/drawing/2014/main" id="{00000000-0008-0000-2D00-00000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1" name="Group Box 1550" descr="Group Box 5">
          <a:extLst>
            <a:ext uri="{FF2B5EF4-FFF2-40B4-BE49-F238E27FC236}">
              <a16:creationId xmlns:a16="http://schemas.microsoft.com/office/drawing/2014/main" id="{00000000-0008-0000-2D00-00000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330</xdr:row>
      <xdr:rowOff>28440</xdr:rowOff>
    </xdr:from>
    <xdr:to>
      <xdr:col>7</xdr:col>
      <xdr:colOff>-363960</xdr:colOff>
      <xdr:row>331</xdr:row>
      <xdr:rowOff>0</xdr:rowOff>
    </xdr:to>
    <xdr:sp macro="" textlink="">
      <xdr:nvSpPr>
        <xdr:cNvPr id="1552" name="Option Button 1551">
          <a:extLst>
            <a:ext uri="{FF2B5EF4-FFF2-40B4-BE49-F238E27FC236}">
              <a16:creationId xmlns:a16="http://schemas.microsoft.com/office/drawing/2014/main" id="{00000000-0008-0000-2D00-00001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3" name="Option Button 1552">
          <a:extLst>
            <a:ext uri="{FF2B5EF4-FFF2-40B4-BE49-F238E27FC236}">
              <a16:creationId xmlns:a16="http://schemas.microsoft.com/office/drawing/2014/main" id="{00000000-0008-0000-2D00-00001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4" name="Option Button 1553">
          <a:extLst>
            <a:ext uri="{FF2B5EF4-FFF2-40B4-BE49-F238E27FC236}">
              <a16:creationId xmlns:a16="http://schemas.microsoft.com/office/drawing/2014/main" id="{00000000-0008-0000-2D00-00001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5" name="Option Button 1554">
          <a:extLst>
            <a:ext uri="{FF2B5EF4-FFF2-40B4-BE49-F238E27FC236}">
              <a16:creationId xmlns:a16="http://schemas.microsoft.com/office/drawing/2014/main" id="{00000000-0008-0000-2D00-00001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6" name="Group Box 1555" descr="Group Box 5">
          <a:extLst>
            <a:ext uri="{FF2B5EF4-FFF2-40B4-BE49-F238E27FC236}">
              <a16:creationId xmlns:a16="http://schemas.microsoft.com/office/drawing/2014/main" id="{00000000-0008-0000-2D00-00001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331</xdr:row>
      <xdr:rowOff>28440</xdr:rowOff>
    </xdr:from>
    <xdr:to>
      <xdr:col>7</xdr:col>
      <xdr:colOff>-363960</xdr:colOff>
      <xdr:row>332</xdr:row>
      <xdr:rowOff>0</xdr:rowOff>
    </xdr:to>
    <xdr:sp macro="" textlink="">
      <xdr:nvSpPr>
        <xdr:cNvPr id="1557" name="Option Button 1556">
          <a:extLst>
            <a:ext uri="{FF2B5EF4-FFF2-40B4-BE49-F238E27FC236}">
              <a16:creationId xmlns:a16="http://schemas.microsoft.com/office/drawing/2014/main" id="{00000000-0008-0000-2D00-00001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8" name="Option Button 1557">
          <a:extLst>
            <a:ext uri="{FF2B5EF4-FFF2-40B4-BE49-F238E27FC236}">
              <a16:creationId xmlns:a16="http://schemas.microsoft.com/office/drawing/2014/main" id="{00000000-0008-0000-2D00-00001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9" name="Option Button 1558">
          <a:extLst>
            <a:ext uri="{FF2B5EF4-FFF2-40B4-BE49-F238E27FC236}">
              <a16:creationId xmlns:a16="http://schemas.microsoft.com/office/drawing/2014/main" id="{00000000-0008-0000-2D00-00001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0" name="Option Button 1559">
          <a:extLst>
            <a:ext uri="{FF2B5EF4-FFF2-40B4-BE49-F238E27FC236}">
              <a16:creationId xmlns:a16="http://schemas.microsoft.com/office/drawing/2014/main" id="{00000000-0008-0000-2D00-00001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1" name="Group Box 1560" descr="Group Box 5">
          <a:extLst>
            <a:ext uri="{FF2B5EF4-FFF2-40B4-BE49-F238E27FC236}">
              <a16:creationId xmlns:a16="http://schemas.microsoft.com/office/drawing/2014/main" id="{00000000-0008-0000-2D00-00001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332</xdr:row>
      <xdr:rowOff>28440</xdr:rowOff>
    </xdr:from>
    <xdr:to>
      <xdr:col>7</xdr:col>
      <xdr:colOff>-363960</xdr:colOff>
      <xdr:row>333</xdr:row>
      <xdr:rowOff>0</xdr:rowOff>
    </xdr:to>
    <xdr:sp macro="" textlink="">
      <xdr:nvSpPr>
        <xdr:cNvPr id="1562" name="Option Button 1561">
          <a:extLst>
            <a:ext uri="{FF2B5EF4-FFF2-40B4-BE49-F238E27FC236}">
              <a16:creationId xmlns:a16="http://schemas.microsoft.com/office/drawing/2014/main" id="{00000000-0008-0000-2D00-00001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3" name="Option Button 1562">
          <a:extLst>
            <a:ext uri="{FF2B5EF4-FFF2-40B4-BE49-F238E27FC236}">
              <a16:creationId xmlns:a16="http://schemas.microsoft.com/office/drawing/2014/main" id="{00000000-0008-0000-2D00-00001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4" name="Option Button 1563">
          <a:extLst>
            <a:ext uri="{FF2B5EF4-FFF2-40B4-BE49-F238E27FC236}">
              <a16:creationId xmlns:a16="http://schemas.microsoft.com/office/drawing/2014/main" id="{00000000-0008-0000-2D00-00001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5" name="Option Button 1564">
          <a:extLst>
            <a:ext uri="{FF2B5EF4-FFF2-40B4-BE49-F238E27FC236}">
              <a16:creationId xmlns:a16="http://schemas.microsoft.com/office/drawing/2014/main" id="{00000000-0008-0000-2D00-00001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6" name="Group Box 1565" descr="Group Box 5">
          <a:extLst>
            <a:ext uri="{FF2B5EF4-FFF2-40B4-BE49-F238E27FC236}">
              <a16:creationId xmlns:a16="http://schemas.microsoft.com/office/drawing/2014/main" id="{00000000-0008-0000-2D00-00001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333</xdr:row>
      <xdr:rowOff>28440</xdr:rowOff>
    </xdr:from>
    <xdr:to>
      <xdr:col>7</xdr:col>
      <xdr:colOff>-363960</xdr:colOff>
      <xdr:row>334</xdr:row>
      <xdr:rowOff>0</xdr:rowOff>
    </xdr:to>
    <xdr:sp macro="" textlink="">
      <xdr:nvSpPr>
        <xdr:cNvPr id="1567" name="Option Button 1566">
          <a:extLst>
            <a:ext uri="{FF2B5EF4-FFF2-40B4-BE49-F238E27FC236}">
              <a16:creationId xmlns:a16="http://schemas.microsoft.com/office/drawing/2014/main" id="{00000000-0008-0000-2D00-00001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8" name="Option Button 1567">
          <a:extLst>
            <a:ext uri="{FF2B5EF4-FFF2-40B4-BE49-F238E27FC236}">
              <a16:creationId xmlns:a16="http://schemas.microsoft.com/office/drawing/2014/main" id="{00000000-0008-0000-2D00-00002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9" name="Option Button 1568">
          <a:extLst>
            <a:ext uri="{FF2B5EF4-FFF2-40B4-BE49-F238E27FC236}">
              <a16:creationId xmlns:a16="http://schemas.microsoft.com/office/drawing/2014/main" id="{00000000-0008-0000-2D00-00002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0" name="Option Button 1569">
          <a:extLst>
            <a:ext uri="{FF2B5EF4-FFF2-40B4-BE49-F238E27FC236}">
              <a16:creationId xmlns:a16="http://schemas.microsoft.com/office/drawing/2014/main" id="{00000000-0008-0000-2D00-00002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1" name="Group Box 1570" descr="Group Box 5">
          <a:extLst>
            <a:ext uri="{FF2B5EF4-FFF2-40B4-BE49-F238E27FC236}">
              <a16:creationId xmlns:a16="http://schemas.microsoft.com/office/drawing/2014/main" id="{00000000-0008-0000-2D00-00002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334</xdr:row>
      <xdr:rowOff>28440</xdr:rowOff>
    </xdr:from>
    <xdr:to>
      <xdr:col>7</xdr:col>
      <xdr:colOff>-363960</xdr:colOff>
      <xdr:row>335</xdr:row>
      <xdr:rowOff>0</xdr:rowOff>
    </xdr:to>
    <xdr:sp macro="" textlink="">
      <xdr:nvSpPr>
        <xdr:cNvPr id="1572" name="Option Button 1571">
          <a:extLst>
            <a:ext uri="{FF2B5EF4-FFF2-40B4-BE49-F238E27FC236}">
              <a16:creationId xmlns:a16="http://schemas.microsoft.com/office/drawing/2014/main" id="{00000000-0008-0000-2D00-00002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3" name="Option Button 1572">
          <a:extLst>
            <a:ext uri="{FF2B5EF4-FFF2-40B4-BE49-F238E27FC236}">
              <a16:creationId xmlns:a16="http://schemas.microsoft.com/office/drawing/2014/main" id="{00000000-0008-0000-2D00-00002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4" name="Option Button 1573">
          <a:extLst>
            <a:ext uri="{FF2B5EF4-FFF2-40B4-BE49-F238E27FC236}">
              <a16:creationId xmlns:a16="http://schemas.microsoft.com/office/drawing/2014/main" id="{00000000-0008-0000-2D00-00002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5" name="Option Button 1574">
          <a:extLst>
            <a:ext uri="{FF2B5EF4-FFF2-40B4-BE49-F238E27FC236}">
              <a16:creationId xmlns:a16="http://schemas.microsoft.com/office/drawing/2014/main" id="{00000000-0008-0000-2D00-00002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6" name="Group Box 1575" descr="Group Box 5">
          <a:extLst>
            <a:ext uri="{FF2B5EF4-FFF2-40B4-BE49-F238E27FC236}">
              <a16:creationId xmlns:a16="http://schemas.microsoft.com/office/drawing/2014/main" id="{00000000-0008-0000-2D00-00002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335</xdr:row>
      <xdr:rowOff>28440</xdr:rowOff>
    </xdr:from>
    <xdr:to>
      <xdr:col>7</xdr:col>
      <xdr:colOff>-363960</xdr:colOff>
      <xdr:row>336</xdr:row>
      <xdr:rowOff>0</xdr:rowOff>
    </xdr:to>
    <xdr:sp macro="" textlink="">
      <xdr:nvSpPr>
        <xdr:cNvPr id="1577" name="Option Button 1576">
          <a:extLst>
            <a:ext uri="{FF2B5EF4-FFF2-40B4-BE49-F238E27FC236}">
              <a16:creationId xmlns:a16="http://schemas.microsoft.com/office/drawing/2014/main" id="{00000000-0008-0000-2D00-00002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8" name="Option Button 1577">
          <a:extLst>
            <a:ext uri="{FF2B5EF4-FFF2-40B4-BE49-F238E27FC236}">
              <a16:creationId xmlns:a16="http://schemas.microsoft.com/office/drawing/2014/main" id="{00000000-0008-0000-2D00-00002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9" name="Option Button 1578">
          <a:extLst>
            <a:ext uri="{FF2B5EF4-FFF2-40B4-BE49-F238E27FC236}">
              <a16:creationId xmlns:a16="http://schemas.microsoft.com/office/drawing/2014/main" id="{00000000-0008-0000-2D00-00002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0" name="Option Button 1579">
          <a:extLst>
            <a:ext uri="{FF2B5EF4-FFF2-40B4-BE49-F238E27FC236}">
              <a16:creationId xmlns:a16="http://schemas.microsoft.com/office/drawing/2014/main" id="{00000000-0008-0000-2D00-00002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1" name="Group Box 1580" descr="Group Box 5">
          <a:extLst>
            <a:ext uri="{FF2B5EF4-FFF2-40B4-BE49-F238E27FC236}">
              <a16:creationId xmlns:a16="http://schemas.microsoft.com/office/drawing/2014/main" id="{00000000-0008-0000-2D00-00002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336</xdr:row>
      <xdr:rowOff>28440</xdr:rowOff>
    </xdr:from>
    <xdr:to>
      <xdr:col>7</xdr:col>
      <xdr:colOff>-363960</xdr:colOff>
      <xdr:row>337</xdr:row>
      <xdr:rowOff>0</xdr:rowOff>
    </xdr:to>
    <xdr:sp macro="" textlink="">
      <xdr:nvSpPr>
        <xdr:cNvPr id="1582" name="Option Button 1581">
          <a:extLst>
            <a:ext uri="{FF2B5EF4-FFF2-40B4-BE49-F238E27FC236}">
              <a16:creationId xmlns:a16="http://schemas.microsoft.com/office/drawing/2014/main" id="{00000000-0008-0000-2D00-00002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3" name="Option Button 1582">
          <a:extLst>
            <a:ext uri="{FF2B5EF4-FFF2-40B4-BE49-F238E27FC236}">
              <a16:creationId xmlns:a16="http://schemas.microsoft.com/office/drawing/2014/main" id="{00000000-0008-0000-2D00-00002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4" name="Option Button 1583">
          <a:extLst>
            <a:ext uri="{FF2B5EF4-FFF2-40B4-BE49-F238E27FC236}">
              <a16:creationId xmlns:a16="http://schemas.microsoft.com/office/drawing/2014/main" id="{00000000-0008-0000-2D00-00003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5" name="Option Button 1584">
          <a:extLst>
            <a:ext uri="{FF2B5EF4-FFF2-40B4-BE49-F238E27FC236}">
              <a16:creationId xmlns:a16="http://schemas.microsoft.com/office/drawing/2014/main" id="{00000000-0008-0000-2D00-00003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6" name="Group Box 1585" descr="Group Box 5">
          <a:extLst>
            <a:ext uri="{FF2B5EF4-FFF2-40B4-BE49-F238E27FC236}">
              <a16:creationId xmlns:a16="http://schemas.microsoft.com/office/drawing/2014/main" id="{00000000-0008-0000-2D00-00003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337</xdr:row>
      <xdr:rowOff>28440</xdr:rowOff>
    </xdr:from>
    <xdr:to>
      <xdr:col>7</xdr:col>
      <xdr:colOff>-363960</xdr:colOff>
      <xdr:row>338</xdr:row>
      <xdr:rowOff>0</xdr:rowOff>
    </xdr:to>
    <xdr:sp macro="" textlink="">
      <xdr:nvSpPr>
        <xdr:cNvPr id="1587" name="Option Button 1586">
          <a:extLst>
            <a:ext uri="{FF2B5EF4-FFF2-40B4-BE49-F238E27FC236}">
              <a16:creationId xmlns:a16="http://schemas.microsoft.com/office/drawing/2014/main" id="{00000000-0008-0000-2D00-00003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8" name="Option Button 1587">
          <a:extLst>
            <a:ext uri="{FF2B5EF4-FFF2-40B4-BE49-F238E27FC236}">
              <a16:creationId xmlns:a16="http://schemas.microsoft.com/office/drawing/2014/main" id="{00000000-0008-0000-2D00-00003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9" name="Option Button 1588">
          <a:extLst>
            <a:ext uri="{FF2B5EF4-FFF2-40B4-BE49-F238E27FC236}">
              <a16:creationId xmlns:a16="http://schemas.microsoft.com/office/drawing/2014/main" id="{00000000-0008-0000-2D00-00003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0" name="Option Button 1589">
          <a:extLst>
            <a:ext uri="{FF2B5EF4-FFF2-40B4-BE49-F238E27FC236}">
              <a16:creationId xmlns:a16="http://schemas.microsoft.com/office/drawing/2014/main" id="{00000000-0008-0000-2D00-00003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1" name="Group Box 1590" descr="Group Box 5">
          <a:extLst>
            <a:ext uri="{FF2B5EF4-FFF2-40B4-BE49-F238E27FC236}">
              <a16:creationId xmlns:a16="http://schemas.microsoft.com/office/drawing/2014/main" id="{00000000-0008-0000-2D00-00003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338</xdr:row>
      <xdr:rowOff>28440</xdr:rowOff>
    </xdr:from>
    <xdr:to>
      <xdr:col>7</xdr:col>
      <xdr:colOff>-363960</xdr:colOff>
      <xdr:row>339</xdr:row>
      <xdr:rowOff>0</xdr:rowOff>
    </xdr:to>
    <xdr:sp macro="" textlink="">
      <xdr:nvSpPr>
        <xdr:cNvPr id="1592" name="Option Button 1591">
          <a:extLst>
            <a:ext uri="{FF2B5EF4-FFF2-40B4-BE49-F238E27FC236}">
              <a16:creationId xmlns:a16="http://schemas.microsoft.com/office/drawing/2014/main" id="{00000000-0008-0000-2D00-00003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3" name="Option Button 1592">
          <a:extLst>
            <a:ext uri="{FF2B5EF4-FFF2-40B4-BE49-F238E27FC236}">
              <a16:creationId xmlns:a16="http://schemas.microsoft.com/office/drawing/2014/main" id="{00000000-0008-0000-2D00-00003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4" name="Option Button 1593">
          <a:extLst>
            <a:ext uri="{FF2B5EF4-FFF2-40B4-BE49-F238E27FC236}">
              <a16:creationId xmlns:a16="http://schemas.microsoft.com/office/drawing/2014/main" id="{00000000-0008-0000-2D00-00003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5" name="Option Button 1594">
          <a:extLst>
            <a:ext uri="{FF2B5EF4-FFF2-40B4-BE49-F238E27FC236}">
              <a16:creationId xmlns:a16="http://schemas.microsoft.com/office/drawing/2014/main" id="{00000000-0008-0000-2D00-00003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6" name="Group Box 1595" descr="Group Box 5">
          <a:extLst>
            <a:ext uri="{FF2B5EF4-FFF2-40B4-BE49-F238E27FC236}">
              <a16:creationId xmlns:a16="http://schemas.microsoft.com/office/drawing/2014/main" id="{00000000-0008-0000-2D00-00003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339</xdr:row>
      <xdr:rowOff>28440</xdr:rowOff>
    </xdr:from>
    <xdr:to>
      <xdr:col>7</xdr:col>
      <xdr:colOff>-363960</xdr:colOff>
      <xdr:row>340</xdr:row>
      <xdr:rowOff>0</xdr:rowOff>
    </xdr:to>
    <xdr:sp macro="" textlink="">
      <xdr:nvSpPr>
        <xdr:cNvPr id="1597" name="Option Button 1596">
          <a:extLst>
            <a:ext uri="{FF2B5EF4-FFF2-40B4-BE49-F238E27FC236}">
              <a16:creationId xmlns:a16="http://schemas.microsoft.com/office/drawing/2014/main" id="{00000000-0008-0000-2D00-00003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8" name="Option Button 1597">
          <a:extLst>
            <a:ext uri="{FF2B5EF4-FFF2-40B4-BE49-F238E27FC236}">
              <a16:creationId xmlns:a16="http://schemas.microsoft.com/office/drawing/2014/main" id="{00000000-0008-0000-2D00-00003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9" name="Option Button 1598">
          <a:extLst>
            <a:ext uri="{FF2B5EF4-FFF2-40B4-BE49-F238E27FC236}">
              <a16:creationId xmlns:a16="http://schemas.microsoft.com/office/drawing/2014/main" id="{00000000-0008-0000-2D00-00003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0" name="Option Button 1599">
          <a:extLst>
            <a:ext uri="{FF2B5EF4-FFF2-40B4-BE49-F238E27FC236}">
              <a16:creationId xmlns:a16="http://schemas.microsoft.com/office/drawing/2014/main" id="{00000000-0008-0000-2D00-00004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1" name="Group Box 1600" descr="Group Box 5">
          <a:extLst>
            <a:ext uri="{FF2B5EF4-FFF2-40B4-BE49-F238E27FC236}">
              <a16:creationId xmlns:a16="http://schemas.microsoft.com/office/drawing/2014/main" id="{00000000-0008-0000-2D00-00004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340</xdr:row>
      <xdr:rowOff>28440</xdr:rowOff>
    </xdr:from>
    <xdr:to>
      <xdr:col>7</xdr:col>
      <xdr:colOff>-363960</xdr:colOff>
      <xdr:row>341</xdr:row>
      <xdr:rowOff>0</xdr:rowOff>
    </xdr:to>
    <xdr:sp macro="" textlink="">
      <xdr:nvSpPr>
        <xdr:cNvPr id="1602" name="Option Button 1601">
          <a:extLst>
            <a:ext uri="{FF2B5EF4-FFF2-40B4-BE49-F238E27FC236}">
              <a16:creationId xmlns:a16="http://schemas.microsoft.com/office/drawing/2014/main" id="{00000000-0008-0000-2D00-00004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3" name="Option Button 1602">
          <a:extLst>
            <a:ext uri="{FF2B5EF4-FFF2-40B4-BE49-F238E27FC236}">
              <a16:creationId xmlns:a16="http://schemas.microsoft.com/office/drawing/2014/main" id="{00000000-0008-0000-2D00-00004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4" name="Option Button 1603">
          <a:extLst>
            <a:ext uri="{FF2B5EF4-FFF2-40B4-BE49-F238E27FC236}">
              <a16:creationId xmlns:a16="http://schemas.microsoft.com/office/drawing/2014/main" id="{00000000-0008-0000-2D00-00004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5" name="Option Button 1604">
          <a:extLst>
            <a:ext uri="{FF2B5EF4-FFF2-40B4-BE49-F238E27FC236}">
              <a16:creationId xmlns:a16="http://schemas.microsoft.com/office/drawing/2014/main" id="{00000000-0008-0000-2D00-00004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6" name="Group Box 1605" descr="Group Box 5">
          <a:extLst>
            <a:ext uri="{FF2B5EF4-FFF2-40B4-BE49-F238E27FC236}">
              <a16:creationId xmlns:a16="http://schemas.microsoft.com/office/drawing/2014/main" id="{00000000-0008-0000-2D00-00004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341</xdr:row>
      <xdr:rowOff>28440</xdr:rowOff>
    </xdr:from>
    <xdr:to>
      <xdr:col>7</xdr:col>
      <xdr:colOff>-363960</xdr:colOff>
      <xdr:row>342</xdr:row>
      <xdr:rowOff>0</xdr:rowOff>
    </xdr:to>
    <xdr:sp macro="" textlink="">
      <xdr:nvSpPr>
        <xdr:cNvPr id="1607" name="Option Button 1606">
          <a:extLst>
            <a:ext uri="{FF2B5EF4-FFF2-40B4-BE49-F238E27FC236}">
              <a16:creationId xmlns:a16="http://schemas.microsoft.com/office/drawing/2014/main" id="{00000000-0008-0000-2D00-00004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8" name="Option Button 1607">
          <a:extLst>
            <a:ext uri="{FF2B5EF4-FFF2-40B4-BE49-F238E27FC236}">
              <a16:creationId xmlns:a16="http://schemas.microsoft.com/office/drawing/2014/main" id="{00000000-0008-0000-2D00-00004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9" name="Option Button 1608">
          <a:extLst>
            <a:ext uri="{FF2B5EF4-FFF2-40B4-BE49-F238E27FC236}">
              <a16:creationId xmlns:a16="http://schemas.microsoft.com/office/drawing/2014/main" id="{00000000-0008-0000-2D00-00004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0" name="Option Button 1609">
          <a:extLst>
            <a:ext uri="{FF2B5EF4-FFF2-40B4-BE49-F238E27FC236}">
              <a16:creationId xmlns:a16="http://schemas.microsoft.com/office/drawing/2014/main" id="{00000000-0008-0000-2D00-00004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1" name="Group Box 1610" descr="Group Box 5">
          <a:extLst>
            <a:ext uri="{FF2B5EF4-FFF2-40B4-BE49-F238E27FC236}">
              <a16:creationId xmlns:a16="http://schemas.microsoft.com/office/drawing/2014/main" id="{00000000-0008-0000-2D00-00004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342</xdr:row>
      <xdr:rowOff>28440</xdr:rowOff>
    </xdr:from>
    <xdr:to>
      <xdr:col>7</xdr:col>
      <xdr:colOff>-363960</xdr:colOff>
      <xdr:row>343</xdr:row>
      <xdr:rowOff>0</xdr:rowOff>
    </xdr:to>
    <xdr:sp macro="" textlink="">
      <xdr:nvSpPr>
        <xdr:cNvPr id="1612" name="Option Button 1611">
          <a:extLst>
            <a:ext uri="{FF2B5EF4-FFF2-40B4-BE49-F238E27FC236}">
              <a16:creationId xmlns:a16="http://schemas.microsoft.com/office/drawing/2014/main" id="{00000000-0008-0000-2D00-00004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3" name="Option Button 1612">
          <a:extLst>
            <a:ext uri="{FF2B5EF4-FFF2-40B4-BE49-F238E27FC236}">
              <a16:creationId xmlns:a16="http://schemas.microsoft.com/office/drawing/2014/main" id="{00000000-0008-0000-2D00-00004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4" name="Option Button 1613">
          <a:extLst>
            <a:ext uri="{FF2B5EF4-FFF2-40B4-BE49-F238E27FC236}">
              <a16:creationId xmlns:a16="http://schemas.microsoft.com/office/drawing/2014/main" id="{00000000-0008-0000-2D00-00004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5" name="Option Button 1614">
          <a:extLst>
            <a:ext uri="{FF2B5EF4-FFF2-40B4-BE49-F238E27FC236}">
              <a16:creationId xmlns:a16="http://schemas.microsoft.com/office/drawing/2014/main" id="{00000000-0008-0000-2D00-00004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6" name="Group Box 1615" descr="Group Box 5">
          <a:extLst>
            <a:ext uri="{FF2B5EF4-FFF2-40B4-BE49-F238E27FC236}">
              <a16:creationId xmlns:a16="http://schemas.microsoft.com/office/drawing/2014/main" id="{00000000-0008-0000-2D00-00005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343</xdr:row>
      <xdr:rowOff>28440</xdr:rowOff>
    </xdr:from>
    <xdr:to>
      <xdr:col>7</xdr:col>
      <xdr:colOff>-363960</xdr:colOff>
      <xdr:row>344</xdr:row>
      <xdr:rowOff>0</xdr:rowOff>
    </xdr:to>
    <xdr:sp macro="" textlink="">
      <xdr:nvSpPr>
        <xdr:cNvPr id="1617" name="Option Button 1616">
          <a:extLst>
            <a:ext uri="{FF2B5EF4-FFF2-40B4-BE49-F238E27FC236}">
              <a16:creationId xmlns:a16="http://schemas.microsoft.com/office/drawing/2014/main" id="{00000000-0008-0000-2D00-00005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8" name="Option Button 1617">
          <a:extLst>
            <a:ext uri="{FF2B5EF4-FFF2-40B4-BE49-F238E27FC236}">
              <a16:creationId xmlns:a16="http://schemas.microsoft.com/office/drawing/2014/main" id="{00000000-0008-0000-2D00-00005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9" name="Option Button 1618">
          <a:extLst>
            <a:ext uri="{FF2B5EF4-FFF2-40B4-BE49-F238E27FC236}">
              <a16:creationId xmlns:a16="http://schemas.microsoft.com/office/drawing/2014/main" id="{00000000-0008-0000-2D00-00005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0" name="Option Button 1619">
          <a:extLst>
            <a:ext uri="{FF2B5EF4-FFF2-40B4-BE49-F238E27FC236}">
              <a16:creationId xmlns:a16="http://schemas.microsoft.com/office/drawing/2014/main" id="{00000000-0008-0000-2D00-00005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1" name="Group Box 1620" descr="Group Box 5">
          <a:extLst>
            <a:ext uri="{FF2B5EF4-FFF2-40B4-BE49-F238E27FC236}">
              <a16:creationId xmlns:a16="http://schemas.microsoft.com/office/drawing/2014/main" id="{00000000-0008-0000-2D00-00005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344</xdr:row>
      <xdr:rowOff>28440</xdr:rowOff>
    </xdr:from>
    <xdr:to>
      <xdr:col>7</xdr:col>
      <xdr:colOff>-363960</xdr:colOff>
      <xdr:row>345</xdr:row>
      <xdr:rowOff>0</xdr:rowOff>
    </xdr:to>
    <xdr:sp macro="" textlink="">
      <xdr:nvSpPr>
        <xdr:cNvPr id="1622" name="Option Button 1621">
          <a:extLst>
            <a:ext uri="{FF2B5EF4-FFF2-40B4-BE49-F238E27FC236}">
              <a16:creationId xmlns:a16="http://schemas.microsoft.com/office/drawing/2014/main" id="{00000000-0008-0000-2D00-00005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3" name="Option Button 1622">
          <a:extLst>
            <a:ext uri="{FF2B5EF4-FFF2-40B4-BE49-F238E27FC236}">
              <a16:creationId xmlns:a16="http://schemas.microsoft.com/office/drawing/2014/main" id="{00000000-0008-0000-2D00-00005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4" name="Option Button 1623">
          <a:extLst>
            <a:ext uri="{FF2B5EF4-FFF2-40B4-BE49-F238E27FC236}">
              <a16:creationId xmlns:a16="http://schemas.microsoft.com/office/drawing/2014/main" id="{00000000-0008-0000-2D00-00005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5" name="Option Button 1624">
          <a:extLst>
            <a:ext uri="{FF2B5EF4-FFF2-40B4-BE49-F238E27FC236}">
              <a16:creationId xmlns:a16="http://schemas.microsoft.com/office/drawing/2014/main" id="{00000000-0008-0000-2D00-00005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6" name="Group Box 1625" descr="Group Box 5">
          <a:extLst>
            <a:ext uri="{FF2B5EF4-FFF2-40B4-BE49-F238E27FC236}">
              <a16:creationId xmlns:a16="http://schemas.microsoft.com/office/drawing/2014/main" id="{00000000-0008-0000-2D00-00005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345</xdr:row>
      <xdr:rowOff>28440</xdr:rowOff>
    </xdr:from>
    <xdr:to>
      <xdr:col>7</xdr:col>
      <xdr:colOff>-363960</xdr:colOff>
      <xdr:row>346</xdr:row>
      <xdr:rowOff>0</xdr:rowOff>
    </xdr:to>
    <xdr:sp macro="" textlink="">
      <xdr:nvSpPr>
        <xdr:cNvPr id="1627" name="Option Button 1626">
          <a:extLst>
            <a:ext uri="{FF2B5EF4-FFF2-40B4-BE49-F238E27FC236}">
              <a16:creationId xmlns:a16="http://schemas.microsoft.com/office/drawing/2014/main" id="{00000000-0008-0000-2D00-00005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8" name="Option Button 1627">
          <a:extLst>
            <a:ext uri="{FF2B5EF4-FFF2-40B4-BE49-F238E27FC236}">
              <a16:creationId xmlns:a16="http://schemas.microsoft.com/office/drawing/2014/main" id="{00000000-0008-0000-2D00-00005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9" name="Option Button 1628">
          <a:extLst>
            <a:ext uri="{FF2B5EF4-FFF2-40B4-BE49-F238E27FC236}">
              <a16:creationId xmlns:a16="http://schemas.microsoft.com/office/drawing/2014/main" id="{00000000-0008-0000-2D00-00005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0" name="Option Button 1629">
          <a:extLst>
            <a:ext uri="{FF2B5EF4-FFF2-40B4-BE49-F238E27FC236}">
              <a16:creationId xmlns:a16="http://schemas.microsoft.com/office/drawing/2014/main" id="{00000000-0008-0000-2D00-00005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1" name="Group Box 1630" descr="Group Box 5">
          <a:extLst>
            <a:ext uri="{FF2B5EF4-FFF2-40B4-BE49-F238E27FC236}">
              <a16:creationId xmlns:a16="http://schemas.microsoft.com/office/drawing/2014/main" id="{00000000-0008-0000-2D00-00005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346</xdr:row>
      <xdr:rowOff>28440</xdr:rowOff>
    </xdr:from>
    <xdr:to>
      <xdr:col>7</xdr:col>
      <xdr:colOff>-363960</xdr:colOff>
      <xdr:row>347</xdr:row>
      <xdr:rowOff>0</xdr:rowOff>
    </xdr:to>
    <xdr:sp macro="" textlink="">
      <xdr:nvSpPr>
        <xdr:cNvPr id="1632" name="Option Button 1631">
          <a:extLst>
            <a:ext uri="{FF2B5EF4-FFF2-40B4-BE49-F238E27FC236}">
              <a16:creationId xmlns:a16="http://schemas.microsoft.com/office/drawing/2014/main" id="{00000000-0008-0000-2D00-00006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3" name="Option Button 1632">
          <a:extLst>
            <a:ext uri="{FF2B5EF4-FFF2-40B4-BE49-F238E27FC236}">
              <a16:creationId xmlns:a16="http://schemas.microsoft.com/office/drawing/2014/main" id="{00000000-0008-0000-2D00-00006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4" name="Option Button 1633">
          <a:extLst>
            <a:ext uri="{FF2B5EF4-FFF2-40B4-BE49-F238E27FC236}">
              <a16:creationId xmlns:a16="http://schemas.microsoft.com/office/drawing/2014/main" id="{00000000-0008-0000-2D00-00006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5" name="Option Button 1634">
          <a:extLst>
            <a:ext uri="{FF2B5EF4-FFF2-40B4-BE49-F238E27FC236}">
              <a16:creationId xmlns:a16="http://schemas.microsoft.com/office/drawing/2014/main" id="{00000000-0008-0000-2D00-00006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6" name="Group Box 1635" descr="Group Box 5">
          <a:extLst>
            <a:ext uri="{FF2B5EF4-FFF2-40B4-BE49-F238E27FC236}">
              <a16:creationId xmlns:a16="http://schemas.microsoft.com/office/drawing/2014/main" id="{00000000-0008-0000-2D00-00006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347</xdr:row>
      <xdr:rowOff>28440</xdr:rowOff>
    </xdr:from>
    <xdr:to>
      <xdr:col>7</xdr:col>
      <xdr:colOff>-363960</xdr:colOff>
      <xdr:row>348</xdr:row>
      <xdr:rowOff>0</xdr:rowOff>
    </xdr:to>
    <xdr:sp macro="" textlink="">
      <xdr:nvSpPr>
        <xdr:cNvPr id="1637" name="Option Button 1636">
          <a:extLst>
            <a:ext uri="{FF2B5EF4-FFF2-40B4-BE49-F238E27FC236}">
              <a16:creationId xmlns:a16="http://schemas.microsoft.com/office/drawing/2014/main" id="{00000000-0008-0000-2D00-00006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8" name="Option Button 1637">
          <a:extLst>
            <a:ext uri="{FF2B5EF4-FFF2-40B4-BE49-F238E27FC236}">
              <a16:creationId xmlns:a16="http://schemas.microsoft.com/office/drawing/2014/main" id="{00000000-0008-0000-2D00-00006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9" name="Option Button 1638">
          <a:extLst>
            <a:ext uri="{FF2B5EF4-FFF2-40B4-BE49-F238E27FC236}">
              <a16:creationId xmlns:a16="http://schemas.microsoft.com/office/drawing/2014/main" id="{00000000-0008-0000-2D00-00006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0" name="Option Button 1639">
          <a:extLst>
            <a:ext uri="{FF2B5EF4-FFF2-40B4-BE49-F238E27FC236}">
              <a16:creationId xmlns:a16="http://schemas.microsoft.com/office/drawing/2014/main" id="{00000000-0008-0000-2D00-00006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1" name="Group Box 1640" descr="Group Box 5">
          <a:extLst>
            <a:ext uri="{FF2B5EF4-FFF2-40B4-BE49-F238E27FC236}">
              <a16:creationId xmlns:a16="http://schemas.microsoft.com/office/drawing/2014/main" id="{00000000-0008-0000-2D00-00006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348</xdr:row>
      <xdr:rowOff>28440</xdr:rowOff>
    </xdr:from>
    <xdr:to>
      <xdr:col>7</xdr:col>
      <xdr:colOff>-363960</xdr:colOff>
      <xdr:row>349</xdr:row>
      <xdr:rowOff>0</xdr:rowOff>
    </xdr:to>
    <xdr:sp macro="" textlink="">
      <xdr:nvSpPr>
        <xdr:cNvPr id="1642" name="Option Button 1641">
          <a:extLst>
            <a:ext uri="{FF2B5EF4-FFF2-40B4-BE49-F238E27FC236}">
              <a16:creationId xmlns:a16="http://schemas.microsoft.com/office/drawing/2014/main" id="{00000000-0008-0000-2D00-00006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3" name="Option Button 1642">
          <a:extLst>
            <a:ext uri="{FF2B5EF4-FFF2-40B4-BE49-F238E27FC236}">
              <a16:creationId xmlns:a16="http://schemas.microsoft.com/office/drawing/2014/main" id="{00000000-0008-0000-2D00-00006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4" name="Option Button 1643">
          <a:extLst>
            <a:ext uri="{FF2B5EF4-FFF2-40B4-BE49-F238E27FC236}">
              <a16:creationId xmlns:a16="http://schemas.microsoft.com/office/drawing/2014/main" id="{00000000-0008-0000-2D00-00006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5" name="Option Button 1644">
          <a:extLst>
            <a:ext uri="{FF2B5EF4-FFF2-40B4-BE49-F238E27FC236}">
              <a16:creationId xmlns:a16="http://schemas.microsoft.com/office/drawing/2014/main" id="{00000000-0008-0000-2D00-00006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6" name="Group Box 1645" descr="Group Box 5">
          <a:extLst>
            <a:ext uri="{FF2B5EF4-FFF2-40B4-BE49-F238E27FC236}">
              <a16:creationId xmlns:a16="http://schemas.microsoft.com/office/drawing/2014/main" id="{00000000-0008-0000-2D00-00006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349</xdr:row>
      <xdr:rowOff>28440</xdr:rowOff>
    </xdr:from>
    <xdr:to>
      <xdr:col>7</xdr:col>
      <xdr:colOff>-363960</xdr:colOff>
      <xdr:row>350</xdr:row>
      <xdr:rowOff>0</xdr:rowOff>
    </xdr:to>
    <xdr:sp macro="" textlink="">
      <xdr:nvSpPr>
        <xdr:cNvPr id="1647" name="Option Button 1646">
          <a:extLst>
            <a:ext uri="{FF2B5EF4-FFF2-40B4-BE49-F238E27FC236}">
              <a16:creationId xmlns:a16="http://schemas.microsoft.com/office/drawing/2014/main" id="{00000000-0008-0000-2D00-00006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8" name="Option Button 1647">
          <a:extLst>
            <a:ext uri="{FF2B5EF4-FFF2-40B4-BE49-F238E27FC236}">
              <a16:creationId xmlns:a16="http://schemas.microsoft.com/office/drawing/2014/main" id="{00000000-0008-0000-2D00-00007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9" name="Option Button 1648">
          <a:extLst>
            <a:ext uri="{FF2B5EF4-FFF2-40B4-BE49-F238E27FC236}">
              <a16:creationId xmlns:a16="http://schemas.microsoft.com/office/drawing/2014/main" id="{00000000-0008-0000-2D00-00007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0" name="Option Button 1649">
          <a:extLst>
            <a:ext uri="{FF2B5EF4-FFF2-40B4-BE49-F238E27FC236}">
              <a16:creationId xmlns:a16="http://schemas.microsoft.com/office/drawing/2014/main" id="{00000000-0008-0000-2D00-00007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1" name="Group Box 1650" descr="Group Box 5">
          <a:extLst>
            <a:ext uri="{FF2B5EF4-FFF2-40B4-BE49-F238E27FC236}">
              <a16:creationId xmlns:a16="http://schemas.microsoft.com/office/drawing/2014/main" id="{00000000-0008-0000-2D00-00007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350</xdr:row>
      <xdr:rowOff>28440</xdr:rowOff>
    </xdr:from>
    <xdr:to>
      <xdr:col>7</xdr:col>
      <xdr:colOff>-363960</xdr:colOff>
      <xdr:row>351</xdr:row>
      <xdr:rowOff>0</xdr:rowOff>
    </xdr:to>
    <xdr:sp macro="" textlink="">
      <xdr:nvSpPr>
        <xdr:cNvPr id="1652" name="Option Button 1651">
          <a:extLst>
            <a:ext uri="{FF2B5EF4-FFF2-40B4-BE49-F238E27FC236}">
              <a16:creationId xmlns:a16="http://schemas.microsoft.com/office/drawing/2014/main" id="{00000000-0008-0000-2D00-00007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3" name="Option Button 1652">
          <a:extLst>
            <a:ext uri="{FF2B5EF4-FFF2-40B4-BE49-F238E27FC236}">
              <a16:creationId xmlns:a16="http://schemas.microsoft.com/office/drawing/2014/main" id="{00000000-0008-0000-2D00-00007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4" name="Option Button 1653">
          <a:extLst>
            <a:ext uri="{FF2B5EF4-FFF2-40B4-BE49-F238E27FC236}">
              <a16:creationId xmlns:a16="http://schemas.microsoft.com/office/drawing/2014/main" id="{00000000-0008-0000-2D00-00007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5" name="Option Button 1654">
          <a:extLst>
            <a:ext uri="{FF2B5EF4-FFF2-40B4-BE49-F238E27FC236}">
              <a16:creationId xmlns:a16="http://schemas.microsoft.com/office/drawing/2014/main" id="{00000000-0008-0000-2D00-00007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6" name="Group Box 1655" descr="Group Box 5">
          <a:extLst>
            <a:ext uri="{FF2B5EF4-FFF2-40B4-BE49-F238E27FC236}">
              <a16:creationId xmlns:a16="http://schemas.microsoft.com/office/drawing/2014/main" id="{00000000-0008-0000-2D00-00007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351</xdr:row>
      <xdr:rowOff>28440</xdr:rowOff>
    </xdr:from>
    <xdr:to>
      <xdr:col>7</xdr:col>
      <xdr:colOff>-363960</xdr:colOff>
      <xdr:row>352</xdr:row>
      <xdr:rowOff>0</xdr:rowOff>
    </xdr:to>
    <xdr:sp macro="" textlink="">
      <xdr:nvSpPr>
        <xdr:cNvPr id="1657" name="Option Button 1656">
          <a:extLst>
            <a:ext uri="{FF2B5EF4-FFF2-40B4-BE49-F238E27FC236}">
              <a16:creationId xmlns:a16="http://schemas.microsoft.com/office/drawing/2014/main" id="{00000000-0008-0000-2D00-00007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8" name="Option Button 1657">
          <a:extLst>
            <a:ext uri="{FF2B5EF4-FFF2-40B4-BE49-F238E27FC236}">
              <a16:creationId xmlns:a16="http://schemas.microsoft.com/office/drawing/2014/main" id="{00000000-0008-0000-2D00-00007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9" name="Option Button 1658">
          <a:extLst>
            <a:ext uri="{FF2B5EF4-FFF2-40B4-BE49-F238E27FC236}">
              <a16:creationId xmlns:a16="http://schemas.microsoft.com/office/drawing/2014/main" id="{00000000-0008-0000-2D00-00007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0" name="Option Button 1659">
          <a:extLst>
            <a:ext uri="{FF2B5EF4-FFF2-40B4-BE49-F238E27FC236}">
              <a16:creationId xmlns:a16="http://schemas.microsoft.com/office/drawing/2014/main" id="{00000000-0008-0000-2D00-00007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1" name="Group Box 1660" descr="Group Box 5">
          <a:extLst>
            <a:ext uri="{FF2B5EF4-FFF2-40B4-BE49-F238E27FC236}">
              <a16:creationId xmlns:a16="http://schemas.microsoft.com/office/drawing/2014/main" id="{00000000-0008-0000-2D00-00007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352</xdr:row>
      <xdr:rowOff>28440</xdr:rowOff>
    </xdr:from>
    <xdr:to>
      <xdr:col>7</xdr:col>
      <xdr:colOff>-363960</xdr:colOff>
      <xdr:row>353</xdr:row>
      <xdr:rowOff>0</xdr:rowOff>
    </xdr:to>
    <xdr:sp macro="" textlink="">
      <xdr:nvSpPr>
        <xdr:cNvPr id="1662" name="Option Button 1661">
          <a:extLst>
            <a:ext uri="{FF2B5EF4-FFF2-40B4-BE49-F238E27FC236}">
              <a16:creationId xmlns:a16="http://schemas.microsoft.com/office/drawing/2014/main" id="{00000000-0008-0000-2D00-00007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3" name="Option Button 1662">
          <a:extLst>
            <a:ext uri="{FF2B5EF4-FFF2-40B4-BE49-F238E27FC236}">
              <a16:creationId xmlns:a16="http://schemas.microsoft.com/office/drawing/2014/main" id="{00000000-0008-0000-2D00-00007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4" name="Option Button 1663">
          <a:extLst>
            <a:ext uri="{FF2B5EF4-FFF2-40B4-BE49-F238E27FC236}">
              <a16:creationId xmlns:a16="http://schemas.microsoft.com/office/drawing/2014/main" id="{00000000-0008-0000-2D00-00008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5" name="Option Button 1664">
          <a:extLst>
            <a:ext uri="{FF2B5EF4-FFF2-40B4-BE49-F238E27FC236}">
              <a16:creationId xmlns:a16="http://schemas.microsoft.com/office/drawing/2014/main" id="{00000000-0008-0000-2D00-00008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6" name="Group Box 1665" descr="Group Box 5">
          <a:extLst>
            <a:ext uri="{FF2B5EF4-FFF2-40B4-BE49-F238E27FC236}">
              <a16:creationId xmlns:a16="http://schemas.microsoft.com/office/drawing/2014/main" id="{00000000-0008-0000-2D00-00008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353</xdr:row>
      <xdr:rowOff>28440</xdr:rowOff>
    </xdr:from>
    <xdr:to>
      <xdr:col>7</xdr:col>
      <xdr:colOff>-363960</xdr:colOff>
      <xdr:row>354</xdr:row>
      <xdr:rowOff>0</xdr:rowOff>
    </xdr:to>
    <xdr:sp macro="" textlink="">
      <xdr:nvSpPr>
        <xdr:cNvPr id="1667" name="Option Button 1666">
          <a:extLst>
            <a:ext uri="{FF2B5EF4-FFF2-40B4-BE49-F238E27FC236}">
              <a16:creationId xmlns:a16="http://schemas.microsoft.com/office/drawing/2014/main" id="{00000000-0008-0000-2D00-00008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8" name="Option Button 1667">
          <a:extLst>
            <a:ext uri="{FF2B5EF4-FFF2-40B4-BE49-F238E27FC236}">
              <a16:creationId xmlns:a16="http://schemas.microsoft.com/office/drawing/2014/main" id="{00000000-0008-0000-2D00-00008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9" name="Option Button 1668">
          <a:extLst>
            <a:ext uri="{FF2B5EF4-FFF2-40B4-BE49-F238E27FC236}">
              <a16:creationId xmlns:a16="http://schemas.microsoft.com/office/drawing/2014/main" id="{00000000-0008-0000-2D00-00008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0" name="Option Button 1669">
          <a:extLst>
            <a:ext uri="{FF2B5EF4-FFF2-40B4-BE49-F238E27FC236}">
              <a16:creationId xmlns:a16="http://schemas.microsoft.com/office/drawing/2014/main" id="{00000000-0008-0000-2D00-00008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1" name="Group Box 1670" descr="Group Box 5">
          <a:extLst>
            <a:ext uri="{FF2B5EF4-FFF2-40B4-BE49-F238E27FC236}">
              <a16:creationId xmlns:a16="http://schemas.microsoft.com/office/drawing/2014/main" id="{00000000-0008-0000-2D00-00008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354</xdr:row>
      <xdr:rowOff>28440</xdr:rowOff>
    </xdr:from>
    <xdr:to>
      <xdr:col>7</xdr:col>
      <xdr:colOff>-363960</xdr:colOff>
      <xdr:row>355</xdr:row>
      <xdr:rowOff>0</xdr:rowOff>
    </xdr:to>
    <xdr:sp macro="" textlink="">
      <xdr:nvSpPr>
        <xdr:cNvPr id="1672" name="Option Button 1671">
          <a:extLst>
            <a:ext uri="{FF2B5EF4-FFF2-40B4-BE49-F238E27FC236}">
              <a16:creationId xmlns:a16="http://schemas.microsoft.com/office/drawing/2014/main" id="{00000000-0008-0000-2D00-00008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3" name="Option Button 1672">
          <a:extLst>
            <a:ext uri="{FF2B5EF4-FFF2-40B4-BE49-F238E27FC236}">
              <a16:creationId xmlns:a16="http://schemas.microsoft.com/office/drawing/2014/main" id="{00000000-0008-0000-2D00-00008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4" name="Option Button 1673">
          <a:extLst>
            <a:ext uri="{FF2B5EF4-FFF2-40B4-BE49-F238E27FC236}">
              <a16:creationId xmlns:a16="http://schemas.microsoft.com/office/drawing/2014/main" id="{00000000-0008-0000-2D00-00008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5" name="Option Button 1674">
          <a:extLst>
            <a:ext uri="{FF2B5EF4-FFF2-40B4-BE49-F238E27FC236}">
              <a16:creationId xmlns:a16="http://schemas.microsoft.com/office/drawing/2014/main" id="{00000000-0008-0000-2D00-00008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6" name="Group Box 1675" descr="Group Box 5">
          <a:extLst>
            <a:ext uri="{FF2B5EF4-FFF2-40B4-BE49-F238E27FC236}">
              <a16:creationId xmlns:a16="http://schemas.microsoft.com/office/drawing/2014/main" id="{00000000-0008-0000-2D00-00008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355</xdr:row>
      <xdr:rowOff>28440</xdr:rowOff>
    </xdr:from>
    <xdr:to>
      <xdr:col>7</xdr:col>
      <xdr:colOff>-363960</xdr:colOff>
      <xdr:row>356</xdr:row>
      <xdr:rowOff>0</xdr:rowOff>
    </xdr:to>
    <xdr:sp macro="" textlink="">
      <xdr:nvSpPr>
        <xdr:cNvPr id="1677" name="Option Button 1676">
          <a:extLst>
            <a:ext uri="{FF2B5EF4-FFF2-40B4-BE49-F238E27FC236}">
              <a16:creationId xmlns:a16="http://schemas.microsoft.com/office/drawing/2014/main" id="{00000000-0008-0000-2D00-00008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8" name="Option Button 1677">
          <a:extLst>
            <a:ext uri="{FF2B5EF4-FFF2-40B4-BE49-F238E27FC236}">
              <a16:creationId xmlns:a16="http://schemas.microsoft.com/office/drawing/2014/main" id="{00000000-0008-0000-2D00-00008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9" name="Option Button 1678">
          <a:extLst>
            <a:ext uri="{FF2B5EF4-FFF2-40B4-BE49-F238E27FC236}">
              <a16:creationId xmlns:a16="http://schemas.microsoft.com/office/drawing/2014/main" id="{00000000-0008-0000-2D00-00008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0" name="Option Button 1679">
          <a:extLst>
            <a:ext uri="{FF2B5EF4-FFF2-40B4-BE49-F238E27FC236}">
              <a16:creationId xmlns:a16="http://schemas.microsoft.com/office/drawing/2014/main" id="{00000000-0008-0000-2D00-00009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1" name="Group Box 1680" descr="Group Box 5">
          <a:extLst>
            <a:ext uri="{FF2B5EF4-FFF2-40B4-BE49-F238E27FC236}">
              <a16:creationId xmlns:a16="http://schemas.microsoft.com/office/drawing/2014/main" id="{00000000-0008-0000-2D00-00009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356</xdr:row>
      <xdr:rowOff>28440</xdr:rowOff>
    </xdr:from>
    <xdr:to>
      <xdr:col>7</xdr:col>
      <xdr:colOff>-363960</xdr:colOff>
      <xdr:row>357</xdr:row>
      <xdr:rowOff>0</xdr:rowOff>
    </xdr:to>
    <xdr:sp macro="" textlink="">
      <xdr:nvSpPr>
        <xdr:cNvPr id="1682" name="Option Button 1681">
          <a:extLst>
            <a:ext uri="{FF2B5EF4-FFF2-40B4-BE49-F238E27FC236}">
              <a16:creationId xmlns:a16="http://schemas.microsoft.com/office/drawing/2014/main" id="{00000000-0008-0000-2D00-00009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3" name="Option Button 1682">
          <a:extLst>
            <a:ext uri="{FF2B5EF4-FFF2-40B4-BE49-F238E27FC236}">
              <a16:creationId xmlns:a16="http://schemas.microsoft.com/office/drawing/2014/main" id="{00000000-0008-0000-2D00-00009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4" name="Option Button 1683">
          <a:extLst>
            <a:ext uri="{FF2B5EF4-FFF2-40B4-BE49-F238E27FC236}">
              <a16:creationId xmlns:a16="http://schemas.microsoft.com/office/drawing/2014/main" id="{00000000-0008-0000-2D00-00009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5" name="Option Button 1684">
          <a:extLst>
            <a:ext uri="{FF2B5EF4-FFF2-40B4-BE49-F238E27FC236}">
              <a16:creationId xmlns:a16="http://schemas.microsoft.com/office/drawing/2014/main" id="{00000000-0008-0000-2D00-00009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6" name="Group Box 1685" descr="Group Box 5">
          <a:extLst>
            <a:ext uri="{FF2B5EF4-FFF2-40B4-BE49-F238E27FC236}">
              <a16:creationId xmlns:a16="http://schemas.microsoft.com/office/drawing/2014/main" id="{00000000-0008-0000-2D00-00009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357</xdr:row>
      <xdr:rowOff>28440</xdr:rowOff>
    </xdr:from>
    <xdr:to>
      <xdr:col>7</xdr:col>
      <xdr:colOff>-363960</xdr:colOff>
      <xdr:row>358</xdr:row>
      <xdr:rowOff>0</xdr:rowOff>
    </xdr:to>
    <xdr:sp macro="" textlink="">
      <xdr:nvSpPr>
        <xdr:cNvPr id="1687" name="Option Button 1686">
          <a:extLst>
            <a:ext uri="{FF2B5EF4-FFF2-40B4-BE49-F238E27FC236}">
              <a16:creationId xmlns:a16="http://schemas.microsoft.com/office/drawing/2014/main" id="{00000000-0008-0000-2D00-00009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8" name="Option Button 1687">
          <a:extLst>
            <a:ext uri="{FF2B5EF4-FFF2-40B4-BE49-F238E27FC236}">
              <a16:creationId xmlns:a16="http://schemas.microsoft.com/office/drawing/2014/main" id="{00000000-0008-0000-2D00-00009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9" name="Option Button 1688">
          <a:extLst>
            <a:ext uri="{FF2B5EF4-FFF2-40B4-BE49-F238E27FC236}">
              <a16:creationId xmlns:a16="http://schemas.microsoft.com/office/drawing/2014/main" id="{00000000-0008-0000-2D00-00009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0" name="Option Button 1689">
          <a:extLst>
            <a:ext uri="{FF2B5EF4-FFF2-40B4-BE49-F238E27FC236}">
              <a16:creationId xmlns:a16="http://schemas.microsoft.com/office/drawing/2014/main" id="{00000000-0008-0000-2D00-00009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1" name="Group Box 1690" descr="Group Box 5">
          <a:extLst>
            <a:ext uri="{FF2B5EF4-FFF2-40B4-BE49-F238E27FC236}">
              <a16:creationId xmlns:a16="http://schemas.microsoft.com/office/drawing/2014/main" id="{00000000-0008-0000-2D00-00009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358</xdr:row>
      <xdr:rowOff>28440</xdr:rowOff>
    </xdr:from>
    <xdr:to>
      <xdr:col>7</xdr:col>
      <xdr:colOff>-363960</xdr:colOff>
      <xdr:row>359</xdr:row>
      <xdr:rowOff>0</xdr:rowOff>
    </xdr:to>
    <xdr:sp macro="" textlink="">
      <xdr:nvSpPr>
        <xdr:cNvPr id="1692" name="Option Button 1691">
          <a:extLst>
            <a:ext uri="{FF2B5EF4-FFF2-40B4-BE49-F238E27FC236}">
              <a16:creationId xmlns:a16="http://schemas.microsoft.com/office/drawing/2014/main" id="{00000000-0008-0000-2D00-00009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3" name="Option Button 1692">
          <a:extLst>
            <a:ext uri="{FF2B5EF4-FFF2-40B4-BE49-F238E27FC236}">
              <a16:creationId xmlns:a16="http://schemas.microsoft.com/office/drawing/2014/main" id="{00000000-0008-0000-2D00-00009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4" name="Option Button 1693">
          <a:extLst>
            <a:ext uri="{FF2B5EF4-FFF2-40B4-BE49-F238E27FC236}">
              <a16:creationId xmlns:a16="http://schemas.microsoft.com/office/drawing/2014/main" id="{00000000-0008-0000-2D00-00009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5" name="Option Button 1694">
          <a:extLst>
            <a:ext uri="{FF2B5EF4-FFF2-40B4-BE49-F238E27FC236}">
              <a16:creationId xmlns:a16="http://schemas.microsoft.com/office/drawing/2014/main" id="{00000000-0008-0000-2D00-00009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6" name="Group Box 1695" descr="Group Box 5">
          <a:extLst>
            <a:ext uri="{FF2B5EF4-FFF2-40B4-BE49-F238E27FC236}">
              <a16:creationId xmlns:a16="http://schemas.microsoft.com/office/drawing/2014/main" id="{00000000-0008-0000-2D00-0000A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359</xdr:row>
      <xdr:rowOff>28440</xdr:rowOff>
    </xdr:from>
    <xdr:to>
      <xdr:col>7</xdr:col>
      <xdr:colOff>-363960</xdr:colOff>
      <xdr:row>360</xdr:row>
      <xdr:rowOff>0</xdr:rowOff>
    </xdr:to>
    <xdr:sp macro="" textlink="">
      <xdr:nvSpPr>
        <xdr:cNvPr id="1697" name="Option Button 1696">
          <a:extLst>
            <a:ext uri="{FF2B5EF4-FFF2-40B4-BE49-F238E27FC236}">
              <a16:creationId xmlns:a16="http://schemas.microsoft.com/office/drawing/2014/main" id="{00000000-0008-0000-2D00-0000A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8" name="Option Button 1697">
          <a:extLst>
            <a:ext uri="{FF2B5EF4-FFF2-40B4-BE49-F238E27FC236}">
              <a16:creationId xmlns:a16="http://schemas.microsoft.com/office/drawing/2014/main" id="{00000000-0008-0000-2D00-0000A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9" name="Option Button 1698">
          <a:extLst>
            <a:ext uri="{FF2B5EF4-FFF2-40B4-BE49-F238E27FC236}">
              <a16:creationId xmlns:a16="http://schemas.microsoft.com/office/drawing/2014/main" id="{00000000-0008-0000-2D00-0000A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0" name="Option Button 1699">
          <a:extLst>
            <a:ext uri="{FF2B5EF4-FFF2-40B4-BE49-F238E27FC236}">
              <a16:creationId xmlns:a16="http://schemas.microsoft.com/office/drawing/2014/main" id="{00000000-0008-0000-2D00-0000A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1" name="Group Box 1700" descr="Group Box 5">
          <a:extLst>
            <a:ext uri="{FF2B5EF4-FFF2-40B4-BE49-F238E27FC236}">
              <a16:creationId xmlns:a16="http://schemas.microsoft.com/office/drawing/2014/main" id="{00000000-0008-0000-2D00-0000A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360</xdr:row>
      <xdr:rowOff>28440</xdr:rowOff>
    </xdr:from>
    <xdr:to>
      <xdr:col>7</xdr:col>
      <xdr:colOff>-363960</xdr:colOff>
      <xdr:row>361</xdr:row>
      <xdr:rowOff>0</xdr:rowOff>
    </xdr:to>
    <xdr:sp macro="" textlink="">
      <xdr:nvSpPr>
        <xdr:cNvPr id="1702" name="Option Button 1701">
          <a:extLst>
            <a:ext uri="{FF2B5EF4-FFF2-40B4-BE49-F238E27FC236}">
              <a16:creationId xmlns:a16="http://schemas.microsoft.com/office/drawing/2014/main" id="{00000000-0008-0000-2D00-0000A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3" name="Option Button 1702">
          <a:extLst>
            <a:ext uri="{FF2B5EF4-FFF2-40B4-BE49-F238E27FC236}">
              <a16:creationId xmlns:a16="http://schemas.microsoft.com/office/drawing/2014/main" id="{00000000-0008-0000-2D00-0000A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4" name="Option Button 1703">
          <a:extLst>
            <a:ext uri="{FF2B5EF4-FFF2-40B4-BE49-F238E27FC236}">
              <a16:creationId xmlns:a16="http://schemas.microsoft.com/office/drawing/2014/main" id="{00000000-0008-0000-2D00-0000A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5" name="Option Button 1704">
          <a:extLst>
            <a:ext uri="{FF2B5EF4-FFF2-40B4-BE49-F238E27FC236}">
              <a16:creationId xmlns:a16="http://schemas.microsoft.com/office/drawing/2014/main" id="{00000000-0008-0000-2D00-0000A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6" name="Group Box 1705" descr="Group Box 5">
          <a:extLst>
            <a:ext uri="{FF2B5EF4-FFF2-40B4-BE49-F238E27FC236}">
              <a16:creationId xmlns:a16="http://schemas.microsoft.com/office/drawing/2014/main" id="{00000000-0008-0000-2D00-0000A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361</xdr:row>
      <xdr:rowOff>28440</xdr:rowOff>
    </xdr:from>
    <xdr:to>
      <xdr:col>7</xdr:col>
      <xdr:colOff>-363960</xdr:colOff>
      <xdr:row>362</xdr:row>
      <xdr:rowOff>0</xdr:rowOff>
    </xdr:to>
    <xdr:sp macro="" textlink="">
      <xdr:nvSpPr>
        <xdr:cNvPr id="1707" name="Option Button 1706">
          <a:extLst>
            <a:ext uri="{FF2B5EF4-FFF2-40B4-BE49-F238E27FC236}">
              <a16:creationId xmlns:a16="http://schemas.microsoft.com/office/drawing/2014/main" id="{00000000-0008-0000-2D00-0000A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8" name="Option Button 1707">
          <a:extLst>
            <a:ext uri="{FF2B5EF4-FFF2-40B4-BE49-F238E27FC236}">
              <a16:creationId xmlns:a16="http://schemas.microsoft.com/office/drawing/2014/main" id="{00000000-0008-0000-2D00-0000A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9" name="Option Button 1708">
          <a:extLst>
            <a:ext uri="{FF2B5EF4-FFF2-40B4-BE49-F238E27FC236}">
              <a16:creationId xmlns:a16="http://schemas.microsoft.com/office/drawing/2014/main" id="{00000000-0008-0000-2D00-0000A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0" name="Option Button 1709">
          <a:extLst>
            <a:ext uri="{FF2B5EF4-FFF2-40B4-BE49-F238E27FC236}">
              <a16:creationId xmlns:a16="http://schemas.microsoft.com/office/drawing/2014/main" id="{00000000-0008-0000-2D00-0000A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1" name="Group Box 1710" descr="Group Box 5">
          <a:extLst>
            <a:ext uri="{FF2B5EF4-FFF2-40B4-BE49-F238E27FC236}">
              <a16:creationId xmlns:a16="http://schemas.microsoft.com/office/drawing/2014/main" id="{00000000-0008-0000-2D00-0000A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362</xdr:row>
      <xdr:rowOff>28440</xdr:rowOff>
    </xdr:from>
    <xdr:to>
      <xdr:col>7</xdr:col>
      <xdr:colOff>-363960</xdr:colOff>
      <xdr:row>363</xdr:row>
      <xdr:rowOff>0</xdr:rowOff>
    </xdr:to>
    <xdr:sp macro="" textlink="">
      <xdr:nvSpPr>
        <xdr:cNvPr id="1712" name="Option Button 1711">
          <a:extLst>
            <a:ext uri="{FF2B5EF4-FFF2-40B4-BE49-F238E27FC236}">
              <a16:creationId xmlns:a16="http://schemas.microsoft.com/office/drawing/2014/main" id="{00000000-0008-0000-2D00-0000B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3" name="Option Button 1712">
          <a:extLst>
            <a:ext uri="{FF2B5EF4-FFF2-40B4-BE49-F238E27FC236}">
              <a16:creationId xmlns:a16="http://schemas.microsoft.com/office/drawing/2014/main" id="{00000000-0008-0000-2D00-0000B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4" name="Option Button 1713">
          <a:extLst>
            <a:ext uri="{FF2B5EF4-FFF2-40B4-BE49-F238E27FC236}">
              <a16:creationId xmlns:a16="http://schemas.microsoft.com/office/drawing/2014/main" id="{00000000-0008-0000-2D00-0000B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5" name="Option Button 1714">
          <a:extLst>
            <a:ext uri="{FF2B5EF4-FFF2-40B4-BE49-F238E27FC236}">
              <a16:creationId xmlns:a16="http://schemas.microsoft.com/office/drawing/2014/main" id="{00000000-0008-0000-2D00-0000B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6" name="Group Box 1715" descr="Group Box 5">
          <a:extLst>
            <a:ext uri="{FF2B5EF4-FFF2-40B4-BE49-F238E27FC236}">
              <a16:creationId xmlns:a16="http://schemas.microsoft.com/office/drawing/2014/main" id="{00000000-0008-0000-2D00-0000B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363</xdr:row>
      <xdr:rowOff>28440</xdr:rowOff>
    </xdr:from>
    <xdr:to>
      <xdr:col>7</xdr:col>
      <xdr:colOff>-363960</xdr:colOff>
      <xdr:row>364</xdr:row>
      <xdr:rowOff>0</xdr:rowOff>
    </xdr:to>
    <xdr:sp macro="" textlink="">
      <xdr:nvSpPr>
        <xdr:cNvPr id="1717" name="Option Button 1716">
          <a:extLst>
            <a:ext uri="{FF2B5EF4-FFF2-40B4-BE49-F238E27FC236}">
              <a16:creationId xmlns:a16="http://schemas.microsoft.com/office/drawing/2014/main" id="{00000000-0008-0000-2D00-0000B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8" name="Option Button 1717">
          <a:extLst>
            <a:ext uri="{FF2B5EF4-FFF2-40B4-BE49-F238E27FC236}">
              <a16:creationId xmlns:a16="http://schemas.microsoft.com/office/drawing/2014/main" id="{00000000-0008-0000-2D00-0000B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9" name="Option Button 1718">
          <a:extLst>
            <a:ext uri="{FF2B5EF4-FFF2-40B4-BE49-F238E27FC236}">
              <a16:creationId xmlns:a16="http://schemas.microsoft.com/office/drawing/2014/main" id="{00000000-0008-0000-2D00-0000B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0" name="Option Button 1719">
          <a:extLst>
            <a:ext uri="{FF2B5EF4-FFF2-40B4-BE49-F238E27FC236}">
              <a16:creationId xmlns:a16="http://schemas.microsoft.com/office/drawing/2014/main" id="{00000000-0008-0000-2D00-0000B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1" name="Group Box 1720" descr="Group Box 5">
          <a:extLst>
            <a:ext uri="{FF2B5EF4-FFF2-40B4-BE49-F238E27FC236}">
              <a16:creationId xmlns:a16="http://schemas.microsoft.com/office/drawing/2014/main" id="{00000000-0008-0000-2D00-0000B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364</xdr:row>
      <xdr:rowOff>28440</xdr:rowOff>
    </xdr:from>
    <xdr:to>
      <xdr:col>7</xdr:col>
      <xdr:colOff>-363960</xdr:colOff>
      <xdr:row>365</xdr:row>
      <xdr:rowOff>0</xdr:rowOff>
    </xdr:to>
    <xdr:sp macro="" textlink="">
      <xdr:nvSpPr>
        <xdr:cNvPr id="1722" name="Option Button 1721">
          <a:extLst>
            <a:ext uri="{FF2B5EF4-FFF2-40B4-BE49-F238E27FC236}">
              <a16:creationId xmlns:a16="http://schemas.microsoft.com/office/drawing/2014/main" id="{00000000-0008-0000-2D00-0000B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3" name="Option Button 1722">
          <a:extLst>
            <a:ext uri="{FF2B5EF4-FFF2-40B4-BE49-F238E27FC236}">
              <a16:creationId xmlns:a16="http://schemas.microsoft.com/office/drawing/2014/main" id="{00000000-0008-0000-2D00-0000B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4" name="Option Button 1723">
          <a:extLst>
            <a:ext uri="{FF2B5EF4-FFF2-40B4-BE49-F238E27FC236}">
              <a16:creationId xmlns:a16="http://schemas.microsoft.com/office/drawing/2014/main" id="{00000000-0008-0000-2D00-0000B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5" name="Option Button 1724">
          <a:extLst>
            <a:ext uri="{FF2B5EF4-FFF2-40B4-BE49-F238E27FC236}">
              <a16:creationId xmlns:a16="http://schemas.microsoft.com/office/drawing/2014/main" id="{00000000-0008-0000-2D00-0000B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6" name="Group Box 1725" descr="Group Box 5">
          <a:extLst>
            <a:ext uri="{FF2B5EF4-FFF2-40B4-BE49-F238E27FC236}">
              <a16:creationId xmlns:a16="http://schemas.microsoft.com/office/drawing/2014/main" id="{00000000-0008-0000-2D00-0000B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365</xdr:row>
      <xdr:rowOff>28440</xdr:rowOff>
    </xdr:from>
    <xdr:to>
      <xdr:col>7</xdr:col>
      <xdr:colOff>-363960</xdr:colOff>
      <xdr:row>366</xdr:row>
      <xdr:rowOff>0</xdr:rowOff>
    </xdr:to>
    <xdr:sp macro="" textlink="">
      <xdr:nvSpPr>
        <xdr:cNvPr id="1727" name="Option Button 1726">
          <a:extLst>
            <a:ext uri="{FF2B5EF4-FFF2-40B4-BE49-F238E27FC236}">
              <a16:creationId xmlns:a16="http://schemas.microsoft.com/office/drawing/2014/main" id="{00000000-0008-0000-2D00-0000B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8" name="Option Button 1727">
          <a:extLst>
            <a:ext uri="{FF2B5EF4-FFF2-40B4-BE49-F238E27FC236}">
              <a16:creationId xmlns:a16="http://schemas.microsoft.com/office/drawing/2014/main" id="{00000000-0008-0000-2D00-0000C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9" name="Option Button 1728">
          <a:extLst>
            <a:ext uri="{FF2B5EF4-FFF2-40B4-BE49-F238E27FC236}">
              <a16:creationId xmlns:a16="http://schemas.microsoft.com/office/drawing/2014/main" id="{00000000-0008-0000-2D00-0000C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0" name="Option Button 1729">
          <a:extLst>
            <a:ext uri="{FF2B5EF4-FFF2-40B4-BE49-F238E27FC236}">
              <a16:creationId xmlns:a16="http://schemas.microsoft.com/office/drawing/2014/main" id="{00000000-0008-0000-2D00-0000C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1" name="Group Box 1730" descr="Group Box 5">
          <a:extLst>
            <a:ext uri="{FF2B5EF4-FFF2-40B4-BE49-F238E27FC236}">
              <a16:creationId xmlns:a16="http://schemas.microsoft.com/office/drawing/2014/main" id="{00000000-0008-0000-2D00-0000C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366</xdr:row>
      <xdr:rowOff>28440</xdr:rowOff>
    </xdr:from>
    <xdr:to>
      <xdr:col>7</xdr:col>
      <xdr:colOff>-363960</xdr:colOff>
      <xdr:row>367</xdr:row>
      <xdr:rowOff>0</xdr:rowOff>
    </xdr:to>
    <xdr:sp macro="" textlink="">
      <xdr:nvSpPr>
        <xdr:cNvPr id="1732" name="Option Button 1731">
          <a:extLst>
            <a:ext uri="{FF2B5EF4-FFF2-40B4-BE49-F238E27FC236}">
              <a16:creationId xmlns:a16="http://schemas.microsoft.com/office/drawing/2014/main" id="{00000000-0008-0000-2D00-0000C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3" name="Option Button 1732">
          <a:extLst>
            <a:ext uri="{FF2B5EF4-FFF2-40B4-BE49-F238E27FC236}">
              <a16:creationId xmlns:a16="http://schemas.microsoft.com/office/drawing/2014/main" id="{00000000-0008-0000-2D00-0000C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4" name="Option Button 1733">
          <a:extLst>
            <a:ext uri="{FF2B5EF4-FFF2-40B4-BE49-F238E27FC236}">
              <a16:creationId xmlns:a16="http://schemas.microsoft.com/office/drawing/2014/main" id="{00000000-0008-0000-2D00-0000C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5" name="Option Button 1734">
          <a:extLst>
            <a:ext uri="{FF2B5EF4-FFF2-40B4-BE49-F238E27FC236}">
              <a16:creationId xmlns:a16="http://schemas.microsoft.com/office/drawing/2014/main" id="{00000000-0008-0000-2D00-0000C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6" name="Group Box 1735" descr="Group Box 5">
          <a:extLst>
            <a:ext uri="{FF2B5EF4-FFF2-40B4-BE49-F238E27FC236}">
              <a16:creationId xmlns:a16="http://schemas.microsoft.com/office/drawing/2014/main" id="{00000000-0008-0000-2D00-0000C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367</xdr:row>
      <xdr:rowOff>28440</xdr:rowOff>
    </xdr:from>
    <xdr:to>
      <xdr:col>7</xdr:col>
      <xdr:colOff>-363960</xdr:colOff>
      <xdr:row>368</xdr:row>
      <xdr:rowOff>0</xdr:rowOff>
    </xdr:to>
    <xdr:sp macro="" textlink="">
      <xdr:nvSpPr>
        <xdr:cNvPr id="1737" name="Option Button 1736">
          <a:extLst>
            <a:ext uri="{FF2B5EF4-FFF2-40B4-BE49-F238E27FC236}">
              <a16:creationId xmlns:a16="http://schemas.microsoft.com/office/drawing/2014/main" id="{00000000-0008-0000-2D00-0000C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8" name="Option Button 1737">
          <a:extLst>
            <a:ext uri="{FF2B5EF4-FFF2-40B4-BE49-F238E27FC236}">
              <a16:creationId xmlns:a16="http://schemas.microsoft.com/office/drawing/2014/main" id="{00000000-0008-0000-2D00-0000C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9" name="Option Button 1738">
          <a:extLst>
            <a:ext uri="{FF2B5EF4-FFF2-40B4-BE49-F238E27FC236}">
              <a16:creationId xmlns:a16="http://schemas.microsoft.com/office/drawing/2014/main" id="{00000000-0008-0000-2D00-0000C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0" name="Option Button 1739">
          <a:extLst>
            <a:ext uri="{FF2B5EF4-FFF2-40B4-BE49-F238E27FC236}">
              <a16:creationId xmlns:a16="http://schemas.microsoft.com/office/drawing/2014/main" id="{00000000-0008-0000-2D00-0000C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1" name="Group Box 1740" descr="Group Box 5">
          <a:extLst>
            <a:ext uri="{FF2B5EF4-FFF2-40B4-BE49-F238E27FC236}">
              <a16:creationId xmlns:a16="http://schemas.microsoft.com/office/drawing/2014/main" id="{00000000-0008-0000-2D00-0000C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368</xdr:row>
      <xdr:rowOff>28440</xdr:rowOff>
    </xdr:from>
    <xdr:to>
      <xdr:col>7</xdr:col>
      <xdr:colOff>-363960</xdr:colOff>
      <xdr:row>369</xdr:row>
      <xdr:rowOff>0</xdr:rowOff>
    </xdr:to>
    <xdr:sp macro="" textlink="">
      <xdr:nvSpPr>
        <xdr:cNvPr id="1742" name="Option Button 1741">
          <a:extLst>
            <a:ext uri="{FF2B5EF4-FFF2-40B4-BE49-F238E27FC236}">
              <a16:creationId xmlns:a16="http://schemas.microsoft.com/office/drawing/2014/main" id="{00000000-0008-0000-2D00-0000C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3" name="Option Button 1742">
          <a:extLst>
            <a:ext uri="{FF2B5EF4-FFF2-40B4-BE49-F238E27FC236}">
              <a16:creationId xmlns:a16="http://schemas.microsoft.com/office/drawing/2014/main" id="{00000000-0008-0000-2D00-0000C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4" name="Option Button 1743">
          <a:extLst>
            <a:ext uri="{FF2B5EF4-FFF2-40B4-BE49-F238E27FC236}">
              <a16:creationId xmlns:a16="http://schemas.microsoft.com/office/drawing/2014/main" id="{00000000-0008-0000-2D00-0000D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5" name="Option Button 1744">
          <a:extLst>
            <a:ext uri="{FF2B5EF4-FFF2-40B4-BE49-F238E27FC236}">
              <a16:creationId xmlns:a16="http://schemas.microsoft.com/office/drawing/2014/main" id="{00000000-0008-0000-2D00-0000D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6" name="Group Box 1745" descr="Group Box 5">
          <a:extLst>
            <a:ext uri="{FF2B5EF4-FFF2-40B4-BE49-F238E27FC236}">
              <a16:creationId xmlns:a16="http://schemas.microsoft.com/office/drawing/2014/main" id="{00000000-0008-0000-2D00-0000D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369</xdr:row>
      <xdr:rowOff>28440</xdr:rowOff>
    </xdr:from>
    <xdr:to>
      <xdr:col>7</xdr:col>
      <xdr:colOff>-363960</xdr:colOff>
      <xdr:row>370</xdr:row>
      <xdr:rowOff>0</xdr:rowOff>
    </xdr:to>
    <xdr:sp macro="" textlink="">
      <xdr:nvSpPr>
        <xdr:cNvPr id="1747" name="Option Button 1746">
          <a:extLst>
            <a:ext uri="{FF2B5EF4-FFF2-40B4-BE49-F238E27FC236}">
              <a16:creationId xmlns:a16="http://schemas.microsoft.com/office/drawing/2014/main" id="{00000000-0008-0000-2D00-0000D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8" name="Option Button 1747">
          <a:extLst>
            <a:ext uri="{FF2B5EF4-FFF2-40B4-BE49-F238E27FC236}">
              <a16:creationId xmlns:a16="http://schemas.microsoft.com/office/drawing/2014/main" id="{00000000-0008-0000-2D00-0000D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9" name="Option Button 1748">
          <a:extLst>
            <a:ext uri="{FF2B5EF4-FFF2-40B4-BE49-F238E27FC236}">
              <a16:creationId xmlns:a16="http://schemas.microsoft.com/office/drawing/2014/main" id="{00000000-0008-0000-2D00-0000D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0" name="Option Button 1749">
          <a:extLst>
            <a:ext uri="{FF2B5EF4-FFF2-40B4-BE49-F238E27FC236}">
              <a16:creationId xmlns:a16="http://schemas.microsoft.com/office/drawing/2014/main" id="{00000000-0008-0000-2D00-0000D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1" name="Group Box 1750" descr="Group Box 5">
          <a:extLst>
            <a:ext uri="{FF2B5EF4-FFF2-40B4-BE49-F238E27FC236}">
              <a16:creationId xmlns:a16="http://schemas.microsoft.com/office/drawing/2014/main" id="{00000000-0008-0000-2D00-0000D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370</xdr:row>
      <xdr:rowOff>28440</xdr:rowOff>
    </xdr:from>
    <xdr:to>
      <xdr:col>7</xdr:col>
      <xdr:colOff>-363960</xdr:colOff>
      <xdr:row>371</xdr:row>
      <xdr:rowOff>0</xdr:rowOff>
    </xdr:to>
    <xdr:sp macro="" textlink="">
      <xdr:nvSpPr>
        <xdr:cNvPr id="1752" name="Option Button 1751">
          <a:extLst>
            <a:ext uri="{FF2B5EF4-FFF2-40B4-BE49-F238E27FC236}">
              <a16:creationId xmlns:a16="http://schemas.microsoft.com/office/drawing/2014/main" id="{00000000-0008-0000-2D00-0000D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3" name="Option Button 1752">
          <a:extLst>
            <a:ext uri="{FF2B5EF4-FFF2-40B4-BE49-F238E27FC236}">
              <a16:creationId xmlns:a16="http://schemas.microsoft.com/office/drawing/2014/main" id="{00000000-0008-0000-2D00-0000D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4" name="Option Button 1753">
          <a:extLst>
            <a:ext uri="{FF2B5EF4-FFF2-40B4-BE49-F238E27FC236}">
              <a16:creationId xmlns:a16="http://schemas.microsoft.com/office/drawing/2014/main" id="{00000000-0008-0000-2D00-0000D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5" name="Option Button 1754">
          <a:extLst>
            <a:ext uri="{FF2B5EF4-FFF2-40B4-BE49-F238E27FC236}">
              <a16:creationId xmlns:a16="http://schemas.microsoft.com/office/drawing/2014/main" id="{00000000-0008-0000-2D00-0000D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6" name="Group Box 1755" descr="Group Box 5">
          <a:extLst>
            <a:ext uri="{FF2B5EF4-FFF2-40B4-BE49-F238E27FC236}">
              <a16:creationId xmlns:a16="http://schemas.microsoft.com/office/drawing/2014/main" id="{00000000-0008-0000-2D00-0000D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371</xdr:row>
      <xdr:rowOff>28440</xdr:rowOff>
    </xdr:from>
    <xdr:to>
      <xdr:col>7</xdr:col>
      <xdr:colOff>-363960</xdr:colOff>
      <xdr:row>372</xdr:row>
      <xdr:rowOff>0</xdr:rowOff>
    </xdr:to>
    <xdr:sp macro="" textlink="">
      <xdr:nvSpPr>
        <xdr:cNvPr id="1757" name="Option Button 1756">
          <a:extLst>
            <a:ext uri="{FF2B5EF4-FFF2-40B4-BE49-F238E27FC236}">
              <a16:creationId xmlns:a16="http://schemas.microsoft.com/office/drawing/2014/main" id="{00000000-0008-0000-2D00-0000D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8" name="Option Button 1757">
          <a:extLst>
            <a:ext uri="{FF2B5EF4-FFF2-40B4-BE49-F238E27FC236}">
              <a16:creationId xmlns:a16="http://schemas.microsoft.com/office/drawing/2014/main" id="{00000000-0008-0000-2D00-0000D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9" name="Option Button 1758">
          <a:extLst>
            <a:ext uri="{FF2B5EF4-FFF2-40B4-BE49-F238E27FC236}">
              <a16:creationId xmlns:a16="http://schemas.microsoft.com/office/drawing/2014/main" id="{00000000-0008-0000-2D00-0000D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0" name="Option Button 1759">
          <a:extLst>
            <a:ext uri="{FF2B5EF4-FFF2-40B4-BE49-F238E27FC236}">
              <a16:creationId xmlns:a16="http://schemas.microsoft.com/office/drawing/2014/main" id="{00000000-0008-0000-2D00-0000E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1" name="Group Box 1760" descr="Group Box 5">
          <a:extLst>
            <a:ext uri="{FF2B5EF4-FFF2-40B4-BE49-F238E27FC236}">
              <a16:creationId xmlns:a16="http://schemas.microsoft.com/office/drawing/2014/main" id="{00000000-0008-0000-2D00-0000E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372</xdr:row>
      <xdr:rowOff>28440</xdr:rowOff>
    </xdr:from>
    <xdr:to>
      <xdr:col>7</xdr:col>
      <xdr:colOff>-363960</xdr:colOff>
      <xdr:row>373</xdr:row>
      <xdr:rowOff>0</xdr:rowOff>
    </xdr:to>
    <xdr:sp macro="" textlink="">
      <xdr:nvSpPr>
        <xdr:cNvPr id="1762" name="Option Button 1761">
          <a:extLst>
            <a:ext uri="{FF2B5EF4-FFF2-40B4-BE49-F238E27FC236}">
              <a16:creationId xmlns:a16="http://schemas.microsoft.com/office/drawing/2014/main" id="{00000000-0008-0000-2D00-0000E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3" name="Option Button 1762">
          <a:extLst>
            <a:ext uri="{FF2B5EF4-FFF2-40B4-BE49-F238E27FC236}">
              <a16:creationId xmlns:a16="http://schemas.microsoft.com/office/drawing/2014/main" id="{00000000-0008-0000-2D00-0000E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4" name="Option Button 1763">
          <a:extLst>
            <a:ext uri="{FF2B5EF4-FFF2-40B4-BE49-F238E27FC236}">
              <a16:creationId xmlns:a16="http://schemas.microsoft.com/office/drawing/2014/main" id="{00000000-0008-0000-2D00-0000E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5" name="Option Button 1764">
          <a:extLst>
            <a:ext uri="{FF2B5EF4-FFF2-40B4-BE49-F238E27FC236}">
              <a16:creationId xmlns:a16="http://schemas.microsoft.com/office/drawing/2014/main" id="{00000000-0008-0000-2D00-0000E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6" name="Group Box 1765" descr="Group Box 5">
          <a:extLst>
            <a:ext uri="{FF2B5EF4-FFF2-40B4-BE49-F238E27FC236}">
              <a16:creationId xmlns:a16="http://schemas.microsoft.com/office/drawing/2014/main" id="{00000000-0008-0000-2D00-0000E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373</xdr:row>
      <xdr:rowOff>28440</xdr:rowOff>
    </xdr:from>
    <xdr:to>
      <xdr:col>7</xdr:col>
      <xdr:colOff>-363960</xdr:colOff>
      <xdr:row>374</xdr:row>
      <xdr:rowOff>0</xdr:rowOff>
    </xdr:to>
    <xdr:sp macro="" textlink="">
      <xdr:nvSpPr>
        <xdr:cNvPr id="1767" name="Option Button 1766">
          <a:extLst>
            <a:ext uri="{FF2B5EF4-FFF2-40B4-BE49-F238E27FC236}">
              <a16:creationId xmlns:a16="http://schemas.microsoft.com/office/drawing/2014/main" id="{00000000-0008-0000-2D00-0000E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8" name="Option Button 1767">
          <a:extLst>
            <a:ext uri="{FF2B5EF4-FFF2-40B4-BE49-F238E27FC236}">
              <a16:creationId xmlns:a16="http://schemas.microsoft.com/office/drawing/2014/main" id="{00000000-0008-0000-2D00-0000E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9" name="Option Button 1768">
          <a:extLst>
            <a:ext uri="{FF2B5EF4-FFF2-40B4-BE49-F238E27FC236}">
              <a16:creationId xmlns:a16="http://schemas.microsoft.com/office/drawing/2014/main" id="{00000000-0008-0000-2D00-0000E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0" name="Option Button 1769">
          <a:extLst>
            <a:ext uri="{FF2B5EF4-FFF2-40B4-BE49-F238E27FC236}">
              <a16:creationId xmlns:a16="http://schemas.microsoft.com/office/drawing/2014/main" id="{00000000-0008-0000-2D00-0000E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1" name="Group Box 1770" descr="Group Box 5">
          <a:extLst>
            <a:ext uri="{FF2B5EF4-FFF2-40B4-BE49-F238E27FC236}">
              <a16:creationId xmlns:a16="http://schemas.microsoft.com/office/drawing/2014/main" id="{00000000-0008-0000-2D00-0000E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374</xdr:row>
      <xdr:rowOff>28440</xdr:rowOff>
    </xdr:from>
    <xdr:to>
      <xdr:col>7</xdr:col>
      <xdr:colOff>-363960</xdr:colOff>
      <xdr:row>375</xdr:row>
      <xdr:rowOff>0</xdr:rowOff>
    </xdr:to>
    <xdr:sp macro="" textlink="">
      <xdr:nvSpPr>
        <xdr:cNvPr id="1772" name="Option Button 1771">
          <a:extLst>
            <a:ext uri="{FF2B5EF4-FFF2-40B4-BE49-F238E27FC236}">
              <a16:creationId xmlns:a16="http://schemas.microsoft.com/office/drawing/2014/main" id="{00000000-0008-0000-2D00-0000E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3" name="Option Button 1772">
          <a:extLst>
            <a:ext uri="{FF2B5EF4-FFF2-40B4-BE49-F238E27FC236}">
              <a16:creationId xmlns:a16="http://schemas.microsoft.com/office/drawing/2014/main" id="{00000000-0008-0000-2D00-0000E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4" name="Option Button 1773">
          <a:extLst>
            <a:ext uri="{FF2B5EF4-FFF2-40B4-BE49-F238E27FC236}">
              <a16:creationId xmlns:a16="http://schemas.microsoft.com/office/drawing/2014/main" id="{00000000-0008-0000-2D00-0000E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5" name="Option Button 1774">
          <a:extLst>
            <a:ext uri="{FF2B5EF4-FFF2-40B4-BE49-F238E27FC236}">
              <a16:creationId xmlns:a16="http://schemas.microsoft.com/office/drawing/2014/main" id="{00000000-0008-0000-2D00-0000E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6" name="Group Box 1775" descr="Group Box 5">
          <a:extLst>
            <a:ext uri="{FF2B5EF4-FFF2-40B4-BE49-F238E27FC236}">
              <a16:creationId xmlns:a16="http://schemas.microsoft.com/office/drawing/2014/main" id="{00000000-0008-0000-2D00-0000F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375</xdr:row>
      <xdr:rowOff>28440</xdr:rowOff>
    </xdr:from>
    <xdr:to>
      <xdr:col>7</xdr:col>
      <xdr:colOff>-363960</xdr:colOff>
      <xdr:row>376</xdr:row>
      <xdr:rowOff>0</xdr:rowOff>
    </xdr:to>
    <xdr:sp macro="" textlink="">
      <xdr:nvSpPr>
        <xdr:cNvPr id="1777" name="Option Button 1776">
          <a:extLst>
            <a:ext uri="{FF2B5EF4-FFF2-40B4-BE49-F238E27FC236}">
              <a16:creationId xmlns:a16="http://schemas.microsoft.com/office/drawing/2014/main" id="{00000000-0008-0000-2D00-0000F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8" name="Option Button 1777">
          <a:extLst>
            <a:ext uri="{FF2B5EF4-FFF2-40B4-BE49-F238E27FC236}">
              <a16:creationId xmlns:a16="http://schemas.microsoft.com/office/drawing/2014/main" id="{00000000-0008-0000-2D00-0000F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9" name="Option Button 1778">
          <a:extLst>
            <a:ext uri="{FF2B5EF4-FFF2-40B4-BE49-F238E27FC236}">
              <a16:creationId xmlns:a16="http://schemas.microsoft.com/office/drawing/2014/main" id="{00000000-0008-0000-2D00-0000F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0" name="Option Button 1779">
          <a:extLst>
            <a:ext uri="{FF2B5EF4-FFF2-40B4-BE49-F238E27FC236}">
              <a16:creationId xmlns:a16="http://schemas.microsoft.com/office/drawing/2014/main" id="{00000000-0008-0000-2D00-0000F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1" name="Group Box 1780" descr="Group Box 5">
          <a:extLst>
            <a:ext uri="{FF2B5EF4-FFF2-40B4-BE49-F238E27FC236}">
              <a16:creationId xmlns:a16="http://schemas.microsoft.com/office/drawing/2014/main" id="{00000000-0008-0000-2D00-0000F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376</xdr:row>
      <xdr:rowOff>28440</xdr:rowOff>
    </xdr:from>
    <xdr:to>
      <xdr:col>7</xdr:col>
      <xdr:colOff>-363960</xdr:colOff>
      <xdr:row>377</xdr:row>
      <xdr:rowOff>0</xdr:rowOff>
    </xdr:to>
    <xdr:sp macro="" textlink="">
      <xdr:nvSpPr>
        <xdr:cNvPr id="1782" name="Option Button 1781">
          <a:extLst>
            <a:ext uri="{FF2B5EF4-FFF2-40B4-BE49-F238E27FC236}">
              <a16:creationId xmlns:a16="http://schemas.microsoft.com/office/drawing/2014/main" id="{00000000-0008-0000-2D00-0000F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3" name="Option Button 1782">
          <a:extLst>
            <a:ext uri="{FF2B5EF4-FFF2-40B4-BE49-F238E27FC236}">
              <a16:creationId xmlns:a16="http://schemas.microsoft.com/office/drawing/2014/main" id="{00000000-0008-0000-2D00-0000F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4" name="Option Button 1783">
          <a:extLst>
            <a:ext uri="{FF2B5EF4-FFF2-40B4-BE49-F238E27FC236}">
              <a16:creationId xmlns:a16="http://schemas.microsoft.com/office/drawing/2014/main" id="{00000000-0008-0000-2D00-0000F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5" name="Option Button 1784">
          <a:extLst>
            <a:ext uri="{FF2B5EF4-FFF2-40B4-BE49-F238E27FC236}">
              <a16:creationId xmlns:a16="http://schemas.microsoft.com/office/drawing/2014/main" id="{00000000-0008-0000-2D00-0000F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6" name="Group Box 1785" descr="Group Box 5">
          <a:extLst>
            <a:ext uri="{FF2B5EF4-FFF2-40B4-BE49-F238E27FC236}">
              <a16:creationId xmlns:a16="http://schemas.microsoft.com/office/drawing/2014/main" id="{00000000-0008-0000-2D00-0000F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377</xdr:row>
      <xdr:rowOff>28440</xdr:rowOff>
    </xdr:from>
    <xdr:to>
      <xdr:col>7</xdr:col>
      <xdr:colOff>-363960</xdr:colOff>
      <xdr:row>378</xdr:row>
      <xdr:rowOff>0</xdr:rowOff>
    </xdr:to>
    <xdr:sp macro="" textlink="">
      <xdr:nvSpPr>
        <xdr:cNvPr id="1787" name="Option Button 1786">
          <a:extLst>
            <a:ext uri="{FF2B5EF4-FFF2-40B4-BE49-F238E27FC236}">
              <a16:creationId xmlns:a16="http://schemas.microsoft.com/office/drawing/2014/main" id="{00000000-0008-0000-2D00-0000F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8" name="Option Button 1787">
          <a:extLst>
            <a:ext uri="{FF2B5EF4-FFF2-40B4-BE49-F238E27FC236}">
              <a16:creationId xmlns:a16="http://schemas.microsoft.com/office/drawing/2014/main" id="{00000000-0008-0000-2D00-0000F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9" name="Option Button 1788">
          <a:extLst>
            <a:ext uri="{FF2B5EF4-FFF2-40B4-BE49-F238E27FC236}">
              <a16:creationId xmlns:a16="http://schemas.microsoft.com/office/drawing/2014/main" id="{00000000-0008-0000-2D00-0000F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0" name="Option Button 1789">
          <a:extLst>
            <a:ext uri="{FF2B5EF4-FFF2-40B4-BE49-F238E27FC236}">
              <a16:creationId xmlns:a16="http://schemas.microsoft.com/office/drawing/2014/main" id="{00000000-0008-0000-2D00-0000F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1" name="Group Box 1790" descr="Group Box 5">
          <a:extLst>
            <a:ext uri="{FF2B5EF4-FFF2-40B4-BE49-F238E27FC236}">
              <a16:creationId xmlns:a16="http://schemas.microsoft.com/office/drawing/2014/main" id="{00000000-0008-0000-2D00-0000F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378</xdr:row>
      <xdr:rowOff>28440</xdr:rowOff>
    </xdr:from>
    <xdr:to>
      <xdr:col>7</xdr:col>
      <xdr:colOff>-363960</xdr:colOff>
      <xdr:row>379</xdr:row>
      <xdr:rowOff>0</xdr:rowOff>
    </xdr:to>
    <xdr:sp macro="" textlink="">
      <xdr:nvSpPr>
        <xdr:cNvPr id="1792" name="Option Button 1791">
          <a:extLst>
            <a:ext uri="{FF2B5EF4-FFF2-40B4-BE49-F238E27FC236}">
              <a16:creationId xmlns:a16="http://schemas.microsoft.com/office/drawing/2014/main" id="{00000000-0008-0000-2D00-00000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3" name="Option Button 1792">
          <a:extLst>
            <a:ext uri="{FF2B5EF4-FFF2-40B4-BE49-F238E27FC236}">
              <a16:creationId xmlns:a16="http://schemas.microsoft.com/office/drawing/2014/main" id="{00000000-0008-0000-2D00-00000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4" name="Option Button 1793">
          <a:extLst>
            <a:ext uri="{FF2B5EF4-FFF2-40B4-BE49-F238E27FC236}">
              <a16:creationId xmlns:a16="http://schemas.microsoft.com/office/drawing/2014/main" id="{00000000-0008-0000-2D00-00000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5" name="Option Button 1794">
          <a:extLst>
            <a:ext uri="{FF2B5EF4-FFF2-40B4-BE49-F238E27FC236}">
              <a16:creationId xmlns:a16="http://schemas.microsoft.com/office/drawing/2014/main" id="{00000000-0008-0000-2D00-00000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6" name="Group Box 1795" descr="Group Box 5">
          <a:extLst>
            <a:ext uri="{FF2B5EF4-FFF2-40B4-BE49-F238E27FC236}">
              <a16:creationId xmlns:a16="http://schemas.microsoft.com/office/drawing/2014/main" id="{00000000-0008-0000-2D00-00000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379</xdr:row>
      <xdr:rowOff>28440</xdr:rowOff>
    </xdr:from>
    <xdr:to>
      <xdr:col>7</xdr:col>
      <xdr:colOff>-363960</xdr:colOff>
      <xdr:row>380</xdr:row>
      <xdr:rowOff>0</xdr:rowOff>
    </xdr:to>
    <xdr:sp macro="" textlink="">
      <xdr:nvSpPr>
        <xdr:cNvPr id="1797" name="Option Button 1796">
          <a:extLst>
            <a:ext uri="{FF2B5EF4-FFF2-40B4-BE49-F238E27FC236}">
              <a16:creationId xmlns:a16="http://schemas.microsoft.com/office/drawing/2014/main" id="{00000000-0008-0000-2D00-00000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8" name="Option Button 1797">
          <a:extLst>
            <a:ext uri="{FF2B5EF4-FFF2-40B4-BE49-F238E27FC236}">
              <a16:creationId xmlns:a16="http://schemas.microsoft.com/office/drawing/2014/main" id="{00000000-0008-0000-2D00-00000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9" name="Option Button 1798">
          <a:extLst>
            <a:ext uri="{FF2B5EF4-FFF2-40B4-BE49-F238E27FC236}">
              <a16:creationId xmlns:a16="http://schemas.microsoft.com/office/drawing/2014/main" id="{00000000-0008-0000-2D00-00000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0" name="Option Button 1799">
          <a:extLst>
            <a:ext uri="{FF2B5EF4-FFF2-40B4-BE49-F238E27FC236}">
              <a16:creationId xmlns:a16="http://schemas.microsoft.com/office/drawing/2014/main" id="{00000000-0008-0000-2D00-00000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1" name="Group Box 1800" descr="Group Box 5">
          <a:extLst>
            <a:ext uri="{FF2B5EF4-FFF2-40B4-BE49-F238E27FC236}">
              <a16:creationId xmlns:a16="http://schemas.microsoft.com/office/drawing/2014/main" id="{00000000-0008-0000-2D00-00000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380</xdr:row>
      <xdr:rowOff>28440</xdr:rowOff>
    </xdr:from>
    <xdr:to>
      <xdr:col>7</xdr:col>
      <xdr:colOff>-363960</xdr:colOff>
      <xdr:row>381</xdr:row>
      <xdr:rowOff>0</xdr:rowOff>
    </xdr:to>
    <xdr:sp macro="" textlink="">
      <xdr:nvSpPr>
        <xdr:cNvPr id="1802" name="Option Button 1801">
          <a:extLst>
            <a:ext uri="{FF2B5EF4-FFF2-40B4-BE49-F238E27FC236}">
              <a16:creationId xmlns:a16="http://schemas.microsoft.com/office/drawing/2014/main" id="{00000000-0008-0000-2D00-00000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3" name="Option Button 1802">
          <a:extLst>
            <a:ext uri="{FF2B5EF4-FFF2-40B4-BE49-F238E27FC236}">
              <a16:creationId xmlns:a16="http://schemas.microsoft.com/office/drawing/2014/main" id="{00000000-0008-0000-2D00-00000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4" name="Option Button 1803">
          <a:extLst>
            <a:ext uri="{FF2B5EF4-FFF2-40B4-BE49-F238E27FC236}">
              <a16:creationId xmlns:a16="http://schemas.microsoft.com/office/drawing/2014/main" id="{00000000-0008-0000-2D00-00000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5" name="Option Button 1804">
          <a:extLst>
            <a:ext uri="{FF2B5EF4-FFF2-40B4-BE49-F238E27FC236}">
              <a16:creationId xmlns:a16="http://schemas.microsoft.com/office/drawing/2014/main" id="{00000000-0008-0000-2D00-00000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6" name="Group Box 1805" descr="Group Box 5">
          <a:extLst>
            <a:ext uri="{FF2B5EF4-FFF2-40B4-BE49-F238E27FC236}">
              <a16:creationId xmlns:a16="http://schemas.microsoft.com/office/drawing/2014/main" id="{00000000-0008-0000-2D00-00000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381</xdr:row>
      <xdr:rowOff>28440</xdr:rowOff>
    </xdr:from>
    <xdr:to>
      <xdr:col>7</xdr:col>
      <xdr:colOff>-363960</xdr:colOff>
      <xdr:row>382</xdr:row>
      <xdr:rowOff>0</xdr:rowOff>
    </xdr:to>
    <xdr:sp macro="" textlink="">
      <xdr:nvSpPr>
        <xdr:cNvPr id="1807" name="Option Button 1806">
          <a:extLst>
            <a:ext uri="{FF2B5EF4-FFF2-40B4-BE49-F238E27FC236}">
              <a16:creationId xmlns:a16="http://schemas.microsoft.com/office/drawing/2014/main" id="{00000000-0008-0000-2D00-00000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8" name="Option Button 1807">
          <a:extLst>
            <a:ext uri="{FF2B5EF4-FFF2-40B4-BE49-F238E27FC236}">
              <a16:creationId xmlns:a16="http://schemas.microsoft.com/office/drawing/2014/main" id="{00000000-0008-0000-2D00-00001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9" name="Option Button 1808">
          <a:extLst>
            <a:ext uri="{FF2B5EF4-FFF2-40B4-BE49-F238E27FC236}">
              <a16:creationId xmlns:a16="http://schemas.microsoft.com/office/drawing/2014/main" id="{00000000-0008-0000-2D00-00001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0" name="Option Button 1809">
          <a:extLst>
            <a:ext uri="{FF2B5EF4-FFF2-40B4-BE49-F238E27FC236}">
              <a16:creationId xmlns:a16="http://schemas.microsoft.com/office/drawing/2014/main" id="{00000000-0008-0000-2D00-00001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1" name="Group Box 1810" descr="Group Box 5">
          <a:extLst>
            <a:ext uri="{FF2B5EF4-FFF2-40B4-BE49-F238E27FC236}">
              <a16:creationId xmlns:a16="http://schemas.microsoft.com/office/drawing/2014/main" id="{00000000-0008-0000-2D00-00001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382</xdr:row>
      <xdr:rowOff>28440</xdr:rowOff>
    </xdr:from>
    <xdr:to>
      <xdr:col>7</xdr:col>
      <xdr:colOff>-363960</xdr:colOff>
      <xdr:row>383</xdr:row>
      <xdr:rowOff>0</xdr:rowOff>
    </xdr:to>
    <xdr:sp macro="" textlink="">
      <xdr:nvSpPr>
        <xdr:cNvPr id="1812" name="Option Button 1811">
          <a:extLst>
            <a:ext uri="{FF2B5EF4-FFF2-40B4-BE49-F238E27FC236}">
              <a16:creationId xmlns:a16="http://schemas.microsoft.com/office/drawing/2014/main" id="{00000000-0008-0000-2D00-00001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3" name="Option Button 1812">
          <a:extLst>
            <a:ext uri="{FF2B5EF4-FFF2-40B4-BE49-F238E27FC236}">
              <a16:creationId xmlns:a16="http://schemas.microsoft.com/office/drawing/2014/main" id="{00000000-0008-0000-2D00-00001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4" name="Option Button 1813">
          <a:extLst>
            <a:ext uri="{FF2B5EF4-FFF2-40B4-BE49-F238E27FC236}">
              <a16:creationId xmlns:a16="http://schemas.microsoft.com/office/drawing/2014/main" id="{00000000-0008-0000-2D00-00001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5" name="Option Button 1814">
          <a:extLst>
            <a:ext uri="{FF2B5EF4-FFF2-40B4-BE49-F238E27FC236}">
              <a16:creationId xmlns:a16="http://schemas.microsoft.com/office/drawing/2014/main" id="{00000000-0008-0000-2D00-00001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6" name="Group Box 1815" descr="Group Box 5">
          <a:extLst>
            <a:ext uri="{FF2B5EF4-FFF2-40B4-BE49-F238E27FC236}">
              <a16:creationId xmlns:a16="http://schemas.microsoft.com/office/drawing/2014/main" id="{00000000-0008-0000-2D00-00001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383</xdr:row>
      <xdr:rowOff>28440</xdr:rowOff>
    </xdr:from>
    <xdr:to>
      <xdr:col>7</xdr:col>
      <xdr:colOff>-363960</xdr:colOff>
      <xdr:row>384</xdr:row>
      <xdr:rowOff>0</xdr:rowOff>
    </xdr:to>
    <xdr:sp macro="" textlink="">
      <xdr:nvSpPr>
        <xdr:cNvPr id="1817" name="Option Button 1816">
          <a:extLst>
            <a:ext uri="{FF2B5EF4-FFF2-40B4-BE49-F238E27FC236}">
              <a16:creationId xmlns:a16="http://schemas.microsoft.com/office/drawing/2014/main" id="{00000000-0008-0000-2D00-00001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8" name="Option Button 1817">
          <a:extLst>
            <a:ext uri="{FF2B5EF4-FFF2-40B4-BE49-F238E27FC236}">
              <a16:creationId xmlns:a16="http://schemas.microsoft.com/office/drawing/2014/main" id="{00000000-0008-0000-2D00-00001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9" name="Option Button 1818">
          <a:extLst>
            <a:ext uri="{FF2B5EF4-FFF2-40B4-BE49-F238E27FC236}">
              <a16:creationId xmlns:a16="http://schemas.microsoft.com/office/drawing/2014/main" id="{00000000-0008-0000-2D00-00001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0" name="Option Button 1819">
          <a:extLst>
            <a:ext uri="{FF2B5EF4-FFF2-40B4-BE49-F238E27FC236}">
              <a16:creationId xmlns:a16="http://schemas.microsoft.com/office/drawing/2014/main" id="{00000000-0008-0000-2D00-00001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1" name="Group Box 1820" descr="Group Box 5">
          <a:extLst>
            <a:ext uri="{FF2B5EF4-FFF2-40B4-BE49-F238E27FC236}">
              <a16:creationId xmlns:a16="http://schemas.microsoft.com/office/drawing/2014/main" id="{00000000-0008-0000-2D00-00001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384</xdr:row>
      <xdr:rowOff>28440</xdr:rowOff>
    </xdr:from>
    <xdr:to>
      <xdr:col>7</xdr:col>
      <xdr:colOff>-363960</xdr:colOff>
      <xdr:row>385</xdr:row>
      <xdr:rowOff>0</xdr:rowOff>
    </xdr:to>
    <xdr:sp macro="" textlink="">
      <xdr:nvSpPr>
        <xdr:cNvPr id="1822" name="Option Button 1821">
          <a:extLst>
            <a:ext uri="{FF2B5EF4-FFF2-40B4-BE49-F238E27FC236}">
              <a16:creationId xmlns:a16="http://schemas.microsoft.com/office/drawing/2014/main" id="{00000000-0008-0000-2D00-00001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3" name="Option Button 1822">
          <a:extLst>
            <a:ext uri="{FF2B5EF4-FFF2-40B4-BE49-F238E27FC236}">
              <a16:creationId xmlns:a16="http://schemas.microsoft.com/office/drawing/2014/main" id="{00000000-0008-0000-2D00-00001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4" name="Option Button 1823">
          <a:extLst>
            <a:ext uri="{FF2B5EF4-FFF2-40B4-BE49-F238E27FC236}">
              <a16:creationId xmlns:a16="http://schemas.microsoft.com/office/drawing/2014/main" id="{00000000-0008-0000-2D00-00002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5" name="Option Button 1824">
          <a:extLst>
            <a:ext uri="{FF2B5EF4-FFF2-40B4-BE49-F238E27FC236}">
              <a16:creationId xmlns:a16="http://schemas.microsoft.com/office/drawing/2014/main" id="{00000000-0008-0000-2D00-00002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6" name="Group Box 1825" descr="Group Box 5">
          <a:extLst>
            <a:ext uri="{FF2B5EF4-FFF2-40B4-BE49-F238E27FC236}">
              <a16:creationId xmlns:a16="http://schemas.microsoft.com/office/drawing/2014/main" id="{00000000-0008-0000-2D00-00002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385</xdr:row>
      <xdr:rowOff>28440</xdr:rowOff>
    </xdr:from>
    <xdr:to>
      <xdr:col>7</xdr:col>
      <xdr:colOff>-363960</xdr:colOff>
      <xdr:row>386</xdr:row>
      <xdr:rowOff>0</xdr:rowOff>
    </xdr:to>
    <xdr:sp macro="" textlink="">
      <xdr:nvSpPr>
        <xdr:cNvPr id="1827" name="Option Button 1826">
          <a:extLst>
            <a:ext uri="{FF2B5EF4-FFF2-40B4-BE49-F238E27FC236}">
              <a16:creationId xmlns:a16="http://schemas.microsoft.com/office/drawing/2014/main" id="{00000000-0008-0000-2D00-00002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8" name="Option Button 1827">
          <a:extLst>
            <a:ext uri="{FF2B5EF4-FFF2-40B4-BE49-F238E27FC236}">
              <a16:creationId xmlns:a16="http://schemas.microsoft.com/office/drawing/2014/main" id="{00000000-0008-0000-2D00-00002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9" name="Option Button 1828">
          <a:extLst>
            <a:ext uri="{FF2B5EF4-FFF2-40B4-BE49-F238E27FC236}">
              <a16:creationId xmlns:a16="http://schemas.microsoft.com/office/drawing/2014/main" id="{00000000-0008-0000-2D00-00002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0" name="Option Button 1829">
          <a:extLst>
            <a:ext uri="{FF2B5EF4-FFF2-40B4-BE49-F238E27FC236}">
              <a16:creationId xmlns:a16="http://schemas.microsoft.com/office/drawing/2014/main" id="{00000000-0008-0000-2D00-00002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1" name="Group Box 1830" descr="Group Box 5">
          <a:extLst>
            <a:ext uri="{FF2B5EF4-FFF2-40B4-BE49-F238E27FC236}">
              <a16:creationId xmlns:a16="http://schemas.microsoft.com/office/drawing/2014/main" id="{00000000-0008-0000-2D00-00002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386</xdr:row>
      <xdr:rowOff>28440</xdr:rowOff>
    </xdr:from>
    <xdr:to>
      <xdr:col>7</xdr:col>
      <xdr:colOff>-363960</xdr:colOff>
      <xdr:row>387</xdr:row>
      <xdr:rowOff>0</xdr:rowOff>
    </xdr:to>
    <xdr:sp macro="" textlink="">
      <xdr:nvSpPr>
        <xdr:cNvPr id="1832" name="Option Button 1831">
          <a:extLst>
            <a:ext uri="{FF2B5EF4-FFF2-40B4-BE49-F238E27FC236}">
              <a16:creationId xmlns:a16="http://schemas.microsoft.com/office/drawing/2014/main" id="{00000000-0008-0000-2D00-00002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3" name="Option Button 1832">
          <a:extLst>
            <a:ext uri="{FF2B5EF4-FFF2-40B4-BE49-F238E27FC236}">
              <a16:creationId xmlns:a16="http://schemas.microsoft.com/office/drawing/2014/main" id="{00000000-0008-0000-2D00-00002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4" name="Option Button 1833">
          <a:extLst>
            <a:ext uri="{FF2B5EF4-FFF2-40B4-BE49-F238E27FC236}">
              <a16:creationId xmlns:a16="http://schemas.microsoft.com/office/drawing/2014/main" id="{00000000-0008-0000-2D00-00002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5" name="Option Button 1834">
          <a:extLst>
            <a:ext uri="{FF2B5EF4-FFF2-40B4-BE49-F238E27FC236}">
              <a16:creationId xmlns:a16="http://schemas.microsoft.com/office/drawing/2014/main" id="{00000000-0008-0000-2D00-00002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6" name="Group Box 1835" descr="Group Box 5">
          <a:extLst>
            <a:ext uri="{FF2B5EF4-FFF2-40B4-BE49-F238E27FC236}">
              <a16:creationId xmlns:a16="http://schemas.microsoft.com/office/drawing/2014/main" id="{00000000-0008-0000-2D00-00002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387</xdr:row>
      <xdr:rowOff>28440</xdr:rowOff>
    </xdr:from>
    <xdr:to>
      <xdr:col>7</xdr:col>
      <xdr:colOff>-363960</xdr:colOff>
      <xdr:row>388</xdr:row>
      <xdr:rowOff>0</xdr:rowOff>
    </xdr:to>
    <xdr:sp macro="" textlink="">
      <xdr:nvSpPr>
        <xdr:cNvPr id="1837" name="Option Button 1836">
          <a:extLst>
            <a:ext uri="{FF2B5EF4-FFF2-40B4-BE49-F238E27FC236}">
              <a16:creationId xmlns:a16="http://schemas.microsoft.com/office/drawing/2014/main" id="{00000000-0008-0000-2D00-00002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8" name="Option Button 1837">
          <a:extLst>
            <a:ext uri="{FF2B5EF4-FFF2-40B4-BE49-F238E27FC236}">
              <a16:creationId xmlns:a16="http://schemas.microsoft.com/office/drawing/2014/main" id="{00000000-0008-0000-2D00-00002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9" name="Option Button 1838">
          <a:extLst>
            <a:ext uri="{FF2B5EF4-FFF2-40B4-BE49-F238E27FC236}">
              <a16:creationId xmlns:a16="http://schemas.microsoft.com/office/drawing/2014/main" id="{00000000-0008-0000-2D00-00002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0" name="Option Button 1839">
          <a:extLst>
            <a:ext uri="{FF2B5EF4-FFF2-40B4-BE49-F238E27FC236}">
              <a16:creationId xmlns:a16="http://schemas.microsoft.com/office/drawing/2014/main" id="{00000000-0008-0000-2D00-00003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1" name="Group Box 1840" descr="Group Box 5">
          <a:extLst>
            <a:ext uri="{FF2B5EF4-FFF2-40B4-BE49-F238E27FC236}">
              <a16:creationId xmlns:a16="http://schemas.microsoft.com/office/drawing/2014/main" id="{00000000-0008-0000-2D00-00003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388</xdr:row>
      <xdr:rowOff>28440</xdr:rowOff>
    </xdr:from>
    <xdr:to>
      <xdr:col>7</xdr:col>
      <xdr:colOff>-363960</xdr:colOff>
      <xdr:row>389</xdr:row>
      <xdr:rowOff>0</xdr:rowOff>
    </xdr:to>
    <xdr:sp macro="" textlink="">
      <xdr:nvSpPr>
        <xdr:cNvPr id="1842" name="Option Button 1841">
          <a:extLst>
            <a:ext uri="{FF2B5EF4-FFF2-40B4-BE49-F238E27FC236}">
              <a16:creationId xmlns:a16="http://schemas.microsoft.com/office/drawing/2014/main" id="{00000000-0008-0000-2D00-00003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3" name="Option Button 1842">
          <a:extLst>
            <a:ext uri="{FF2B5EF4-FFF2-40B4-BE49-F238E27FC236}">
              <a16:creationId xmlns:a16="http://schemas.microsoft.com/office/drawing/2014/main" id="{00000000-0008-0000-2D00-00003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4" name="Option Button 1843">
          <a:extLst>
            <a:ext uri="{FF2B5EF4-FFF2-40B4-BE49-F238E27FC236}">
              <a16:creationId xmlns:a16="http://schemas.microsoft.com/office/drawing/2014/main" id="{00000000-0008-0000-2D00-00003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5" name="Option Button 1844">
          <a:extLst>
            <a:ext uri="{FF2B5EF4-FFF2-40B4-BE49-F238E27FC236}">
              <a16:creationId xmlns:a16="http://schemas.microsoft.com/office/drawing/2014/main" id="{00000000-0008-0000-2D00-00003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6" name="Group Box 1845" descr="Group Box 5">
          <a:extLst>
            <a:ext uri="{FF2B5EF4-FFF2-40B4-BE49-F238E27FC236}">
              <a16:creationId xmlns:a16="http://schemas.microsoft.com/office/drawing/2014/main" id="{00000000-0008-0000-2D00-00003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389</xdr:row>
      <xdr:rowOff>28440</xdr:rowOff>
    </xdr:from>
    <xdr:to>
      <xdr:col>7</xdr:col>
      <xdr:colOff>-363960</xdr:colOff>
      <xdr:row>390</xdr:row>
      <xdr:rowOff>0</xdr:rowOff>
    </xdr:to>
    <xdr:sp macro="" textlink="">
      <xdr:nvSpPr>
        <xdr:cNvPr id="1847" name="Option Button 1846">
          <a:extLst>
            <a:ext uri="{FF2B5EF4-FFF2-40B4-BE49-F238E27FC236}">
              <a16:creationId xmlns:a16="http://schemas.microsoft.com/office/drawing/2014/main" id="{00000000-0008-0000-2D00-00003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8" name="Option Button 1847">
          <a:extLst>
            <a:ext uri="{FF2B5EF4-FFF2-40B4-BE49-F238E27FC236}">
              <a16:creationId xmlns:a16="http://schemas.microsoft.com/office/drawing/2014/main" id="{00000000-0008-0000-2D00-00003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9" name="Option Button 1848">
          <a:extLst>
            <a:ext uri="{FF2B5EF4-FFF2-40B4-BE49-F238E27FC236}">
              <a16:creationId xmlns:a16="http://schemas.microsoft.com/office/drawing/2014/main" id="{00000000-0008-0000-2D00-00003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0" name="Option Button 1849">
          <a:extLst>
            <a:ext uri="{FF2B5EF4-FFF2-40B4-BE49-F238E27FC236}">
              <a16:creationId xmlns:a16="http://schemas.microsoft.com/office/drawing/2014/main" id="{00000000-0008-0000-2D00-00003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1" name="Group Box 1850" descr="Group Box 5">
          <a:extLst>
            <a:ext uri="{FF2B5EF4-FFF2-40B4-BE49-F238E27FC236}">
              <a16:creationId xmlns:a16="http://schemas.microsoft.com/office/drawing/2014/main" id="{00000000-0008-0000-2D00-00003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390</xdr:row>
      <xdr:rowOff>28440</xdr:rowOff>
    </xdr:from>
    <xdr:to>
      <xdr:col>7</xdr:col>
      <xdr:colOff>-363960</xdr:colOff>
      <xdr:row>391</xdr:row>
      <xdr:rowOff>0</xdr:rowOff>
    </xdr:to>
    <xdr:sp macro="" textlink="">
      <xdr:nvSpPr>
        <xdr:cNvPr id="1852" name="Option Button 1851">
          <a:extLst>
            <a:ext uri="{FF2B5EF4-FFF2-40B4-BE49-F238E27FC236}">
              <a16:creationId xmlns:a16="http://schemas.microsoft.com/office/drawing/2014/main" id="{00000000-0008-0000-2D00-00003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3" name="Option Button 1852">
          <a:extLst>
            <a:ext uri="{FF2B5EF4-FFF2-40B4-BE49-F238E27FC236}">
              <a16:creationId xmlns:a16="http://schemas.microsoft.com/office/drawing/2014/main" id="{00000000-0008-0000-2D00-00003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4" name="Option Button 1853">
          <a:extLst>
            <a:ext uri="{FF2B5EF4-FFF2-40B4-BE49-F238E27FC236}">
              <a16:creationId xmlns:a16="http://schemas.microsoft.com/office/drawing/2014/main" id="{00000000-0008-0000-2D00-00003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5" name="Option Button 1854">
          <a:extLst>
            <a:ext uri="{FF2B5EF4-FFF2-40B4-BE49-F238E27FC236}">
              <a16:creationId xmlns:a16="http://schemas.microsoft.com/office/drawing/2014/main" id="{00000000-0008-0000-2D00-00003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6" name="Group Box 1855" descr="Group Box 5">
          <a:extLst>
            <a:ext uri="{FF2B5EF4-FFF2-40B4-BE49-F238E27FC236}">
              <a16:creationId xmlns:a16="http://schemas.microsoft.com/office/drawing/2014/main" id="{00000000-0008-0000-2D00-00004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391</xdr:row>
      <xdr:rowOff>28440</xdr:rowOff>
    </xdr:from>
    <xdr:to>
      <xdr:col>7</xdr:col>
      <xdr:colOff>-363960</xdr:colOff>
      <xdr:row>392</xdr:row>
      <xdr:rowOff>0</xdr:rowOff>
    </xdr:to>
    <xdr:sp macro="" textlink="">
      <xdr:nvSpPr>
        <xdr:cNvPr id="1857" name="Option Button 1856">
          <a:extLst>
            <a:ext uri="{FF2B5EF4-FFF2-40B4-BE49-F238E27FC236}">
              <a16:creationId xmlns:a16="http://schemas.microsoft.com/office/drawing/2014/main" id="{00000000-0008-0000-2D00-00004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8" name="Option Button 1857">
          <a:extLst>
            <a:ext uri="{FF2B5EF4-FFF2-40B4-BE49-F238E27FC236}">
              <a16:creationId xmlns:a16="http://schemas.microsoft.com/office/drawing/2014/main" id="{00000000-0008-0000-2D00-00004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9" name="Option Button 1858">
          <a:extLst>
            <a:ext uri="{FF2B5EF4-FFF2-40B4-BE49-F238E27FC236}">
              <a16:creationId xmlns:a16="http://schemas.microsoft.com/office/drawing/2014/main" id="{00000000-0008-0000-2D00-00004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0" name="Option Button 1859">
          <a:extLst>
            <a:ext uri="{FF2B5EF4-FFF2-40B4-BE49-F238E27FC236}">
              <a16:creationId xmlns:a16="http://schemas.microsoft.com/office/drawing/2014/main" id="{00000000-0008-0000-2D00-00004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1" name="Group Box 1860" descr="Group Box 5">
          <a:extLst>
            <a:ext uri="{FF2B5EF4-FFF2-40B4-BE49-F238E27FC236}">
              <a16:creationId xmlns:a16="http://schemas.microsoft.com/office/drawing/2014/main" id="{00000000-0008-0000-2D00-00004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392</xdr:row>
      <xdr:rowOff>28440</xdr:rowOff>
    </xdr:from>
    <xdr:to>
      <xdr:col>7</xdr:col>
      <xdr:colOff>-363960</xdr:colOff>
      <xdr:row>393</xdr:row>
      <xdr:rowOff>0</xdr:rowOff>
    </xdr:to>
    <xdr:sp macro="" textlink="">
      <xdr:nvSpPr>
        <xdr:cNvPr id="1862" name="Option Button 1861">
          <a:extLst>
            <a:ext uri="{FF2B5EF4-FFF2-40B4-BE49-F238E27FC236}">
              <a16:creationId xmlns:a16="http://schemas.microsoft.com/office/drawing/2014/main" id="{00000000-0008-0000-2D00-00004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3" name="Option Button 1862">
          <a:extLst>
            <a:ext uri="{FF2B5EF4-FFF2-40B4-BE49-F238E27FC236}">
              <a16:creationId xmlns:a16="http://schemas.microsoft.com/office/drawing/2014/main" id="{00000000-0008-0000-2D00-00004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4" name="Option Button 1863">
          <a:extLst>
            <a:ext uri="{FF2B5EF4-FFF2-40B4-BE49-F238E27FC236}">
              <a16:creationId xmlns:a16="http://schemas.microsoft.com/office/drawing/2014/main" id="{00000000-0008-0000-2D00-00004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5" name="Option Button 1864">
          <a:extLst>
            <a:ext uri="{FF2B5EF4-FFF2-40B4-BE49-F238E27FC236}">
              <a16:creationId xmlns:a16="http://schemas.microsoft.com/office/drawing/2014/main" id="{00000000-0008-0000-2D00-00004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6" name="Group Box 1865" descr="Group Box 5">
          <a:extLst>
            <a:ext uri="{FF2B5EF4-FFF2-40B4-BE49-F238E27FC236}">
              <a16:creationId xmlns:a16="http://schemas.microsoft.com/office/drawing/2014/main" id="{00000000-0008-0000-2D00-00004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393</xdr:row>
      <xdr:rowOff>28440</xdr:rowOff>
    </xdr:from>
    <xdr:to>
      <xdr:col>7</xdr:col>
      <xdr:colOff>-363960</xdr:colOff>
      <xdr:row>394</xdr:row>
      <xdr:rowOff>0</xdr:rowOff>
    </xdr:to>
    <xdr:sp macro="" textlink="">
      <xdr:nvSpPr>
        <xdr:cNvPr id="1867" name="Option Button 1866">
          <a:extLst>
            <a:ext uri="{FF2B5EF4-FFF2-40B4-BE49-F238E27FC236}">
              <a16:creationId xmlns:a16="http://schemas.microsoft.com/office/drawing/2014/main" id="{00000000-0008-0000-2D00-00004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8" name="Option Button 1867">
          <a:extLst>
            <a:ext uri="{FF2B5EF4-FFF2-40B4-BE49-F238E27FC236}">
              <a16:creationId xmlns:a16="http://schemas.microsoft.com/office/drawing/2014/main" id="{00000000-0008-0000-2D00-00004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9" name="Option Button 1868">
          <a:extLst>
            <a:ext uri="{FF2B5EF4-FFF2-40B4-BE49-F238E27FC236}">
              <a16:creationId xmlns:a16="http://schemas.microsoft.com/office/drawing/2014/main" id="{00000000-0008-0000-2D00-00004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0" name="Option Button 1869">
          <a:extLst>
            <a:ext uri="{FF2B5EF4-FFF2-40B4-BE49-F238E27FC236}">
              <a16:creationId xmlns:a16="http://schemas.microsoft.com/office/drawing/2014/main" id="{00000000-0008-0000-2D00-00004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1" name="Group Box 1870" descr="Group Box 5">
          <a:extLst>
            <a:ext uri="{FF2B5EF4-FFF2-40B4-BE49-F238E27FC236}">
              <a16:creationId xmlns:a16="http://schemas.microsoft.com/office/drawing/2014/main" id="{00000000-0008-0000-2D00-00004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394</xdr:row>
      <xdr:rowOff>28440</xdr:rowOff>
    </xdr:from>
    <xdr:to>
      <xdr:col>7</xdr:col>
      <xdr:colOff>-363960</xdr:colOff>
      <xdr:row>395</xdr:row>
      <xdr:rowOff>0</xdr:rowOff>
    </xdr:to>
    <xdr:sp macro="" textlink="">
      <xdr:nvSpPr>
        <xdr:cNvPr id="1872" name="Option Button 1871">
          <a:extLst>
            <a:ext uri="{FF2B5EF4-FFF2-40B4-BE49-F238E27FC236}">
              <a16:creationId xmlns:a16="http://schemas.microsoft.com/office/drawing/2014/main" id="{00000000-0008-0000-2D00-00005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3" name="Option Button 1872">
          <a:extLst>
            <a:ext uri="{FF2B5EF4-FFF2-40B4-BE49-F238E27FC236}">
              <a16:creationId xmlns:a16="http://schemas.microsoft.com/office/drawing/2014/main" id="{00000000-0008-0000-2D00-00005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4" name="Option Button 1873">
          <a:extLst>
            <a:ext uri="{FF2B5EF4-FFF2-40B4-BE49-F238E27FC236}">
              <a16:creationId xmlns:a16="http://schemas.microsoft.com/office/drawing/2014/main" id="{00000000-0008-0000-2D00-00005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5" name="Option Button 1874">
          <a:extLst>
            <a:ext uri="{FF2B5EF4-FFF2-40B4-BE49-F238E27FC236}">
              <a16:creationId xmlns:a16="http://schemas.microsoft.com/office/drawing/2014/main" id="{00000000-0008-0000-2D00-00005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6" name="Group Box 1875" descr="Group Box 5">
          <a:extLst>
            <a:ext uri="{FF2B5EF4-FFF2-40B4-BE49-F238E27FC236}">
              <a16:creationId xmlns:a16="http://schemas.microsoft.com/office/drawing/2014/main" id="{00000000-0008-0000-2D00-00005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395</xdr:row>
      <xdr:rowOff>28440</xdr:rowOff>
    </xdr:from>
    <xdr:to>
      <xdr:col>7</xdr:col>
      <xdr:colOff>-363960</xdr:colOff>
      <xdr:row>396</xdr:row>
      <xdr:rowOff>0</xdr:rowOff>
    </xdr:to>
    <xdr:sp macro="" textlink="">
      <xdr:nvSpPr>
        <xdr:cNvPr id="1877" name="Option Button 1876">
          <a:extLst>
            <a:ext uri="{FF2B5EF4-FFF2-40B4-BE49-F238E27FC236}">
              <a16:creationId xmlns:a16="http://schemas.microsoft.com/office/drawing/2014/main" id="{00000000-0008-0000-2D00-00005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8" name="Option Button 1877">
          <a:extLst>
            <a:ext uri="{FF2B5EF4-FFF2-40B4-BE49-F238E27FC236}">
              <a16:creationId xmlns:a16="http://schemas.microsoft.com/office/drawing/2014/main" id="{00000000-0008-0000-2D00-00005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9" name="Option Button 1878">
          <a:extLst>
            <a:ext uri="{FF2B5EF4-FFF2-40B4-BE49-F238E27FC236}">
              <a16:creationId xmlns:a16="http://schemas.microsoft.com/office/drawing/2014/main" id="{00000000-0008-0000-2D00-00005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0" name="Option Button 1879">
          <a:extLst>
            <a:ext uri="{FF2B5EF4-FFF2-40B4-BE49-F238E27FC236}">
              <a16:creationId xmlns:a16="http://schemas.microsoft.com/office/drawing/2014/main" id="{00000000-0008-0000-2D00-00005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1" name="Group Box 1880" descr="Group Box 5">
          <a:extLst>
            <a:ext uri="{FF2B5EF4-FFF2-40B4-BE49-F238E27FC236}">
              <a16:creationId xmlns:a16="http://schemas.microsoft.com/office/drawing/2014/main" id="{00000000-0008-0000-2D00-00005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396</xdr:row>
      <xdr:rowOff>28440</xdr:rowOff>
    </xdr:from>
    <xdr:to>
      <xdr:col>7</xdr:col>
      <xdr:colOff>-363960</xdr:colOff>
      <xdr:row>397</xdr:row>
      <xdr:rowOff>0</xdr:rowOff>
    </xdr:to>
    <xdr:sp macro="" textlink="">
      <xdr:nvSpPr>
        <xdr:cNvPr id="1882" name="Option Button 1881">
          <a:extLst>
            <a:ext uri="{FF2B5EF4-FFF2-40B4-BE49-F238E27FC236}">
              <a16:creationId xmlns:a16="http://schemas.microsoft.com/office/drawing/2014/main" id="{00000000-0008-0000-2D00-00005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3" name="Option Button 1882">
          <a:extLst>
            <a:ext uri="{FF2B5EF4-FFF2-40B4-BE49-F238E27FC236}">
              <a16:creationId xmlns:a16="http://schemas.microsoft.com/office/drawing/2014/main" id="{00000000-0008-0000-2D00-00005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4" name="Option Button 1883">
          <a:extLst>
            <a:ext uri="{FF2B5EF4-FFF2-40B4-BE49-F238E27FC236}">
              <a16:creationId xmlns:a16="http://schemas.microsoft.com/office/drawing/2014/main" id="{00000000-0008-0000-2D00-00005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5" name="Option Button 1884">
          <a:extLst>
            <a:ext uri="{FF2B5EF4-FFF2-40B4-BE49-F238E27FC236}">
              <a16:creationId xmlns:a16="http://schemas.microsoft.com/office/drawing/2014/main" id="{00000000-0008-0000-2D00-00005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6" name="Group Box 1885" descr="Group Box 5">
          <a:extLst>
            <a:ext uri="{FF2B5EF4-FFF2-40B4-BE49-F238E27FC236}">
              <a16:creationId xmlns:a16="http://schemas.microsoft.com/office/drawing/2014/main" id="{00000000-0008-0000-2D00-00005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397</xdr:row>
      <xdr:rowOff>28440</xdr:rowOff>
    </xdr:from>
    <xdr:to>
      <xdr:col>7</xdr:col>
      <xdr:colOff>-363960</xdr:colOff>
      <xdr:row>398</xdr:row>
      <xdr:rowOff>0</xdr:rowOff>
    </xdr:to>
    <xdr:sp macro="" textlink="">
      <xdr:nvSpPr>
        <xdr:cNvPr id="1887" name="Option Button 1886">
          <a:extLst>
            <a:ext uri="{FF2B5EF4-FFF2-40B4-BE49-F238E27FC236}">
              <a16:creationId xmlns:a16="http://schemas.microsoft.com/office/drawing/2014/main" id="{00000000-0008-0000-2D00-00005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8" name="Option Button 1887">
          <a:extLst>
            <a:ext uri="{FF2B5EF4-FFF2-40B4-BE49-F238E27FC236}">
              <a16:creationId xmlns:a16="http://schemas.microsoft.com/office/drawing/2014/main" id="{00000000-0008-0000-2D00-00006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9" name="Option Button 1888">
          <a:extLst>
            <a:ext uri="{FF2B5EF4-FFF2-40B4-BE49-F238E27FC236}">
              <a16:creationId xmlns:a16="http://schemas.microsoft.com/office/drawing/2014/main" id="{00000000-0008-0000-2D00-00006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0" name="Option Button 1889">
          <a:extLst>
            <a:ext uri="{FF2B5EF4-FFF2-40B4-BE49-F238E27FC236}">
              <a16:creationId xmlns:a16="http://schemas.microsoft.com/office/drawing/2014/main" id="{00000000-0008-0000-2D00-00006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1" name="Group Box 1890" descr="Group Box 5">
          <a:extLst>
            <a:ext uri="{FF2B5EF4-FFF2-40B4-BE49-F238E27FC236}">
              <a16:creationId xmlns:a16="http://schemas.microsoft.com/office/drawing/2014/main" id="{00000000-0008-0000-2D00-00006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398</xdr:row>
      <xdr:rowOff>28440</xdr:rowOff>
    </xdr:from>
    <xdr:to>
      <xdr:col>7</xdr:col>
      <xdr:colOff>-363960</xdr:colOff>
      <xdr:row>399</xdr:row>
      <xdr:rowOff>0</xdr:rowOff>
    </xdr:to>
    <xdr:sp macro="" textlink="">
      <xdr:nvSpPr>
        <xdr:cNvPr id="1892" name="Option Button 1891">
          <a:extLst>
            <a:ext uri="{FF2B5EF4-FFF2-40B4-BE49-F238E27FC236}">
              <a16:creationId xmlns:a16="http://schemas.microsoft.com/office/drawing/2014/main" id="{00000000-0008-0000-2D00-00006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3" name="Option Button 1892">
          <a:extLst>
            <a:ext uri="{FF2B5EF4-FFF2-40B4-BE49-F238E27FC236}">
              <a16:creationId xmlns:a16="http://schemas.microsoft.com/office/drawing/2014/main" id="{00000000-0008-0000-2D00-00006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4" name="Option Button 1893">
          <a:extLst>
            <a:ext uri="{FF2B5EF4-FFF2-40B4-BE49-F238E27FC236}">
              <a16:creationId xmlns:a16="http://schemas.microsoft.com/office/drawing/2014/main" id="{00000000-0008-0000-2D00-00006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5" name="Option Button 1894">
          <a:extLst>
            <a:ext uri="{FF2B5EF4-FFF2-40B4-BE49-F238E27FC236}">
              <a16:creationId xmlns:a16="http://schemas.microsoft.com/office/drawing/2014/main" id="{00000000-0008-0000-2D00-00006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6" name="Group Box 1895" descr="Group Box 5">
          <a:extLst>
            <a:ext uri="{FF2B5EF4-FFF2-40B4-BE49-F238E27FC236}">
              <a16:creationId xmlns:a16="http://schemas.microsoft.com/office/drawing/2014/main" id="{00000000-0008-0000-2D00-00006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399</xdr:row>
      <xdr:rowOff>28440</xdr:rowOff>
    </xdr:from>
    <xdr:to>
      <xdr:col>7</xdr:col>
      <xdr:colOff>-363960</xdr:colOff>
      <xdr:row>400</xdr:row>
      <xdr:rowOff>0</xdr:rowOff>
    </xdr:to>
    <xdr:sp macro="" textlink="">
      <xdr:nvSpPr>
        <xdr:cNvPr id="1897" name="Option Button 1896">
          <a:extLst>
            <a:ext uri="{FF2B5EF4-FFF2-40B4-BE49-F238E27FC236}">
              <a16:creationId xmlns:a16="http://schemas.microsoft.com/office/drawing/2014/main" id="{00000000-0008-0000-2D00-00006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8" name="Option Button 1897">
          <a:extLst>
            <a:ext uri="{FF2B5EF4-FFF2-40B4-BE49-F238E27FC236}">
              <a16:creationId xmlns:a16="http://schemas.microsoft.com/office/drawing/2014/main" id="{00000000-0008-0000-2D00-00006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9" name="Option Button 1898">
          <a:extLst>
            <a:ext uri="{FF2B5EF4-FFF2-40B4-BE49-F238E27FC236}">
              <a16:creationId xmlns:a16="http://schemas.microsoft.com/office/drawing/2014/main" id="{00000000-0008-0000-2D00-00006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0" name="Option Button 1899">
          <a:extLst>
            <a:ext uri="{FF2B5EF4-FFF2-40B4-BE49-F238E27FC236}">
              <a16:creationId xmlns:a16="http://schemas.microsoft.com/office/drawing/2014/main" id="{00000000-0008-0000-2D00-00006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1" name="Group Box 1900" descr="Group Box 5">
          <a:extLst>
            <a:ext uri="{FF2B5EF4-FFF2-40B4-BE49-F238E27FC236}">
              <a16:creationId xmlns:a16="http://schemas.microsoft.com/office/drawing/2014/main" id="{00000000-0008-0000-2D00-00006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400</xdr:row>
      <xdr:rowOff>28440</xdr:rowOff>
    </xdr:from>
    <xdr:to>
      <xdr:col>7</xdr:col>
      <xdr:colOff>-363960</xdr:colOff>
      <xdr:row>401</xdr:row>
      <xdr:rowOff>0</xdr:rowOff>
    </xdr:to>
    <xdr:sp macro="" textlink="">
      <xdr:nvSpPr>
        <xdr:cNvPr id="1902" name="Option Button 1901">
          <a:extLst>
            <a:ext uri="{FF2B5EF4-FFF2-40B4-BE49-F238E27FC236}">
              <a16:creationId xmlns:a16="http://schemas.microsoft.com/office/drawing/2014/main" id="{00000000-0008-0000-2D00-00006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3" name="Option Button 1902">
          <a:extLst>
            <a:ext uri="{FF2B5EF4-FFF2-40B4-BE49-F238E27FC236}">
              <a16:creationId xmlns:a16="http://schemas.microsoft.com/office/drawing/2014/main" id="{00000000-0008-0000-2D00-00006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4" name="Option Button 1903">
          <a:extLst>
            <a:ext uri="{FF2B5EF4-FFF2-40B4-BE49-F238E27FC236}">
              <a16:creationId xmlns:a16="http://schemas.microsoft.com/office/drawing/2014/main" id="{00000000-0008-0000-2D00-00007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5" name="Option Button 1904">
          <a:extLst>
            <a:ext uri="{FF2B5EF4-FFF2-40B4-BE49-F238E27FC236}">
              <a16:creationId xmlns:a16="http://schemas.microsoft.com/office/drawing/2014/main" id="{00000000-0008-0000-2D00-00007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6" name="Group Box 1905" descr="Group Box 5">
          <a:extLst>
            <a:ext uri="{FF2B5EF4-FFF2-40B4-BE49-F238E27FC236}">
              <a16:creationId xmlns:a16="http://schemas.microsoft.com/office/drawing/2014/main" id="{00000000-0008-0000-2D00-00007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401</xdr:row>
      <xdr:rowOff>28440</xdr:rowOff>
    </xdr:from>
    <xdr:to>
      <xdr:col>7</xdr:col>
      <xdr:colOff>-363960</xdr:colOff>
      <xdr:row>402</xdr:row>
      <xdr:rowOff>0</xdr:rowOff>
    </xdr:to>
    <xdr:sp macro="" textlink="">
      <xdr:nvSpPr>
        <xdr:cNvPr id="1907" name="Option Button 1906">
          <a:extLst>
            <a:ext uri="{FF2B5EF4-FFF2-40B4-BE49-F238E27FC236}">
              <a16:creationId xmlns:a16="http://schemas.microsoft.com/office/drawing/2014/main" id="{00000000-0008-0000-2D00-00007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8" name="Option Button 1907">
          <a:extLst>
            <a:ext uri="{FF2B5EF4-FFF2-40B4-BE49-F238E27FC236}">
              <a16:creationId xmlns:a16="http://schemas.microsoft.com/office/drawing/2014/main" id="{00000000-0008-0000-2D00-00007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9" name="Option Button 1908">
          <a:extLst>
            <a:ext uri="{FF2B5EF4-FFF2-40B4-BE49-F238E27FC236}">
              <a16:creationId xmlns:a16="http://schemas.microsoft.com/office/drawing/2014/main" id="{00000000-0008-0000-2D00-00007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0" name="Option Button 1909">
          <a:extLst>
            <a:ext uri="{FF2B5EF4-FFF2-40B4-BE49-F238E27FC236}">
              <a16:creationId xmlns:a16="http://schemas.microsoft.com/office/drawing/2014/main" id="{00000000-0008-0000-2D00-00007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1" name="Group Box 1910" descr="Group Box 5">
          <a:extLst>
            <a:ext uri="{FF2B5EF4-FFF2-40B4-BE49-F238E27FC236}">
              <a16:creationId xmlns:a16="http://schemas.microsoft.com/office/drawing/2014/main" id="{00000000-0008-0000-2D00-00007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402</xdr:row>
      <xdr:rowOff>28440</xdr:rowOff>
    </xdr:from>
    <xdr:to>
      <xdr:col>7</xdr:col>
      <xdr:colOff>-363960</xdr:colOff>
      <xdr:row>403</xdr:row>
      <xdr:rowOff>0</xdr:rowOff>
    </xdr:to>
    <xdr:sp macro="" textlink="">
      <xdr:nvSpPr>
        <xdr:cNvPr id="1912" name="Option Button 1911">
          <a:extLst>
            <a:ext uri="{FF2B5EF4-FFF2-40B4-BE49-F238E27FC236}">
              <a16:creationId xmlns:a16="http://schemas.microsoft.com/office/drawing/2014/main" id="{00000000-0008-0000-2D00-00007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3" name="Option Button 1912">
          <a:extLst>
            <a:ext uri="{FF2B5EF4-FFF2-40B4-BE49-F238E27FC236}">
              <a16:creationId xmlns:a16="http://schemas.microsoft.com/office/drawing/2014/main" id="{00000000-0008-0000-2D00-00007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4" name="Option Button 1913">
          <a:extLst>
            <a:ext uri="{FF2B5EF4-FFF2-40B4-BE49-F238E27FC236}">
              <a16:creationId xmlns:a16="http://schemas.microsoft.com/office/drawing/2014/main" id="{00000000-0008-0000-2D00-00007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5" name="Option Button 1914">
          <a:extLst>
            <a:ext uri="{FF2B5EF4-FFF2-40B4-BE49-F238E27FC236}">
              <a16:creationId xmlns:a16="http://schemas.microsoft.com/office/drawing/2014/main" id="{00000000-0008-0000-2D00-00007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6" name="Group Box 1915" descr="Group Box 5">
          <a:extLst>
            <a:ext uri="{FF2B5EF4-FFF2-40B4-BE49-F238E27FC236}">
              <a16:creationId xmlns:a16="http://schemas.microsoft.com/office/drawing/2014/main" id="{00000000-0008-0000-2D00-00007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403</xdr:row>
      <xdr:rowOff>28440</xdr:rowOff>
    </xdr:from>
    <xdr:to>
      <xdr:col>7</xdr:col>
      <xdr:colOff>-363960</xdr:colOff>
      <xdr:row>404</xdr:row>
      <xdr:rowOff>0</xdr:rowOff>
    </xdr:to>
    <xdr:sp macro="" textlink="">
      <xdr:nvSpPr>
        <xdr:cNvPr id="1917" name="Option Button 1916">
          <a:extLst>
            <a:ext uri="{FF2B5EF4-FFF2-40B4-BE49-F238E27FC236}">
              <a16:creationId xmlns:a16="http://schemas.microsoft.com/office/drawing/2014/main" id="{00000000-0008-0000-2D00-00007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8" name="Option Button 1917">
          <a:extLst>
            <a:ext uri="{FF2B5EF4-FFF2-40B4-BE49-F238E27FC236}">
              <a16:creationId xmlns:a16="http://schemas.microsoft.com/office/drawing/2014/main" id="{00000000-0008-0000-2D00-00007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9" name="Option Button 1918">
          <a:extLst>
            <a:ext uri="{FF2B5EF4-FFF2-40B4-BE49-F238E27FC236}">
              <a16:creationId xmlns:a16="http://schemas.microsoft.com/office/drawing/2014/main" id="{00000000-0008-0000-2D00-00007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0" name="Option Button 1919">
          <a:extLst>
            <a:ext uri="{FF2B5EF4-FFF2-40B4-BE49-F238E27FC236}">
              <a16:creationId xmlns:a16="http://schemas.microsoft.com/office/drawing/2014/main" id="{00000000-0008-0000-2D00-00008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1" name="Group Box 1920" descr="Group Box 5">
          <a:extLst>
            <a:ext uri="{FF2B5EF4-FFF2-40B4-BE49-F238E27FC236}">
              <a16:creationId xmlns:a16="http://schemas.microsoft.com/office/drawing/2014/main" id="{00000000-0008-0000-2D00-00008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404</xdr:row>
      <xdr:rowOff>28440</xdr:rowOff>
    </xdr:from>
    <xdr:to>
      <xdr:col>7</xdr:col>
      <xdr:colOff>-363960</xdr:colOff>
      <xdr:row>405</xdr:row>
      <xdr:rowOff>0</xdr:rowOff>
    </xdr:to>
    <xdr:sp macro="" textlink="">
      <xdr:nvSpPr>
        <xdr:cNvPr id="1922" name="Option Button 1921">
          <a:extLst>
            <a:ext uri="{FF2B5EF4-FFF2-40B4-BE49-F238E27FC236}">
              <a16:creationId xmlns:a16="http://schemas.microsoft.com/office/drawing/2014/main" id="{00000000-0008-0000-2D00-00008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3" name="Option Button 1922">
          <a:extLst>
            <a:ext uri="{FF2B5EF4-FFF2-40B4-BE49-F238E27FC236}">
              <a16:creationId xmlns:a16="http://schemas.microsoft.com/office/drawing/2014/main" id="{00000000-0008-0000-2D00-00008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4" name="Option Button 1923">
          <a:extLst>
            <a:ext uri="{FF2B5EF4-FFF2-40B4-BE49-F238E27FC236}">
              <a16:creationId xmlns:a16="http://schemas.microsoft.com/office/drawing/2014/main" id="{00000000-0008-0000-2D00-00008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5" name="Option Button 1924">
          <a:extLst>
            <a:ext uri="{FF2B5EF4-FFF2-40B4-BE49-F238E27FC236}">
              <a16:creationId xmlns:a16="http://schemas.microsoft.com/office/drawing/2014/main" id="{00000000-0008-0000-2D00-00008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6" name="Group Box 1925" descr="Group Box 5">
          <a:extLst>
            <a:ext uri="{FF2B5EF4-FFF2-40B4-BE49-F238E27FC236}">
              <a16:creationId xmlns:a16="http://schemas.microsoft.com/office/drawing/2014/main" id="{00000000-0008-0000-2D00-00008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405</xdr:row>
      <xdr:rowOff>28440</xdr:rowOff>
    </xdr:from>
    <xdr:to>
      <xdr:col>7</xdr:col>
      <xdr:colOff>-363960</xdr:colOff>
      <xdr:row>406</xdr:row>
      <xdr:rowOff>0</xdr:rowOff>
    </xdr:to>
    <xdr:sp macro="" textlink="">
      <xdr:nvSpPr>
        <xdr:cNvPr id="1927" name="Option Button 1926">
          <a:extLst>
            <a:ext uri="{FF2B5EF4-FFF2-40B4-BE49-F238E27FC236}">
              <a16:creationId xmlns:a16="http://schemas.microsoft.com/office/drawing/2014/main" id="{00000000-0008-0000-2D00-00008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8" name="Option Button 1927">
          <a:extLst>
            <a:ext uri="{FF2B5EF4-FFF2-40B4-BE49-F238E27FC236}">
              <a16:creationId xmlns:a16="http://schemas.microsoft.com/office/drawing/2014/main" id="{00000000-0008-0000-2D00-00008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9" name="Option Button 1928">
          <a:extLst>
            <a:ext uri="{FF2B5EF4-FFF2-40B4-BE49-F238E27FC236}">
              <a16:creationId xmlns:a16="http://schemas.microsoft.com/office/drawing/2014/main" id="{00000000-0008-0000-2D00-00008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0" name="Option Button 1929">
          <a:extLst>
            <a:ext uri="{FF2B5EF4-FFF2-40B4-BE49-F238E27FC236}">
              <a16:creationId xmlns:a16="http://schemas.microsoft.com/office/drawing/2014/main" id="{00000000-0008-0000-2D00-00008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1" name="Group Box 1930" descr="Group Box 5">
          <a:extLst>
            <a:ext uri="{FF2B5EF4-FFF2-40B4-BE49-F238E27FC236}">
              <a16:creationId xmlns:a16="http://schemas.microsoft.com/office/drawing/2014/main" id="{00000000-0008-0000-2D00-00008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406</xdr:row>
      <xdr:rowOff>28440</xdr:rowOff>
    </xdr:from>
    <xdr:to>
      <xdr:col>7</xdr:col>
      <xdr:colOff>-363960</xdr:colOff>
      <xdr:row>407</xdr:row>
      <xdr:rowOff>0</xdr:rowOff>
    </xdr:to>
    <xdr:sp macro="" textlink="">
      <xdr:nvSpPr>
        <xdr:cNvPr id="1932" name="Option Button 1931">
          <a:extLst>
            <a:ext uri="{FF2B5EF4-FFF2-40B4-BE49-F238E27FC236}">
              <a16:creationId xmlns:a16="http://schemas.microsoft.com/office/drawing/2014/main" id="{00000000-0008-0000-2D00-00008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3" name="Option Button 1932">
          <a:extLst>
            <a:ext uri="{FF2B5EF4-FFF2-40B4-BE49-F238E27FC236}">
              <a16:creationId xmlns:a16="http://schemas.microsoft.com/office/drawing/2014/main" id="{00000000-0008-0000-2D00-00008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4" name="Option Button 1933">
          <a:extLst>
            <a:ext uri="{FF2B5EF4-FFF2-40B4-BE49-F238E27FC236}">
              <a16:creationId xmlns:a16="http://schemas.microsoft.com/office/drawing/2014/main" id="{00000000-0008-0000-2D00-00008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5" name="Option Button 1934">
          <a:extLst>
            <a:ext uri="{FF2B5EF4-FFF2-40B4-BE49-F238E27FC236}">
              <a16:creationId xmlns:a16="http://schemas.microsoft.com/office/drawing/2014/main" id="{00000000-0008-0000-2D00-00008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6" name="Group Box 1935" descr="Group Box 5">
          <a:extLst>
            <a:ext uri="{FF2B5EF4-FFF2-40B4-BE49-F238E27FC236}">
              <a16:creationId xmlns:a16="http://schemas.microsoft.com/office/drawing/2014/main" id="{00000000-0008-0000-2D00-00009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407</xdr:row>
      <xdr:rowOff>28440</xdr:rowOff>
    </xdr:from>
    <xdr:to>
      <xdr:col>7</xdr:col>
      <xdr:colOff>-363960</xdr:colOff>
      <xdr:row>408</xdr:row>
      <xdr:rowOff>0</xdr:rowOff>
    </xdr:to>
    <xdr:sp macro="" textlink="">
      <xdr:nvSpPr>
        <xdr:cNvPr id="1937" name="Option Button 1936">
          <a:extLst>
            <a:ext uri="{FF2B5EF4-FFF2-40B4-BE49-F238E27FC236}">
              <a16:creationId xmlns:a16="http://schemas.microsoft.com/office/drawing/2014/main" id="{00000000-0008-0000-2D00-00009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8" name="Option Button 1937">
          <a:extLst>
            <a:ext uri="{FF2B5EF4-FFF2-40B4-BE49-F238E27FC236}">
              <a16:creationId xmlns:a16="http://schemas.microsoft.com/office/drawing/2014/main" id="{00000000-0008-0000-2D00-00009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9" name="Option Button 1938">
          <a:extLst>
            <a:ext uri="{FF2B5EF4-FFF2-40B4-BE49-F238E27FC236}">
              <a16:creationId xmlns:a16="http://schemas.microsoft.com/office/drawing/2014/main" id="{00000000-0008-0000-2D00-00009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0" name="Option Button 1939">
          <a:extLst>
            <a:ext uri="{FF2B5EF4-FFF2-40B4-BE49-F238E27FC236}">
              <a16:creationId xmlns:a16="http://schemas.microsoft.com/office/drawing/2014/main" id="{00000000-0008-0000-2D00-00009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1" name="Group Box 1940" descr="Group Box 5">
          <a:extLst>
            <a:ext uri="{FF2B5EF4-FFF2-40B4-BE49-F238E27FC236}">
              <a16:creationId xmlns:a16="http://schemas.microsoft.com/office/drawing/2014/main" id="{00000000-0008-0000-2D00-00009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408</xdr:row>
      <xdr:rowOff>28440</xdr:rowOff>
    </xdr:from>
    <xdr:to>
      <xdr:col>7</xdr:col>
      <xdr:colOff>-363960</xdr:colOff>
      <xdr:row>409</xdr:row>
      <xdr:rowOff>0</xdr:rowOff>
    </xdr:to>
    <xdr:sp macro="" textlink="">
      <xdr:nvSpPr>
        <xdr:cNvPr id="1942" name="Option Button 1941">
          <a:extLst>
            <a:ext uri="{FF2B5EF4-FFF2-40B4-BE49-F238E27FC236}">
              <a16:creationId xmlns:a16="http://schemas.microsoft.com/office/drawing/2014/main" id="{00000000-0008-0000-2D00-00009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3" name="Option Button 1942">
          <a:extLst>
            <a:ext uri="{FF2B5EF4-FFF2-40B4-BE49-F238E27FC236}">
              <a16:creationId xmlns:a16="http://schemas.microsoft.com/office/drawing/2014/main" id="{00000000-0008-0000-2D00-00009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4" name="Option Button 1943">
          <a:extLst>
            <a:ext uri="{FF2B5EF4-FFF2-40B4-BE49-F238E27FC236}">
              <a16:creationId xmlns:a16="http://schemas.microsoft.com/office/drawing/2014/main" id="{00000000-0008-0000-2D00-00009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5" name="Option Button 1944">
          <a:extLst>
            <a:ext uri="{FF2B5EF4-FFF2-40B4-BE49-F238E27FC236}">
              <a16:creationId xmlns:a16="http://schemas.microsoft.com/office/drawing/2014/main" id="{00000000-0008-0000-2D00-00009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6" name="Group Box 1945" descr="Group Box 5">
          <a:extLst>
            <a:ext uri="{FF2B5EF4-FFF2-40B4-BE49-F238E27FC236}">
              <a16:creationId xmlns:a16="http://schemas.microsoft.com/office/drawing/2014/main" id="{00000000-0008-0000-2D00-00009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409</xdr:row>
      <xdr:rowOff>28440</xdr:rowOff>
    </xdr:from>
    <xdr:to>
      <xdr:col>7</xdr:col>
      <xdr:colOff>-363960</xdr:colOff>
      <xdr:row>410</xdr:row>
      <xdr:rowOff>0</xdr:rowOff>
    </xdr:to>
    <xdr:sp macro="" textlink="">
      <xdr:nvSpPr>
        <xdr:cNvPr id="1947" name="Option Button 1946">
          <a:extLst>
            <a:ext uri="{FF2B5EF4-FFF2-40B4-BE49-F238E27FC236}">
              <a16:creationId xmlns:a16="http://schemas.microsoft.com/office/drawing/2014/main" id="{00000000-0008-0000-2D00-00009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8" name="Option Button 1947">
          <a:extLst>
            <a:ext uri="{FF2B5EF4-FFF2-40B4-BE49-F238E27FC236}">
              <a16:creationId xmlns:a16="http://schemas.microsoft.com/office/drawing/2014/main" id="{00000000-0008-0000-2D00-00009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9" name="Option Button 1948">
          <a:extLst>
            <a:ext uri="{FF2B5EF4-FFF2-40B4-BE49-F238E27FC236}">
              <a16:creationId xmlns:a16="http://schemas.microsoft.com/office/drawing/2014/main" id="{00000000-0008-0000-2D00-00009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0" name="Option Button 1949">
          <a:extLst>
            <a:ext uri="{FF2B5EF4-FFF2-40B4-BE49-F238E27FC236}">
              <a16:creationId xmlns:a16="http://schemas.microsoft.com/office/drawing/2014/main" id="{00000000-0008-0000-2D00-00009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1" name="Group Box 1950" descr="Group Box 5">
          <a:extLst>
            <a:ext uri="{FF2B5EF4-FFF2-40B4-BE49-F238E27FC236}">
              <a16:creationId xmlns:a16="http://schemas.microsoft.com/office/drawing/2014/main" id="{00000000-0008-0000-2D00-00009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410</xdr:row>
      <xdr:rowOff>28440</xdr:rowOff>
    </xdr:from>
    <xdr:to>
      <xdr:col>7</xdr:col>
      <xdr:colOff>-363960</xdr:colOff>
      <xdr:row>411</xdr:row>
      <xdr:rowOff>0</xdr:rowOff>
    </xdr:to>
    <xdr:sp macro="" textlink="">
      <xdr:nvSpPr>
        <xdr:cNvPr id="1952" name="Option Button 1951">
          <a:extLst>
            <a:ext uri="{FF2B5EF4-FFF2-40B4-BE49-F238E27FC236}">
              <a16:creationId xmlns:a16="http://schemas.microsoft.com/office/drawing/2014/main" id="{00000000-0008-0000-2D00-0000A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3" name="Option Button 1952">
          <a:extLst>
            <a:ext uri="{FF2B5EF4-FFF2-40B4-BE49-F238E27FC236}">
              <a16:creationId xmlns:a16="http://schemas.microsoft.com/office/drawing/2014/main" id="{00000000-0008-0000-2D00-0000A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4" name="Option Button 1953">
          <a:extLst>
            <a:ext uri="{FF2B5EF4-FFF2-40B4-BE49-F238E27FC236}">
              <a16:creationId xmlns:a16="http://schemas.microsoft.com/office/drawing/2014/main" id="{00000000-0008-0000-2D00-0000A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5" name="Option Button 1954">
          <a:extLst>
            <a:ext uri="{FF2B5EF4-FFF2-40B4-BE49-F238E27FC236}">
              <a16:creationId xmlns:a16="http://schemas.microsoft.com/office/drawing/2014/main" id="{00000000-0008-0000-2D00-0000A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6" name="Group Box 1955" descr="Group Box 5">
          <a:extLst>
            <a:ext uri="{FF2B5EF4-FFF2-40B4-BE49-F238E27FC236}">
              <a16:creationId xmlns:a16="http://schemas.microsoft.com/office/drawing/2014/main" id="{00000000-0008-0000-2D00-0000A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411</xdr:row>
      <xdr:rowOff>28440</xdr:rowOff>
    </xdr:from>
    <xdr:to>
      <xdr:col>7</xdr:col>
      <xdr:colOff>-363960</xdr:colOff>
      <xdr:row>412</xdr:row>
      <xdr:rowOff>0</xdr:rowOff>
    </xdr:to>
    <xdr:sp macro="" textlink="">
      <xdr:nvSpPr>
        <xdr:cNvPr id="1957" name="Option Button 1956">
          <a:extLst>
            <a:ext uri="{FF2B5EF4-FFF2-40B4-BE49-F238E27FC236}">
              <a16:creationId xmlns:a16="http://schemas.microsoft.com/office/drawing/2014/main" id="{00000000-0008-0000-2D00-0000A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8" name="Option Button 1957">
          <a:extLst>
            <a:ext uri="{FF2B5EF4-FFF2-40B4-BE49-F238E27FC236}">
              <a16:creationId xmlns:a16="http://schemas.microsoft.com/office/drawing/2014/main" id="{00000000-0008-0000-2D00-0000A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9" name="Option Button 1958">
          <a:extLst>
            <a:ext uri="{FF2B5EF4-FFF2-40B4-BE49-F238E27FC236}">
              <a16:creationId xmlns:a16="http://schemas.microsoft.com/office/drawing/2014/main" id="{00000000-0008-0000-2D00-0000A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0" name="Option Button 1959">
          <a:extLst>
            <a:ext uri="{FF2B5EF4-FFF2-40B4-BE49-F238E27FC236}">
              <a16:creationId xmlns:a16="http://schemas.microsoft.com/office/drawing/2014/main" id="{00000000-0008-0000-2D00-0000A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1" name="Group Box 1960" descr="Group Box 5">
          <a:extLst>
            <a:ext uri="{FF2B5EF4-FFF2-40B4-BE49-F238E27FC236}">
              <a16:creationId xmlns:a16="http://schemas.microsoft.com/office/drawing/2014/main" id="{00000000-0008-0000-2D00-0000A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412</xdr:row>
      <xdr:rowOff>28440</xdr:rowOff>
    </xdr:from>
    <xdr:to>
      <xdr:col>7</xdr:col>
      <xdr:colOff>-363960</xdr:colOff>
      <xdr:row>413</xdr:row>
      <xdr:rowOff>0</xdr:rowOff>
    </xdr:to>
    <xdr:sp macro="" textlink="">
      <xdr:nvSpPr>
        <xdr:cNvPr id="1962" name="Option Button 1961">
          <a:extLst>
            <a:ext uri="{FF2B5EF4-FFF2-40B4-BE49-F238E27FC236}">
              <a16:creationId xmlns:a16="http://schemas.microsoft.com/office/drawing/2014/main" id="{00000000-0008-0000-2D00-0000A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3" name="Option Button 1962">
          <a:extLst>
            <a:ext uri="{FF2B5EF4-FFF2-40B4-BE49-F238E27FC236}">
              <a16:creationId xmlns:a16="http://schemas.microsoft.com/office/drawing/2014/main" id="{00000000-0008-0000-2D00-0000A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4" name="Option Button 1963">
          <a:extLst>
            <a:ext uri="{FF2B5EF4-FFF2-40B4-BE49-F238E27FC236}">
              <a16:creationId xmlns:a16="http://schemas.microsoft.com/office/drawing/2014/main" id="{00000000-0008-0000-2D00-0000A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5" name="Option Button 1964">
          <a:extLst>
            <a:ext uri="{FF2B5EF4-FFF2-40B4-BE49-F238E27FC236}">
              <a16:creationId xmlns:a16="http://schemas.microsoft.com/office/drawing/2014/main" id="{00000000-0008-0000-2D00-0000A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6" name="Group Box 1965" descr="Group Box 5">
          <a:extLst>
            <a:ext uri="{FF2B5EF4-FFF2-40B4-BE49-F238E27FC236}">
              <a16:creationId xmlns:a16="http://schemas.microsoft.com/office/drawing/2014/main" id="{00000000-0008-0000-2D00-0000A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413</xdr:row>
      <xdr:rowOff>28440</xdr:rowOff>
    </xdr:from>
    <xdr:to>
      <xdr:col>7</xdr:col>
      <xdr:colOff>-363960</xdr:colOff>
      <xdr:row>414</xdr:row>
      <xdr:rowOff>0</xdr:rowOff>
    </xdr:to>
    <xdr:sp macro="" textlink="">
      <xdr:nvSpPr>
        <xdr:cNvPr id="1967" name="Option Button 1966">
          <a:extLst>
            <a:ext uri="{FF2B5EF4-FFF2-40B4-BE49-F238E27FC236}">
              <a16:creationId xmlns:a16="http://schemas.microsoft.com/office/drawing/2014/main" id="{00000000-0008-0000-2D00-0000A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8" name="Option Button 1967">
          <a:extLst>
            <a:ext uri="{FF2B5EF4-FFF2-40B4-BE49-F238E27FC236}">
              <a16:creationId xmlns:a16="http://schemas.microsoft.com/office/drawing/2014/main" id="{00000000-0008-0000-2D00-0000B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9" name="Option Button 1968">
          <a:extLst>
            <a:ext uri="{FF2B5EF4-FFF2-40B4-BE49-F238E27FC236}">
              <a16:creationId xmlns:a16="http://schemas.microsoft.com/office/drawing/2014/main" id="{00000000-0008-0000-2D00-0000B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0" name="Option Button 1969">
          <a:extLst>
            <a:ext uri="{FF2B5EF4-FFF2-40B4-BE49-F238E27FC236}">
              <a16:creationId xmlns:a16="http://schemas.microsoft.com/office/drawing/2014/main" id="{00000000-0008-0000-2D00-0000B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1" name="Group Box 1970" descr="Group Box 5">
          <a:extLst>
            <a:ext uri="{FF2B5EF4-FFF2-40B4-BE49-F238E27FC236}">
              <a16:creationId xmlns:a16="http://schemas.microsoft.com/office/drawing/2014/main" id="{00000000-0008-0000-2D00-0000B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414</xdr:row>
      <xdr:rowOff>28440</xdr:rowOff>
    </xdr:from>
    <xdr:to>
      <xdr:col>7</xdr:col>
      <xdr:colOff>-363960</xdr:colOff>
      <xdr:row>415</xdr:row>
      <xdr:rowOff>0</xdr:rowOff>
    </xdr:to>
    <xdr:sp macro="" textlink="">
      <xdr:nvSpPr>
        <xdr:cNvPr id="1972" name="Option Button 1971">
          <a:extLst>
            <a:ext uri="{FF2B5EF4-FFF2-40B4-BE49-F238E27FC236}">
              <a16:creationId xmlns:a16="http://schemas.microsoft.com/office/drawing/2014/main" id="{00000000-0008-0000-2D00-0000B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3" name="Option Button 1972">
          <a:extLst>
            <a:ext uri="{FF2B5EF4-FFF2-40B4-BE49-F238E27FC236}">
              <a16:creationId xmlns:a16="http://schemas.microsoft.com/office/drawing/2014/main" id="{00000000-0008-0000-2D00-0000B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4" name="Option Button 1973">
          <a:extLst>
            <a:ext uri="{FF2B5EF4-FFF2-40B4-BE49-F238E27FC236}">
              <a16:creationId xmlns:a16="http://schemas.microsoft.com/office/drawing/2014/main" id="{00000000-0008-0000-2D00-0000B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5" name="Option Button 1974">
          <a:extLst>
            <a:ext uri="{FF2B5EF4-FFF2-40B4-BE49-F238E27FC236}">
              <a16:creationId xmlns:a16="http://schemas.microsoft.com/office/drawing/2014/main" id="{00000000-0008-0000-2D00-0000B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6" name="Group Box 1975" descr="Group Box 5">
          <a:extLst>
            <a:ext uri="{FF2B5EF4-FFF2-40B4-BE49-F238E27FC236}">
              <a16:creationId xmlns:a16="http://schemas.microsoft.com/office/drawing/2014/main" id="{00000000-0008-0000-2D00-0000B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415</xdr:row>
      <xdr:rowOff>28440</xdr:rowOff>
    </xdr:from>
    <xdr:to>
      <xdr:col>7</xdr:col>
      <xdr:colOff>-363960</xdr:colOff>
      <xdr:row>416</xdr:row>
      <xdr:rowOff>0</xdr:rowOff>
    </xdr:to>
    <xdr:sp macro="" textlink="">
      <xdr:nvSpPr>
        <xdr:cNvPr id="1977" name="Option Button 1976">
          <a:extLst>
            <a:ext uri="{FF2B5EF4-FFF2-40B4-BE49-F238E27FC236}">
              <a16:creationId xmlns:a16="http://schemas.microsoft.com/office/drawing/2014/main" id="{00000000-0008-0000-2D00-0000B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8" name="Option Button 1977">
          <a:extLst>
            <a:ext uri="{FF2B5EF4-FFF2-40B4-BE49-F238E27FC236}">
              <a16:creationId xmlns:a16="http://schemas.microsoft.com/office/drawing/2014/main" id="{00000000-0008-0000-2D00-0000B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9" name="Option Button 1978">
          <a:extLst>
            <a:ext uri="{FF2B5EF4-FFF2-40B4-BE49-F238E27FC236}">
              <a16:creationId xmlns:a16="http://schemas.microsoft.com/office/drawing/2014/main" id="{00000000-0008-0000-2D00-0000B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0" name="Option Button 1979">
          <a:extLst>
            <a:ext uri="{FF2B5EF4-FFF2-40B4-BE49-F238E27FC236}">
              <a16:creationId xmlns:a16="http://schemas.microsoft.com/office/drawing/2014/main" id="{00000000-0008-0000-2D00-0000B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1" name="Group Box 1980" descr="Group Box 5">
          <a:extLst>
            <a:ext uri="{FF2B5EF4-FFF2-40B4-BE49-F238E27FC236}">
              <a16:creationId xmlns:a16="http://schemas.microsoft.com/office/drawing/2014/main" id="{00000000-0008-0000-2D00-0000B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416</xdr:row>
      <xdr:rowOff>28440</xdr:rowOff>
    </xdr:from>
    <xdr:to>
      <xdr:col>7</xdr:col>
      <xdr:colOff>-363960</xdr:colOff>
      <xdr:row>417</xdr:row>
      <xdr:rowOff>0</xdr:rowOff>
    </xdr:to>
    <xdr:sp macro="" textlink="">
      <xdr:nvSpPr>
        <xdr:cNvPr id="1982" name="Option Button 1981">
          <a:extLst>
            <a:ext uri="{FF2B5EF4-FFF2-40B4-BE49-F238E27FC236}">
              <a16:creationId xmlns:a16="http://schemas.microsoft.com/office/drawing/2014/main" id="{00000000-0008-0000-2D00-0000B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3" name="Option Button 1982">
          <a:extLst>
            <a:ext uri="{FF2B5EF4-FFF2-40B4-BE49-F238E27FC236}">
              <a16:creationId xmlns:a16="http://schemas.microsoft.com/office/drawing/2014/main" id="{00000000-0008-0000-2D00-0000B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4" name="Option Button 1983">
          <a:extLst>
            <a:ext uri="{FF2B5EF4-FFF2-40B4-BE49-F238E27FC236}">
              <a16:creationId xmlns:a16="http://schemas.microsoft.com/office/drawing/2014/main" id="{00000000-0008-0000-2D00-0000C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5" name="Option Button 1984">
          <a:extLst>
            <a:ext uri="{FF2B5EF4-FFF2-40B4-BE49-F238E27FC236}">
              <a16:creationId xmlns:a16="http://schemas.microsoft.com/office/drawing/2014/main" id="{00000000-0008-0000-2D00-0000C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6" name="Group Box 1985" descr="Group Box 5">
          <a:extLst>
            <a:ext uri="{FF2B5EF4-FFF2-40B4-BE49-F238E27FC236}">
              <a16:creationId xmlns:a16="http://schemas.microsoft.com/office/drawing/2014/main" id="{00000000-0008-0000-2D00-0000C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417</xdr:row>
      <xdr:rowOff>28440</xdr:rowOff>
    </xdr:from>
    <xdr:to>
      <xdr:col>7</xdr:col>
      <xdr:colOff>-363960</xdr:colOff>
      <xdr:row>418</xdr:row>
      <xdr:rowOff>0</xdr:rowOff>
    </xdr:to>
    <xdr:sp macro="" textlink="">
      <xdr:nvSpPr>
        <xdr:cNvPr id="1987" name="Option Button 1986">
          <a:extLst>
            <a:ext uri="{FF2B5EF4-FFF2-40B4-BE49-F238E27FC236}">
              <a16:creationId xmlns:a16="http://schemas.microsoft.com/office/drawing/2014/main" id="{00000000-0008-0000-2D00-0000C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8" name="Option Button 1987">
          <a:extLst>
            <a:ext uri="{FF2B5EF4-FFF2-40B4-BE49-F238E27FC236}">
              <a16:creationId xmlns:a16="http://schemas.microsoft.com/office/drawing/2014/main" id="{00000000-0008-0000-2D00-0000C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9" name="Option Button 1988">
          <a:extLst>
            <a:ext uri="{FF2B5EF4-FFF2-40B4-BE49-F238E27FC236}">
              <a16:creationId xmlns:a16="http://schemas.microsoft.com/office/drawing/2014/main" id="{00000000-0008-0000-2D00-0000C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0" name="Option Button 1989">
          <a:extLst>
            <a:ext uri="{FF2B5EF4-FFF2-40B4-BE49-F238E27FC236}">
              <a16:creationId xmlns:a16="http://schemas.microsoft.com/office/drawing/2014/main" id="{00000000-0008-0000-2D00-0000C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1" name="Group Box 1990" descr="Group Box 5">
          <a:extLst>
            <a:ext uri="{FF2B5EF4-FFF2-40B4-BE49-F238E27FC236}">
              <a16:creationId xmlns:a16="http://schemas.microsoft.com/office/drawing/2014/main" id="{00000000-0008-0000-2D00-0000C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418</xdr:row>
      <xdr:rowOff>28440</xdr:rowOff>
    </xdr:from>
    <xdr:to>
      <xdr:col>7</xdr:col>
      <xdr:colOff>-363960</xdr:colOff>
      <xdr:row>419</xdr:row>
      <xdr:rowOff>0</xdr:rowOff>
    </xdr:to>
    <xdr:sp macro="" textlink="">
      <xdr:nvSpPr>
        <xdr:cNvPr id="1992" name="Option Button 1991">
          <a:extLst>
            <a:ext uri="{FF2B5EF4-FFF2-40B4-BE49-F238E27FC236}">
              <a16:creationId xmlns:a16="http://schemas.microsoft.com/office/drawing/2014/main" id="{00000000-0008-0000-2D00-0000C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3" name="Option Button 1992">
          <a:extLst>
            <a:ext uri="{FF2B5EF4-FFF2-40B4-BE49-F238E27FC236}">
              <a16:creationId xmlns:a16="http://schemas.microsoft.com/office/drawing/2014/main" id="{00000000-0008-0000-2D00-0000C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4" name="Option Button 1993">
          <a:extLst>
            <a:ext uri="{FF2B5EF4-FFF2-40B4-BE49-F238E27FC236}">
              <a16:creationId xmlns:a16="http://schemas.microsoft.com/office/drawing/2014/main" id="{00000000-0008-0000-2D00-0000C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5" name="Option Button 1994">
          <a:extLst>
            <a:ext uri="{FF2B5EF4-FFF2-40B4-BE49-F238E27FC236}">
              <a16:creationId xmlns:a16="http://schemas.microsoft.com/office/drawing/2014/main" id="{00000000-0008-0000-2D00-0000C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6" name="Group Box 1995" descr="Group Box 5">
          <a:extLst>
            <a:ext uri="{FF2B5EF4-FFF2-40B4-BE49-F238E27FC236}">
              <a16:creationId xmlns:a16="http://schemas.microsoft.com/office/drawing/2014/main" id="{00000000-0008-0000-2D00-0000C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419</xdr:row>
      <xdr:rowOff>28440</xdr:rowOff>
    </xdr:from>
    <xdr:to>
      <xdr:col>7</xdr:col>
      <xdr:colOff>-363960</xdr:colOff>
      <xdr:row>420</xdr:row>
      <xdr:rowOff>0</xdr:rowOff>
    </xdr:to>
    <xdr:sp macro="" textlink="">
      <xdr:nvSpPr>
        <xdr:cNvPr id="1997" name="Option Button 1996">
          <a:extLst>
            <a:ext uri="{FF2B5EF4-FFF2-40B4-BE49-F238E27FC236}">
              <a16:creationId xmlns:a16="http://schemas.microsoft.com/office/drawing/2014/main" id="{00000000-0008-0000-2D00-0000C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8" name="Option Button 1997">
          <a:extLst>
            <a:ext uri="{FF2B5EF4-FFF2-40B4-BE49-F238E27FC236}">
              <a16:creationId xmlns:a16="http://schemas.microsoft.com/office/drawing/2014/main" id="{00000000-0008-0000-2D00-0000C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9" name="Option Button 1998">
          <a:extLst>
            <a:ext uri="{FF2B5EF4-FFF2-40B4-BE49-F238E27FC236}">
              <a16:creationId xmlns:a16="http://schemas.microsoft.com/office/drawing/2014/main" id="{00000000-0008-0000-2D00-0000C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0" name="Option Button 1999">
          <a:extLst>
            <a:ext uri="{FF2B5EF4-FFF2-40B4-BE49-F238E27FC236}">
              <a16:creationId xmlns:a16="http://schemas.microsoft.com/office/drawing/2014/main" id="{00000000-0008-0000-2D00-0000D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1" name="Group Box 2000" descr="Group Box 5">
          <a:extLst>
            <a:ext uri="{FF2B5EF4-FFF2-40B4-BE49-F238E27FC236}">
              <a16:creationId xmlns:a16="http://schemas.microsoft.com/office/drawing/2014/main" id="{00000000-0008-0000-2D00-0000D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420</xdr:row>
      <xdr:rowOff>28440</xdr:rowOff>
    </xdr:from>
    <xdr:to>
      <xdr:col>7</xdr:col>
      <xdr:colOff>-363960</xdr:colOff>
      <xdr:row>421</xdr:row>
      <xdr:rowOff>0</xdr:rowOff>
    </xdr:to>
    <xdr:sp macro="" textlink="">
      <xdr:nvSpPr>
        <xdr:cNvPr id="2002" name="Option Button 2001">
          <a:extLst>
            <a:ext uri="{FF2B5EF4-FFF2-40B4-BE49-F238E27FC236}">
              <a16:creationId xmlns:a16="http://schemas.microsoft.com/office/drawing/2014/main" id="{00000000-0008-0000-2D00-0000D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3" name="Option Button 2002">
          <a:extLst>
            <a:ext uri="{FF2B5EF4-FFF2-40B4-BE49-F238E27FC236}">
              <a16:creationId xmlns:a16="http://schemas.microsoft.com/office/drawing/2014/main" id="{00000000-0008-0000-2D00-0000D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4" name="Option Button 2003">
          <a:extLst>
            <a:ext uri="{FF2B5EF4-FFF2-40B4-BE49-F238E27FC236}">
              <a16:creationId xmlns:a16="http://schemas.microsoft.com/office/drawing/2014/main" id="{00000000-0008-0000-2D00-0000D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5" name="Option Button 2004">
          <a:extLst>
            <a:ext uri="{FF2B5EF4-FFF2-40B4-BE49-F238E27FC236}">
              <a16:creationId xmlns:a16="http://schemas.microsoft.com/office/drawing/2014/main" id="{00000000-0008-0000-2D00-0000D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6" name="Group Box 2005" descr="Group Box 5">
          <a:extLst>
            <a:ext uri="{FF2B5EF4-FFF2-40B4-BE49-F238E27FC236}">
              <a16:creationId xmlns:a16="http://schemas.microsoft.com/office/drawing/2014/main" id="{00000000-0008-0000-2D00-0000D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421</xdr:row>
      <xdr:rowOff>28440</xdr:rowOff>
    </xdr:from>
    <xdr:to>
      <xdr:col>7</xdr:col>
      <xdr:colOff>-363960</xdr:colOff>
      <xdr:row>422</xdr:row>
      <xdr:rowOff>0</xdr:rowOff>
    </xdr:to>
    <xdr:sp macro="" textlink="">
      <xdr:nvSpPr>
        <xdr:cNvPr id="2007" name="Option Button 2006">
          <a:extLst>
            <a:ext uri="{FF2B5EF4-FFF2-40B4-BE49-F238E27FC236}">
              <a16:creationId xmlns:a16="http://schemas.microsoft.com/office/drawing/2014/main" id="{00000000-0008-0000-2D00-0000D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8" name="Option Button 2007">
          <a:extLst>
            <a:ext uri="{FF2B5EF4-FFF2-40B4-BE49-F238E27FC236}">
              <a16:creationId xmlns:a16="http://schemas.microsoft.com/office/drawing/2014/main" id="{00000000-0008-0000-2D00-0000D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9" name="Option Button 2008">
          <a:extLst>
            <a:ext uri="{FF2B5EF4-FFF2-40B4-BE49-F238E27FC236}">
              <a16:creationId xmlns:a16="http://schemas.microsoft.com/office/drawing/2014/main" id="{00000000-0008-0000-2D00-0000D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0" name="Option Button 2009">
          <a:extLst>
            <a:ext uri="{FF2B5EF4-FFF2-40B4-BE49-F238E27FC236}">
              <a16:creationId xmlns:a16="http://schemas.microsoft.com/office/drawing/2014/main" id="{00000000-0008-0000-2D00-0000D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1" name="Group Box 2010" descr="Group Box 5">
          <a:extLst>
            <a:ext uri="{FF2B5EF4-FFF2-40B4-BE49-F238E27FC236}">
              <a16:creationId xmlns:a16="http://schemas.microsoft.com/office/drawing/2014/main" id="{00000000-0008-0000-2D00-0000D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422</xdr:row>
      <xdr:rowOff>28440</xdr:rowOff>
    </xdr:from>
    <xdr:to>
      <xdr:col>7</xdr:col>
      <xdr:colOff>-363960</xdr:colOff>
      <xdr:row>423</xdr:row>
      <xdr:rowOff>0</xdr:rowOff>
    </xdr:to>
    <xdr:sp macro="" textlink="">
      <xdr:nvSpPr>
        <xdr:cNvPr id="2012" name="Option Button 2011">
          <a:extLst>
            <a:ext uri="{FF2B5EF4-FFF2-40B4-BE49-F238E27FC236}">
              <a16:creationId xmlns:a16="http://schemas.microsoft.com/office/drawing/2014/main" id="{00000000-0008-0000-2D00-0000D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3" name="Option Button 2012">
          <a:extLst>
            <a:ext uri="{FF2B5EF4-FFF2-40B4-BE49-F238E27FC236}">
              <a16:creationId xmlns:a16="http://schemas.microsoft.com/office/drawing/2014/main" id="{00000000-0008-0000-2D00-0000D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4" name="Option Button 2013">
          <a:extLst>
            <a:ext uri="{FF2B5EF4-FFF2-40B4-BE49-F238E27FC236}">
              <a16:creationId xmlns:a16="http://schemas.microsoft.com/office/drawing/2014/main" id="{00000000-0008-0000-2D00-0000D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5" name="Option Button 2014">
          <a:extLst>
            <a:ext uri="{FF2B5EF4-FFF2-40B4-BE49-F238E27FC236}">
              <a16:creationId xmlns:a16="http://schemas.microsoft.com/office/drawing/2014/main" id="{00000000-0008-0000-2D00-0000D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6" name="Group Box 2015" descr="Group Box 5">
          <a:extLst>
            <a:ext uri="{FF2B5EF4-FFF2-40B4-BE49-F238E27FC236}">
              <a16:creationId xmlns:a16="http://schemas.microsoft.com/office/drawing/2014/main" id="{00000000-0008-0000-2D00-0000E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423</xdr:row>
      <xdr:rowOff>28440</xdr:rowOff>
    </xdr:from>
    <xdr:to>
      <xdr:col>7</xdr:col>
      <xdr:colOff>-363960</xdr:colOff>
      <xdr:row>424</xdr:row>
      <xdr:rowOff>0</xdr:rowOff>
    </xdr:to>
    <xdr:sp macro="" textlink="">
      <xdr:nvSpPr>
        <xdr:cNvPr id="2017" name="Option Button 2016">
          <a:extLst>
            <a:ext uri="{FF2B5EF4-FFF2-40B4-BE49-F238E27FC236}">
              <a16:creationId xmlns:a16="http://schemas.microsoft.com/office/drawing/2014/main" id="{00000000-0008-0000-2D00-0000E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8" name="Option Button 2017">
          <a:extLst>
            <a:ext uri="{FF2B5EF4-FFF2-40B4-BE49-F238E27FC236}">
              <a16:creationId xmlns:a16="http://schemas.microsoft.com/office/drawing/2014/main" id="{00000000-0008-0000-2D00-0000E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9" name="Option Button 2018">
          <a:extLst>
            <a:ext uri="{FF2B5EF4-FFF2-40B4-BE49-F238E27FC236}">
              <a16:creationId xmlns:a16="http://schemas.microsoft.com/office/drawing/2014/main" id="{00000000-0008-0000-2D00-0000E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0" name="Option Button 2019">
          <a:extLst>
            <a:ext uri="{FF2B5EF4-FFF2-40B4-BE49-F238E27FC236}">
              <a16:creationId xmlns:a16="http://schemas.microsoft.com/office/drawing/2014/main" id="{00000000-0008-0000-2D00-0000E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1" name="Group Box 2020" descr="Group Box 5">
          <a:extLst>
            <a:ext uri="{FF2B5EF4-FFF2-40B4-BE49-F238E27FC236}">
              <a16:creationId xmlns:a16="http://schemas.microsoft.com/office/drawing/2014/main" id="{00000000-0008-0000-2D00-0000E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424</xdr:row>
      <xdr:rowOff>28440</xdr:rowOff>
    </xdr:from>
    <xdr:to>
      <xdr:col>7</xdr:col>
      <xdr:colOff>-363960</xdr:colOff>
      <xdr:row>425</xdr:row>
      <xdr:rowOff>0</xdr:rowOff>
    </xdr:to>
    <xdr:sp macro="" textlink="">
      <xdr:nvSpPr>
        <xdr:cNvPr id="2022" name="Option Button 2021">
          <a:extLst>
            <a:ext uri="{FF2B5EF4-FFF2-40B4-BE49-F238E27FC236}">
              <a16:creationId xmlns:a16="http://schemas.microsoft.com/office/drawing/2014/main" id="{00000000-0008-0000-2D00-0000E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3" name="Option Button 2022">
          <a:extLst>
            <a:ext uri="{FF2B5EF4-FFF2-40B4-BE49-F238E27FC236}">
              <a16:creationId xmlns:a16="http://schemas.microsoft.com/office/drawing/2014/main" id="{00000000-0008-0000-2D00-0000E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4" name="Option Button 2023">
          <a:extLst>
            <a:ext uri="{FF2B5EF4-FFF2-40B4-BE49-F238E27FC236}">
              <a16:creationId xmlns:a16="http://schemas.microsoft.com/office/drawing/2014/main" id="{00000000-0008-0000-2D00-0000E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5" name="Option Button 2024">
          <a:extLst>
            <a:ext uri="{FF2B5EF4-FFF2-40B4-BE49-F238E27FC236}">
              <a16:creationId xmlns:a16="http://schemas.microsoft.com/office/drawing/2014/main" id="{00000000-0008-0000-2D00-0000E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6" name="Group Box 2025" descr="Group Box 5">
          <a:extLst>
            <a:ext uri="{FF2B5EF4-FFF2-40B4-BE49-F238E27FC236}">
              <a16:creationId xmlns:a16="http://schemas.microsoft.com/office/drawing/2014/main" id="{00000000-0008-0000-2D00-0000E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425</xdr:row>
      <xdr:rowOff>28440</xdr:rowOff>
    </xdr:from>
    <xdr:to>
      <xdr:col>7</xdr:col>
      <xdr:colOff>-363960</xdr:colOff>
      <xdr:row>426</xdr:row>
      <xdr:rowOff>0</xdr:rowOff>
    </xdr:to>
    <xdr:sp macro="" textlink="">
      <xdr:nvSpPr>
        <xdr:cNvPr id="2027" name="Option Button 2026">
          <a:extLst>
            <a:ext uri="{FF2B5EF4-FFF2-40B4-BE49-F238E27FC236}">
              <a16:creationId xmlns:a16="http://schemas.microsoft.com/office/drawing/2014/main" id="{00000000-0008-0000-2D00-0000E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8" name="Option Button 2027">
          <a:extLst>
            <a:ext uri="{FF2B5EF4-FFF2-40B4-BE49-F238E27FC236}">
              <a16:creationId xmlns:a16="http://schemas.microsoft.com/office/drawing/2014/main" id="{00000000-0008-0000-2D00-0000E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9" name="Option Button 2028">
          <a:extLst>
            <a:ext uri="{FF2B5EF4-FFF2-40B4-BE49-F238E27FC236}">
              <a16:creationId xmlns:a16="http://schemas.microsoft.com/office/drawing/2014/main" id="{00000000-0008-0000-2D00-0000E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0" name="Option Button 2029">
          <a:extLst>
            <a:ext uri="{FF2B5EF4-FFF2-40B4-BE49-F238E27FC236}">
              <a16:creationId xmlns:a16="http://schemas.microsoft.com/office/drawing/2014/main" id="{00000000-0008-0000-2D00-0000E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1" name="Group Box 2030" descr="Group Box 5">
          <a:extLst>
            <a:ext uri="{FF2B5EF4-FFF2-40B4-BE49-F238E27FC236}">
              <a16:creationId xmlns:a16="http://schemas.microsoft.com/office/drawing/2014/main" id="{00000000-0008-0000-2D00-0000E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426</xdr:row>
      <xdr:rowOff>28440</xdr:rowOff>
    </xdr:from>
    <xdr:to>
      <xdr:col>7</xdr:col>
      <xdr:colOff>-363960</xdr:colOff>
      <xdr:row>427</xdr:row>
      <xdr:rowOff>0</xdr:rowOff>
    </xdr:to>
    <xdr:sp macro="" textlink="">
      <xdr:nvSpPr>
        <xdr:cNvPr id="2032" name="Option Button 2031">
          <a:extLst>
            <a:ext uri="{FF2B5EF4-FFF2-40B4-BE49-F238E27FC236}">
              <a16:creationId xmlns:a16="http://schemas.microsoft.com/office/drawing/2014/main" id="{00000000-0008-0000-2D00-0000F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3" name="Option Button 2032">
          <a:extLst>
            <a:ext uri="{FF2B5EF4-FFF2-40B4-BE49-F238E27FC236}">
              <a16:creationId xmlns:a16="http://schemas.microsoft.com/office/drawing/2014/main" id="{00000000-0008-0000-2D00-0000F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4" name="Option Button 2033">
          <a:extLst>
            <a:ext uri="{FF2B5EF4-FFF2-40B4-BE49-F238E27FC236}">
              <a16:creationId xmlns:a16="http://schemas.microsoft.com/office/drawing/2014/main" id="{00000000-0008-0000-2D00-0000F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5" name="Option Button 2034">
          <a:extLst>
            <a:ext uri="{FF2B5EF4-FFF2-40B4-BE49-F238E27FC236}">
              <a16:creationId xmlns:a16="http://schemas.microsoft.com/office/drawing/2014/main" id="{00000000-0008-0000-2D00-0000F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6" name="Group Box 2035" descr="Group Box 5">
          <a:extLst>
            <a:ext uri="{FF2B5EF4-FFF2-40B4-BE49-F238E27FC236}">
              <a16:creationId xmlns:a16="http://schemas.microsoft.com/office/drawing/2014/main" id="{00000000-0008-0000-2D00-0000F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427</xdr:row>
      <xdr:rowOff>28440</xdr:rowOff>
    </xdr:from>
    <xdr:to>
      <xdr:col>7</xdr:col>
      <xdr:colOff>-363960</xdr:colOff>
      <xdr:row>428</xdr:row>
      <xdr:rowOff>0</xdr:rowOff>
    </xdr:to>
    <xdr:sp macro="" textlink="">
      <xdr:nvSpPr>
        <xdr:cNvPr id="2037" name="Option Button 2036">
          <a:extLst>
            <a:ext uri="{FF2B5EF4-FFF2-40B4-BE49-F238E27FC236}">
              <a16:creationId xmlns:a16="http://schemas.microsoft.com/office/drawing/2014/main" id="{00000000-0008-0000-2D00-0000F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8" name="Option Button 2037">
          <a:extLst>
            <a:ext uri="{FF2B5EF4-FFF2-40B4-BE49-F238E27FC236}">
              <a16:creationId xmlns:a16="http://schemas.microsoft.com/office/drawing/2014/main" id="{00000000-0008-0000-2D00-0000F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9" name="Option Button 2038">
          <a:extLst>
            <a:ext uri="{FF2B5EF4-FFF2-40B4-BE49-F238E27FC236}">
              <a16:creationId xmlns:a16="http://schemas.microsoft.com/office/drawing/2014/main" id="{00000000-0008-0000-2D00-0000F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0" name="Option Button 2039">
          <a:extLst>
            <a:ext uri="{FF2B5EF4-FFF2-40B4-BE49-F238E27FC236}">
              <a16:creationId xmlns:a16="http://schemas.microsoft.com/office/drawing/2014/main" id="{00000000-0008-0000-2D00-0000F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1" name="Group Box 2040" descr="Group Box 5">
          <a:extLst>
            <a:ext uri="{FF2B5EF4-FFF2-40B4-BE49-F238E27FC236}">
              <a16:creationId xmlns:a16="http://schemas.microsoft.com/office/drawing/2014/main" id="{00000000-0008-0000-2D00-0000F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428</xdr:row>
      <xdr:rowOff>28440</xdr:rowOff>
    </xdr:from>
    <xdr:to>
      <xdr:col>7</xdr:col>
      <xdr:colOff>-363960</xdr:colOff>
      <xdr:row>429</xdr:row>
      <xdr:rowOff>0</xdr:rowOff>
    </xdr:to>
    <xdr:sp macro="" textlink="">
      <xdr:nvSpPr>
        <xdr:cNvPr id="2042" name="Option Button 2041">
          <a:extLst>
            <a:ext uri="{FF2B5EF4-FFF2-40B4-BE49-F238E27FC236}">
              <a16:creationId xmlns:a16="http://schemas.microsoft.com/office/drawing/2014/main" id="{00000000-0008-0000-2D00-0000F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3" name="Option Button 2042">
          <a:extLst>
            <a:ext uri="{FF2B5EF4-FFF2-40B4-BE49-F238E27FC236}">
              <a16:creationId xmlns:a16="http://schemas.microsoft.com/office/drawing/2014/main" id="{00000000-0008-0000-2D00-0000F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4" name="Option Button 2043">
          <a:extLst>
            <a:ext uri="{FF2B5EF4-FFF2-40B4-BE49-F238E27FC236}">
              <a16:creationId xmlns:a16="http://schemas.microsoft.com/office/drawing/2014/main" id="{00000000-0008-0000-2D00-0000F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5" name="Option Button 2044">
          <a:extLst>
            <a:ext uri="{FF2B5EF4-FFF2-40B4-BE49-F238E27FC236}">
              <a16:creationId xmlns:a16="http://schemas.microsoft.com/office/drawing/2014/main" id="{00000000-0008-0000-2D00-0000F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6" name="Group Box 2045" descr="Group Box 5">
          <a:extLst>
            <a:ext uri="{FF2B5EF4-FFF2-40B4-BE49-F238E27FC236}">
              <a16:creationId xmlns:a16="http://schemas.microsoft.com/office/drawing/2014/main" id="{00000000-0008-0000-2D00-0000F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429</xdr:row>
      <xdr:rowOff>28440</xdr:rowOff>
    </xdr:from>
    <xdr:to>
      <xdr:col>7</xdr:col>
      <xdr:colOff>-363960</xdr:colOff>
      <xdr:row>430</xdr:row>
      <xdr:rowOff>0</xdr:rowOff>
    </xdr:to>
    <xdr:sp macro="" textlink="">
      <xdr:nvSpPr>
        <xdr:cNvPr id="2047" name="Option Button 2046">
          <a:extLst>
            <a:ext uri="{FF2B5EF4-FFF2-40B4-BE49-F238E27FC236}">
              <a16:creationId xmlns:a16="http://schemas.microsoft.com/office/drawing/2014/main" id="{00000000-0008-0000-2D00-0000F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8" name="Option Button 2047">
          <a:extLst>
            <a:ext uri="{FF2B5EF4-FFF2-40B4-BE49-F238E27FC236}">
              <a16:creationId xmlns:a16="http://schemas.microsoft.com/office/drawing/2014/main" id="{00000000-0008-0000-2D00-00000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9" name="Option Button 2048">
          <a:extLst>
            <a:ext uri="{FF2B5EF4-FFF2-40B4-BE49-F238E27FC236}">
              <a16:creationId xmlns:a16="http://schemas.microsoft.com/office/drawing/2014/main" id="{00000000-0008-0000-2D00-00000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0" name="Option Button 2049">
          <a:extLst>
            <a:ext uri="{FF2B5EF4-FFF2-40B4-BE49-F238E27FC236}">
              <a16:creationId xmlns:a16="http://schemas.microsoft.com/office/drawing/2014/main" id="{00000000-0008-0000-2D00-00000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1" name="Group Box 2050" descr="Group Box 5">
          <a:extLst>
            <a:ext uri="{FF2B5EF4-FFF2-40B4-BE49-F238E27FC236}">
              <a16:creationId xmlns:a16="http://schemas.microsoft.com/office/drawing/2014/main" id="{00000000-0008-0000-2D00-00000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430</xdr:row>
      <xdr:rowOff>28440</xdr:rowOff>
    </xdr:from>
    <xdr:to>
      <xdr:col>7</xdr:col>
      <xdr:colOff>-363960</xdr:colOff>
      <xdr:row>431</xdr:row>
      <xdr:rowOff>0</xdr:rowOff>
    </xdr:to>
    <xdr:sp macro="" textlink="">
      <xdr:nvSpPr>
        <xdr:cNvPr id="2052" name="Option Button 2051">
          <a:extLst>
            <a:ext uri="{FF2B5EF4-FFF2-40B4-BE49-F238E27FC236}">
              <a16:creationId xmlns:a16="http://schemas.microsoft.com/office/drawing/2014/main" id="{00000000-0008-0000-2D00-00000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3" name="Option Button 2052">
          <a:extLst>
            <a:ext uri="{FF2B5EF4-FFF2-40B4-BE49-F238E27FC236}">
              <a16:creationId xmlns:a16="http://schemas.microsoft.com/office/drawing/2014/main" id="{00000000-0008-0000-2D00-00000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4" name="Option Button 2053">
          <a:extLst>
            <a:ext uri="{FF2B5EF4-FFF2-40B4-BE49-F238E27FC236}">
              <a16:creationId xmlns:a16="http://schemas.microsoft.com/office/drawing/2014/main" id="{00000000-0008-0000-2D00-00000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5" name="Option Button 2054">
          <a:extLst>
            <a:ext uri="{FF2B5EF4-FFF2-40B4-BE49-F238E27FC236}">
              <a16:creationId xmlns:a16="http://schemas.microsoft.com/office/drawing/2014/main" id="{00000000-0008-0000-2D00-00000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6" name="Group Box 2055" descr="Group Box 5">
          <a:extLst>
            <a:ext uri="{FF2B5EF4-FFF2-40B4-BE49-F238E27FC236}">
              <a16:creationId xmlns:a16="http://schemas.microsoft.com/office/drawing/2014/main" id="{00000000-0008-0000-2D00-00000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431</xdr:row>
      <xdr:rowOff>28440</xdr:rowOff>
    </xdr:from>
    <xdr:to>
      <xdr:col>7</xdr:col>
      <xdr:colOff>-363960</xdr:colOff>
      <xdr:row>432</xdr:row>
      <xdr:rowOff>0</xdr:rowOff>
    </xdr:to>
    <xdr:sp macro="" textlink="">
      <xdr:nvSpPr>
        <xdr:cNvPr id="2057" name="Option Button 2056">
          <a:extLst>
            <a:ext uri="{FF2B5EF4-FFF2-40B4-BE49-F238E27FC236}">
              <a16:creationId xmlns:a16="http://schemas.microsoft.com/office/drawing/2014/main" id="{00000000-0008-0000-2D00-00000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8" name="Option Button 2057">
          <a:extLst>
            <a:ext uri="{FF2B5EF4-FFF2-40B4-BE49-F238E27FC236}">
              <a16:creationId xmlns:a16="http://schemas.microsoft.com/office/drawing/2014/main" id="{00000000-0008-0000-2D00-00000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9" name="Option Button 2058">
          <a:extLst>
            <a:ext uri="{FF2B5EF4-FFF2-40B4-BE49-F238E27FC236}">
              <a16:creationId xmlns:a16="http://schemas.microsoft.com/office/drawing/2014/main" id="{00000000-0008-0000-2D00-00000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0" name="Option Button 2059">
          <a:extLst>
            <a:ext uri="{FF2B5EF4-FFF2-40B4-BE49-F238E27FC236}">
              <a16:creationId xmlns:a16="http://schemas.microsoft.com/office/drawing/2014/main" id="{00000000-0008-0000-2D00-00000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1" name="Group Box 2060" descr="Group Box 5">
          <a:extLst>
            <a:ext uri="{FF2B5EF4-FFF2-40B4-BE49-F238E27FC236}">
              <a16:creationId xmlns:a16="http://schemas.microsoft.com/office/drawing/2014/main" id="{00000000-0008-0000-2D00-00000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432</xdr:row>
      <xdr:rowOff>28440</xdr:rowOff>
    </xdr:from>
    <xdr:to>
      <xdr:col>7</xdr:col>
      <xdr:colOff>-363960</xdr:colOff>
      <xdr:row>433</xdr:row>
      <xdr:rowOff>0</xdr:rowOff>
    </xdr:to>
    <xdr:sp macro="" textlink="">
      <xdr:nvSpPr>
        <xdr:cNvPr id="2062" name="Option Button 2061">
          <a:extLst>
            <a:ext uri="{FF2B5EF4-FFF2-40B4-BE49-F238E27FC236}">
              <a16:creationId xmlns:a16="http://schemas.microsoft.com/office/drawing/2014/main" id="{00000000-0008-0000-2D00-00000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3" name="Option Button 2062">
          <a:extLst>
            <a:ext uri="{FF2B5EF4-FFF2-40B4-BE49-F238E27FC236}">
              <a16:creationId xmlns:a16="http://schemas.microsoft.com/office/drawing/2014/main" id="{00000000-0008-0000-2D00-00000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4" name="Option Button 2063">
          <a:extLst>
            <a:ext uri="{FF2B5EF4-FFF2-40B4-BE49-F238E27FC236}">
              <a16:creationId xmlns:a16="http://schemas.microsoft.com/office/drawing/2014/main" id="{00000000-0008-0000-2D00-00001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5" name="Option Button 2064">
          <a:extLst>
            <a:ext uri="{FF2B5EF4-FFF2-40B4-BE49-F238E27FC236}">
              <a16:creationId xmlns:a16="http://schemas.microsoft.com/office/drawing/2014/main" id="{00000000-0008-0000-2D00-00001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6" name="Group Box 2065" descr="Group Box 5">
          <a:extLst>
            <a:ext uri="{FF2B5EF4-FFF2-40B4-BE49-F238E27FC236}">
              <a16:creationId xmlns:a16="http://schemas.microsoft.com/office/drawing/2014/main" id="{00000000-0008-0000-2D00-00001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433</xdr:row>
      <xdr:rowOff>28440</xdr:rowOff>
    </xdr:from>
    <xdr:to>
      <xdr:col>7</xdr:col>
      <xdr:colOff>-363960</xdr:colOff>
      <xdr:row>434</xdr:row>
      <xdr:rowOff>0</xdr:rowOff>
    </xdr:to>
    <xdr:sp macro="" textlink="">
      <xdr:nvSpPr>
        <xdr:cNvPr id="2067" name="Option Button 2066">
          <a:extLst>
            <a:ext uri="{FF2B5EF4-FFF2-40B4-BE49-F238E27FC236}">
              <a16:creationId xmlns:a16="http://schemas.microsoft.com/office/drawing/2014/main" id="{00000000-0008-0000-2D00-00001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8" name="Option Button 2067">
          <a:extLst>
            <a:ext uri="{FF2B5EF4-FFF2-40B4-BE49-F238E27FC236}">
              <a16:creationId xmlns:a16="http://schemas.microsoft.com/office/drawing/2014/main" id="{00000000-0008-0000-2D00-00001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9" name="Option Button 2068">
          <a:extLst>
            <a:ext uri="{FF2B5EF4-FFF2-40B4-BE49-F238E27FC236}">
              <a16:creationId xmlns:a16="http://schemas.microsoft.com/office/drawing/2014/main" id="{00000000-0008-0000-2D00-00001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0" name="Option Button 2069">
          <a:extLst>
            <a:ext uri="{FF2B5EF4-FFF2-40B4-BE49-F238E27FC236}">
              <a16:creationId xmlns:a16="http://schemas.microsoft.com/office/drawing/2014/main" id="{00000000-0008-0000-2D00-00001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1" name="Group Box 2070" descr="Group Box 5">
          <a:extLst>
            <a:ext uri="{FF2B5EF4-FFF2-40B4-BE49-F238E27FC236}">
              <a16:creationId xmlns:a16="http://schemas.microsoft.com/office/drawing/2014/main" id="{00000000-0008-0000-2D00-00001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434</xdr:row>
      <xdr:rowOff>28440</xdr:rowOff>
    </xdr:from>
    <xdr:to>
      <xdr:col>7</xdr:col>
      <xdr:colOff>-363960</xdr:colOff>
      <xdr:row>435</xdr:row>
      <xdr:rowOff>0</xdr:rowOff>
    </xdr:to>
    <xdr:sp macro="" textlink="">
      <xdr:nvSpPr>
        <xdr:cNvPr id="2072" name="Option Button 2071">
          <a:extLst>
            <a:ext uri="{FF2B5EF4-FFF2-40B4-BE49-F238E27FC236}">
              <a16:creationId xmlns:a16="http://schemas.microsoft.com/office/drawing/2014/main" id="{00000000-0008-0000-2D00-00001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3" name="Option Button 2072">
          <a:extLst>
            <a:ext uri="{FF2B5EF4-FFF2-40B4-BE49-F238E27FC236}">
              <a16:creationId xmlns:a16="http://schemas.microsoft.com/office/drawing/2014/main" id="{00000000-0008-0000-2D00-00001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4" name="Option Button 2073">
          <a:extLst>
            <a:ext uri="{FF2B5EF4-FFF2-40B4-BE49-F238E27FC236}">
              <a16:creationId xmlns:a16="http://schemas.microsoft.com/office/drawing/2014/main" id="{00000000-0008-0000-2D00-00001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5" name="Option Button 2074">
          <a:extLst>
            <a:ext uri="{FF2B5EF4-FFF2-40B4-BE49-F238E27FC236}">
              <a16:creationId xmlns:a16="http://schemas.microsoft.com/office/drawing/2014/main" id="{00000000-0008-0000-2D00-00001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6" name="Group Box 2075" descr="Group Box 5">
          <a:extLst>
            <a:ext uri="{FF2B5EF4-FFF2-40B4-BE49-F238E27FC236}">
              <a16:creationId xmlns:a16="http://schemas.microsoft.com/office/drawing/2014/main" id="{00000000-0008-0000-2D00-00001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435</xdr:row>
      <xdr:rowOff>28440</xdr:rowOff>
    </xdr:from>
    <xdr:to>
      <xdr:col>7</xdr:col>
      <xdr:colOff>-363960</xdr:colOff>
      <xdr:row>436</xdr:row>
      <xdr:rowOff>0</xdr:rowOff>
    </xdr:to>
    <xdr:sp macro="" textlink="">
      <xdr:nvSpPr>
        <xdr:cNvPr id="2077" name="Option Button 2076">
          <a:extLst>
            <a:ext uri="{FF2B5EF4-FFF2-40B4-BE49-F238E27FC236}">
              <a16:creationId xmlns:a16="http://schemas.microsoft.com/office/drawing/2014/main" id="{00000000-0008-0000-2D00-00001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8" name="Option Button 2077">
          <a:extLst>
            <a:ext uri="{FF2B5EF4-FFF2-40B4-BE49-F238E27FC236}">
              <a16:creationId xmlns:a16="http://schemas.microsoft.com/office/drawing/2014/main" id="{00000000-0008-0000-2D00-00001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9" name="Option Button 2078">
          <a:extLst>
            <a:ext uri="{FF2B5EF4-FFF2-40B4-BE49-F238E27FC236}">
              <a16:creationId xmlns:a16="http://schemas.microsoft.com/office/drawing/2014/main" id="{00000000-0008-0000-2D00-00001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0" name="Option Button 2079">
          <a:extLst>
            <a:ext uri="{FF2B5EF4-FFF2-40B4-BE49-F238E27FC236}">
              <a16:creationId xmlns:a16="http://schemas.microsoft.com/office/drawing/2014/main" id="{00000000-0008-0000-2D00-00002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1" name="Group Box 2080" descr="Group Box 5">
          <a:extLst>
            <a:ext uri="{FF2B5EF4-FFF2-40B4-BE49-F238E27FC236}">
              <a16:creationId xmlns:a16="http://schemas.microsoft.com/office/drawing/2014/main" id="{00000000-0008-0000-2D00-00002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436</xdr:row>
      <xdr:rowOff>28440</xdr:rowOff>
    </xdr:from>
    <xdr:to>
      <xdr:col>7</xdr:col>
      <xdr:colOff>-363960</xdr:colOff>
      <xdr:row>437</xdr:row>
      <xdr:rowOff>0</xdr:rowOff>
    </xdr:to>
    <xdr:sp macro="" textlink="">
      <xdr:nvSpPr>
        <xdr:cNvPr id="2082" name="Option Button 2081">
          <a:extLst>
            <a:ext uri="{FF2B5EF4-FFF2-40B4-BE49-F238E27FC236}">
              <a16:creationId xmlns:a16="http://schemas.microsoft.com/office/drawing/2014/main" id="{00000000-0008-0000-2D00-00002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3" name="Option Button 2082">
          <a:extLst>
            <a:ext uri="{FF2B5EF4-FFF2-40B4-BE49-F238E27FC236}">
              <a16:creationId xmlns:a16="http://schemas.microsoft.com/office/drawing/2014/main" id="{00000000-0008-0000-2D00-00002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4" name="Option Button 2083">
          <a:extLst>
            <a:ext uri="{FF2B5EF4-FFF2-40B4-BE49-F238E27FC236}">
              <a16:creationId xmlns:a16="http://schemas.microsoft.com/office/drawing/2014/main" id="{00000000-0008-0000-2D00-00002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5" name="Option Button 2084">
          <a:extLst>
            <a:ext uri="{FF2B5EF4-FFF2-40B4-BE49-F238E27FC236}">
              <a16:creationId xmlns:a16="http://schemas.microsoft.com/office/drawing/2014/main" id="{00000000-0008-0000-2D00-00002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6" name="Group Box 2085" descr="Group Box 5">
          <a:extLst>
            <a:ext uri="{FF2B5EF4-FFF2-40B4-BE49-F238E27FC236}">
              <a16:creationId xmlns:a16="http://schemas.microsoft.com/office/drawing/2014/main" id="{00000000-0008-0000-2D00-00002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437</xdr:row>
      <xdr:rowOff>28440</xdr:rowOff>
    </xdr:from>
    <xdr:to>
      <xdr:col>7</xdr:col>
      <xdr:colOff>-363960</xdr:colOff>
      <xdr:row>438</xdr:row>
      <xdr:rowOff>0</xdr:rowOff>
    </xdr:to>
    <xdr:sp macro="" textlink="">
      <xdr:nvSpPr>
        <xdr:cNvPr id="2087" name="Option Button 2086">
          <a:extLst>
            <a:ext uri="{FF2B5EF4-FFF2-40B4-BE49-F238E27FC236}">
              <a16:creationId xmlns:a16="http://schemas.microsoft.com/office/drawing/2014/main" id="{00000000-0008-0000-2D00-00002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8" name="Option Button 2087">
          <a:extLst>
            <a:ext uri="{FF2B5EF4-FFF2-40B4-BE49-F238E27FC236}">
              <a16:creationId xmlns:a16="http://schemas.microsoft.com/office/drawing/2014/main" id="{00000000-0008-0000-2D00-00002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9" name="Option Button 2088">
          <a:extLst>
            <a:ext uri="{FF2B5EF4-FFF2-40B4-BE49-F238E27FC236}">
              <a16:creationId xmlns:a16="http://schemas.microsoft.com/office/drawing/2014/main" id="{00000000-0008-0000-2D00-00002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0" name="Option Button 2089">
          <a:extLst>
            <a:ext uri="{FF2B5EF4-FFF2-40B4-BE49-F238E27FC236}">
              <a16:creationId xmlns:a16="http://schemas.microsoft.com/office/drawing/2014/main" id="{00000000-0008-0000-2D00-00002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1" name="Group Box 2090" descr="Group Box 5">
          <a:extLst>
            <a:ext uri="{FF2B5EF4-FFF2-40B4-BE49-F238E27FC236}">
              <a16:creationId xmlns:a16="http://schemas.microsoft.com/office/drawing/2014/main" id="{00000000-0008-0000-2D00-00002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438</xdr:row>
      <xdr:rowOff>28440</xdr:rowOff>
    </xdr:from>
    <xdr:to>
      <xdr:col>7</xdr:col>
      <xdr:colOff>-363960</xdr:colOff>
      <xdr:row>439</xdr:row>
      <xdr:rowOff>0</xdr:rowOff>
    </xdr:to>
    <xdr:sp macro="" textlink="">
      <xdr:nvSpPr>
        <xdr:cNvPr id="2092" name="Option Button 2091">
          <a:extLst>
            <a:ext uri="{FF2B5EF4-FFF2-40B4-BE49-F238E27FC236}">
              <a16:creationId xmlns:a16="http://schemas.microsoft.com/office/drawing/2014/main" id="{00000000-0008-0000-2D00-00002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3" name="Option Button 2092">
          <a:extLst>
            <a:ext uri="{FF2B5EF4-FFF2-40B4-BE49-F238E27FC236}">
              <a16:creationId xmlns:a16="http://schemas.microsoft.com/office/drawing/2014/main" id="{00000000-0008-0000-2D00-00002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4" name="Option Button 2093">
          <a:extLst>
            <a:ext uri="{FF2B5EF4-FFF2-40B4-BE49-F238E27FC236}">
              <a16:creationId xmlns:a16="http://schemas.microsoft.com/office/drawing/2014/main" id="{00000000-0008-0000-2D00-00002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5" name="Option Button 2094">
          <a:extLst>
            <a:ext uri="{FF2B5EF4-FFF2-40B4-BE49-F238E27FC236}">
              <a16:creationId xmlns:a16="http://schemas.microsoft.com/office/drawing/2014/main" id="{00000000-0008-0000-2D00-00002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6" name="Group Box 2095" descr="Group Box 5">
          <a:extLst>
            <a:ext uri="{FF2B5EF4-FFF2-40B4-BE49-F238E27FC236}">
              <a16:creationId xmlns:a16="http://schemas.microsoft.com/office/drawing/2014/main" id="{00000000-0008-0000-2D00-00003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439</xdr:row>
      <xdr:rowOff>28440</xdr:rowOff>
    </xdr:from>
    <xdr:to>
      <xdr:col>7</xdr:col>
      <xdr:colOff>-363960</xdr:colOff>
      <xdr:row>440</xdr:row>
      <xdr:rowOff>0</xdr:rowOff>
    </xdr:to>
    <xdr:sp macro="" textlink="">
      <xdr:nvSpPr>
        <xdr:cNvPr id="2097" name="Option Button 2096">
          <a:extLst>
            <a:ext uri="{FF2B5EF4-FFF2-40B4-BE49-F238E27FC236}">
              <a16:creationId xmlns:a16="http://schemas.microsoft.com/office/drawing/2014/main" id="{00000000-0008-0000-2D00-00003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8" name="Option Button 2097">
          <a:extLst>
            <a:ext uri="{FF2B5EF4-FFF2-40B4-BE49-F238E27FC236}">
              <a16:creationId xmlns:a16="http://schemas.microsoft.com/office/drawing/2014/main" id="{00000000-0008-0000-2D00-00003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9" name="Option Button 2098">
          <a:extLst>
            <a:ext uri="{FF2B5EF4-FFF2-40B4-BE49-F238E27FC236}">
              <a16:creationId xmlns:a16="http://schemas.microsoft.com/office/drawing/2014/main" id="{00000000-0008-0000-2D00-00003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0" name="Option Button 2099">
          <a:extLst>
            <a:ext uri="{FF2B5EF4-FFF2-40B4-BE49-F238E27FC236}">
              <a16:creationId xmlns:a16="http://schemas.microsoft.com/office/drawing/2014/main" id="{00000000-0008-0000-2D00-00003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1" name="Group Box 2100" descr="Group Box 5">
          <a:extLst>
            <a:ext uri="{FF2B5EF4-FFF2-40B4-BE49-F238E27FC236}">
              <a16:creationId xmlns:a16="http://schemas.microsoft.com/office/drawing/2014/main" id="{00000000-0008-0000-2D00-00003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440</xdr:row>
      <xdr:rowOff>28440</xdr:rowOff>
    </xdr:from>
    <xdr:to>
      <xdr:col>7</xdr:col>
      <xdr:colOff>-363960</xdr:colOff>
      <xdr:row>441</xdr:row>
      <xdr:rowOff>0</xdr:rowOff>
    </xdr:to>
    <xdr:sp macro="" textlink="">
      <xdr:nvSpPr>
        <xdr:cNvPr id="2102" name="Option Button 2101">
          <a:extLst>
            <a:ext uri="{FF2B5EF4-FFF2-40B4-BE49-F238E27FC236}">
              <a16:creationId xmlns:a16="http://schemas.microsoft.com/office/drawing/2014/main" id="{00000000-0008-0000-2D00-00003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3" name="Option Button 2102">
          <a:extLst>
            <a:ext uri="{FF2B5EF4-FFF2-40B4-BE49-F238E27FC236}">
              <a16:creationId xmlns:a16="http://schemas.microsoft.com/office/drawing/2014/main" id="{00000000-0008-0000-2D00-00003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4" name="Option Button 2103">
          <a:extLst>
            <a:ext uri="{FF2B5EF4-FFF2-40B4-BE49-F238E27FC236}">
              <a16:creationId xmlns:a16="http://schemas.microsoft.com/office/drawing/2014/main" id="{00000000-0008-0000-2D00-00003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5" name="Option Button 2104">
          <a:extLst>
            <a:ext uri="{FF2B5EF4-FFF2-40B4-BE49-F238E27FC236}">
              <a16:creationId xmlns:a16="http://schemas.microsoft.com/office/drawing/2014/main" id="{00000000-0008-0000-2D00-00003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6" name="Group Box 2105" descr="Group Box 5">
          <a:extLst>
            <a:ext uri="{FF2B5EF4-FFF2-40B4-BE49-F238E27FC236}">
              <a16:creationId xmlns:a16="http://schemas.microsoft.com/office/drawing/2014/main" id="{00000000-0008-0000-2D00-00003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441</xdr:row>
      <xdr:rowOff>28440</xdr:rowOff>
    </xdr:from>
    <xdr:to>
      <xdr:col>7</xdr:col>
      <xdr:colOff>-363960</xdr:colOff>
      <xdr:row>442</xdr:row>
      <xdr:rowOff>0</xdr:rowOff>
    </xdr:to>
    <xdr:sp macro="" textlink="">
      <xdr:nvSpPr>
        <xdr:cNvPr id="2107" name="Option Button 2106">
          <a:extLst>
            <a:ext uri="{FF2B5EF4-FFF2-40B4-BE49-F238E27FC236}">
              <a16:creationId xmlns:a16="http://schemas.microsoft.com/office/drawing/2014/main" id="{00000000-0008-0000-2D00-00003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8" name="Option Button 2107">
          <a:extLst>
            <a:ext uri="{FF2B5EF4-FFF2-40B4-BE49-F238E27FC236}">
              <a16:creationId xmlns:a16="http://schemas.microsoft.com/office/drawing/2014/main" id="{00000000-0008-0000-2D00-00003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9" name="Option Button 2108">
          <a:extLst>
            <a:ext uri="{FF2B5EF4-FFF2-40B4-BE49-F238E27FC236}">
              <a16:creationId xmlns:a16="http://schemas.microsoft.com/office/drawing/2014/main" id="{00000000-0008-0000-2D00-00003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0" name="Option Button 2109">
          <a:extLst>
            <a:ext uri="{FF2B5EF4-FFF2-40B4-BE49-F238E27FC236}">
              <a16:creationId xmlns:a16="http://schemas.microsoft.com/office/drawing/2014/main" id="{00000000-0008-0000-2D00-00003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1" name="Group Box 2110" descr="Group Box 5">
          <a:extLst>
            <a:ext uri="{FF2B5EF4-FFF2-40B4-BE49-F238E27FC236}">
              <a16:creationId xmlns:a16="http://schemas.microsoft.com/office/drawing/2014/main" id="{00000000-0008-0000-2D00-00003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442</xdr:row>
      <xdr:rowOff>28440</xdr:rowOff>
    </xdr:from>
    <xdr:to>
      <xdr:col>7</xdr:col>
      <xdr:colOff>-363960</xdr:colOff>
      <xdr:row>443</xdr:row>
      <xdr:rowOff>0</xdr:rowOff>
    </xdr:to>
    <xdr:sp macro="" textlink="">
      <xdr:nvSpPr>
        <xdr:cNvPr id="2112" name="Option Button 2111">
          <a:extLst>
            <a:ext uri="{FF2B5EF4-FFF2-40B4-BE49-F238E27FC236}">
              <a16:creationId xmlns:a16="http://schemas.microsoft.com/office/drawing/2014/main" id="{00000000-0008-0000-2D00-00004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3" name="Option Button 2112">
          <a:extLst>
            <a:ext uri="{FF2B5EF4-FFF2-40B4-BE49-F238E27FC236}">
              <a16:creationId xmlns:a16="http://schemas.microsoft.com/office/drawing/2014/main" id="{00000000-0008-0000-2D00-00004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4" name="Option Button 2113">
          <a:extLst>
            <a:ext uri="{FF2B5EF4-FFF2-40B4-BE49-F238E27FC236}">
              <a16:creationId xmlns:a16="http://schemas.microsoft.com/office/drawing/2014/main" id="{00000000-0008-0000-2D00-00004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5" name="Option Button 2114">
          <a:extLst>
            <a:ext uri="{FF2B5EF4-FFF2-40B4-BE49-F238E27FC236}">
              <a16:creationId xmlns:a16="http://schemas.microsoft.com/office/drawing/2014/main" id="{00000000-0008-0000-2D00-00004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6" name="Group Box 2115" descr="Group Box 5">
          <a:extLst>
            <a:ext uri="{FF2B5EF4-FFF2-40B4-BE49-F238E27FC236}">
              <a16:creationId xmlns:a16="http://schemas.microsoft.com/office/drawing/2014/main" id="{00000000-0008-0000-2D00-00004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443</xdr:row>
      <xdr:rowOff>28440</xdr:rowOff>
    </xdr:from>
    <xdr:to>
      <xdr:col>7</xdr:col>
      <xdr:colOff>-363960</xdr:colOff>
      <xdr:row>444</xdr:row>
      <xdr:rowOff>0</xdr:rowOff>
    </xdr:to>
    <xdr:sp macro="" textlink="">
      <xdr:nvSpPr>
        <xdr:cNvPr id="2117" name="Option Button 2116">
          <a:extLst>
            <a:ext uri="{FF2B5EF4-FFF2-40B4-BE49-F238E27FC236}">
              <a16:creationId xmlns:a16="http://schemas.microsoft.com/office/drawing/2014/main" id="{00000000-0008-0000-2D00-00004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8" name="Option Button 2117">
          <a:extLst>
            <a:ext uri="{FF2B5EF4-FFF2-40B4-BE49-F238E27FC236}">
              <a16:creationId xmlns:a16="http://schemas.microsoft.com/office/drawing/2014/main" id="{00000000-0008-0000-2D00-00004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9" name="Option Button 2118">
          <a:extLst>
            <a:ext uri="{FF2B5EF4-FFF2-40B4-BE49-F238E27FC236}">
              <a16:creationId xmlns:a16="http://schemas.microsoft.com/office/drawing/2014/main" id="{00000000-0008-0000-2D00-00004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0" name="Option Button 2119">
          <a:extLst>
            <a:ext uri="{FF2B5EF4-FFF2-40B4-BE49-F238E27FC236}">
              <a16:creationId xmlns:a16="http://schemas.microsoft.com/office/drawing/2014/main" id="{00000000-0008-0000-2D00-00004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1" name="Group Box 2120" descr="Group Box 5">
          <a:extLst>
            <a:ext uri="{FF2B5EF4-FFF2-40B4-BE49-F238E27FC236}">
              <a16:creationId xmlns:a16="http://schemas.microsoft.com/office/drawing/2014/main" id="{00000000-0008-0000-2D00-00004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444</xdr:row>
      <xdr:rowOff>28440</xdr:rowOff>
    </xdr:from>
    <xdr:to>
      <xdr:col>7</xdr:col>
      <xdr:colOff>-363960</xdr:colOff>
      <xdr:row>445</xdr:row>
      <xdr:rowOff>0</xdr:rowOff>
    </xdr:to>
    <xdr:sp macro="" textlink="">
      <xdr:nvSpPr>
        <xdr:cNvPr id="2122" name="Option Button 2121">
          <a:extLst>
            <a:ext uri="{FF2B5EF4-FFF2-40B4-BE49-F238E27FC236}">
              <a16:creationId xmlns:a16="http://schemas.microsoft.com/office/drawing/2014/main" id="{00000000-0008-0000-2D00-00004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3" name="Option Button 2122">
          <a:extLst>
            <a:ext uri="{FF2B5EF4-FFF2-40B4-BE49-F238E27FC236}">
              <a16:creationId xmlns:a16="http://schemas.microsoft.com/office/drawing/2014/main" id="{00000000-0008-0000-2D00-00004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4" name="Option Button 2123">
          <a:extLst>
            <a:ext uri="{FF2B5EF4-FFF2-40B4-BE49-F238E27FC236}">
              <a16:creationId xmlns:a16="http://schemas.microsoft.com/office/drawing/2014/main" id="{00000000-0008-0000-2D00-00004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5" name="Option Button 2124">
          <a:extLst>
            <a:ext uri="{FF2B5EF4-FFF2-40B4-BE49-F238E27FC236}">
              <a16:creationId xmlns:a16="http://schemas.microsoft.com/office/drawing/2014/main" id="{00000000-0008-0000-2D00-00004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6" name="Group Box 2125" descr="Group Box 5">
          <a:extLst>
            <a:ext uri="{FF2B5EF4-FFF2-40B4-BE49-F238E27FC236}">
              <a16:creationId xmlns:a16="http://schemas.microsoft.com/office/drawing/2014/main" id="{00000000-0008-0000-2D00-00004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445</xdr:row>
      <xdr:rowOff>28440</xdr:rowOff>
    </xdr:from>
    <xdr:to>
      <xdr:col>7</xdr:col>
      <xdr:colOff>-363960</xdr:colOff>
      <xdr:row>446</xdr:row>
      <xdr:rowOff>0</xdr:rowOff>
    </xdr:to>
    <xdr:sp macro="" textlink="">
      <xdr:nvSpPr>
        <xdr:cNvPr id="2127" name="Option Button 2126">
          <a:extLst>
            <a:ext uri="{FF2B5EF4-FFF2-40B4-BE49-F238E27FC236}">
              <a16:creationId xmlns:a16="http://schemas.microsoft.com/office/drawing/2014/main" id="{00000000-0008-0000-2D00-00004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8" name="Option Button 2127">
          <a:extLst>
            <a:ext uri="{FF2B5EF4-FFF2-40B4-BE49-F238E27FC236}">
              <a16:creationId xmlns:a16="http://schemas.microsoft.com/office/drawing/2014/main" id="{00000000-0008-0000-2D00-00005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9" name="Option Button 2128">
          <a:extLst>
            <a:ext uri="{FF2B5EF4-FFF2-40B4-BE49-F238E27FC236}">
              <a16:creationId xmlns:a16="http://schemas.microsoft.com/office/drawing/2014/main" id="{00000000-0008-0000-2D00-00005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0" name="Option Button 2129">
          <a:extLst>
            <a:ext uri="{FF2B5EF4-FFF2-40B4-BE49-F238E27FC236}">
              <a16:creationId xmlns:a16="http://schemas.microsoft.com/office/drawing/2014/main" id="{00000000-0008-0000-2D00-00005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1" name="Group Box 2130" descr="Group Box 5">
          <a:extLst>
            <a:ext uri="{FF2B5EF4-FFF2-40B4-BE49-F238E27FC236}">
              <a16:creationId xmlns:a16="http://schemas.microsoft.com/office/drawing/2014/main" id="{00000000-0008-0000-2D00-00005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446</xdr:row>
      <xdr:rowOff>28440</xdr:rowOff>
    </xdr:from>
    <xdr:to>
      <xdr:col>7</xdr:col>
      <xdr:colOff>-363960</xdr:colOff>
      <xdr:row>447</xdr:row>
      <xdr:rowOff>0</xdr:rowOff>
    </xdr:to>
    <xdr:sp macro="" textlink="">
      <xdr:nvSpPr>
        <xdr:cNvPr id="2132" name="Option Button 2131">
          <a:extLst>
            <a:ext uri="{FF2B5EF4-FFF2-40B4-BE49-F238E27FC236}">
              <a16:creationId xmlns:a16="http://schemas.microsoft.com/office/drawing/2014/main" id="{00000000-0008-0000-2D00-00005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3" name="Option Button 2132">
          <a:extLst>
            <a:ext uri="{FF2B5EF4-FFF2-40B4-BE49-F238E27FC236}">
              <a16:creationId xmlns:a16="http://schemas.microsoft.com/office/drawing/2014/main" id="{00000000-0008-0000-2D00-00005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4" name="Option Button 2133">
          <a:extLst>
            <a:ext uri="{FF2B5EF4-FFF2-40B4-BE49-F238E27FC236}">
              <a16:creationId xmlns:a16="http://schemas.microsoft.com/office/drawing/2014/main" id="{00000000-0008-0000-2D00-00005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5" name="Option Button 2134">
          <a:extLst>
            <a:ext uri="{FF2B5EF4-FFF2-40B4-BE49-F238E27FC236}">
              <a16:creationId xmlns:a16="http://schemas.microsoft.com/office/drawing/2014/main" id="{00000000-0008-0000-2D00-00005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6" name="Group Box 2135" descr="Group Box 5">
          <a:extLst>
            <a:ext uri="{FF2B5EF4-FFF2-40B4-BE49-F238E27FC236}">
              <a16:creationId xmlns:a16="http://schemas.microsoft.com/office/drawing/2014/main" id="{00000000-0008-0000-2D00-00005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447</xdr:row>
      <xdr:rowOff>28440</xdr:rowOff>
    </xdr:from>
    <xdr:to>
      <xdr:col>7</xdr:col>
      <xdr:colOff>-363960</xdr:colOff>
      <xdr:row>448</xdr:row>
      <xdr:rowOff>0</xdr:rowOff>
    </xdr:to>
    <xdr:sp macro="" textlink="">
      <xdr:nvSpPr>
        <xdr:cNvPr id="2137" name="Option Button 2136">
          <a:extLst>
            <a:ext uri="{FF2B5EF4-FFF2-40B4-BE49-F238E27FC236}">
              <a16:creationId xmlns:a16="http://schemas.microsoft.com/office/drawing/2014/main" id="{00000000-0008-0000-2D00-00005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8" name="Option Button 2137">
          <a:extLst>
            <a:ext uri="{FF2B5EF4-FFF2-40B4-BE49-F238E27FC236}">
              <a16:creationId xmlns:a16="http://schemas.microsoft.com/office/drawing/2014/main" id="{00000000-0008-0000-2D00-00005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9" name="Option Button 2138">
          <a:extLst>
            <a:ext uri="{FF2B5EF4-FFF2-40B4-BE49-F238E27FC236}">
              <a16:creationId xmlns:a16="http://schemas.microsoft.com/office/drawing/2014/main" id="{00000000-0008-0000-2D00-00005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0" name="Option Button 2139">
          <a:extLst>
            <a:ext uri="{FF2B5EF4-FFF2-40B4-BE49-F238E27FC236}">
              <a16:creationId xmlns:a16="http://schemas.microsoft.com/office/drawing/2014/main" id="{00000000-0008-0000-2D00-00005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1" name="Group Box 2140" descr="Group Box 5">
          <a:extLst>
            <a:ext uri="{FF2B5EF4-FFF2-40B4-BE49-F238E27FC236}">
              <a16:creationId xmlns:a16="http://schemas.microsoft.com/office/drawing/2014/main" id="{00000000-0008-0000-2D00-00005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448</xdr:row>
      <xdr:rowOff>28440</xdr:rowOff>
    </xdr:from>
    <xdr:to>
      <xdr:col>7</xdr:col>
      <xdr:colOff>-363960</xdr:colOff>
      <xdr:row>449</xdr:row>
      <xdr:rowOff>0</xdr:rowOff>
    </xdr:to>
    <xdr:sp macro="" textlink="">
      <xdr:nvSpPr>
        <xdr:cNvPr id="2142" name="Option Button 2141">
          <a:extLst>
            <a:ext uri="{FF2B5EF4-FFF2-40B4-BE49-F238E27FC236}">
              <a16:creationId xmlns:a16="http://schemas.microsoft.com/office/drawing/2014/main" id="{00000000-0008-0000-2D00-00005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3" name="Option Button 2142">
          <a:extLst>
            <a:ext uri="{FF2B5EF4-FFF2-40B4-BE49-F238E27FC236}">
              <a16:creationId xmlns:a16="http://schemas.microsoft.com/office/drawing/2014/main" id="{00000000-0008-0000-2D00-00005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4" name="Option Button 2143">
          <a:extLst>
            <a:ext uri="{FF2B5EF4-FFF2-40B4-BE49-F238E27FC236}">
              <a16:creationId xmlns:a16="http://schemas.microsoft.com/office/drawing/2014/main" id="{00000000-0008-0000-2D00-00006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5" name="Option Button 2144">
          <a:extLst>
            <a:ext uri="{FF2B5EF4-FFF2-40B4-BE49-F238E27FC236}">
              <a16:creationId xmlns:a16="http://schemas.microsoft.com/office/drawing/2014/main" id="{00000000-0008-0000-2D00-00006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6" name="Group Box 2145" descr="Group Box 5">
          <a:extLst>
            <a:ext uri="{FF2B5EF4-FFF2-40B4-BE49-F238E27FC236}">
              <a16:creationId xmlns:a16="http://schemas.microsoft.com/office/drawing/2014/main" id="{00000000-0008-0000-2D00-00006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449</xdr:row>
      <xdr:rowOff>28440</xdr:rowOff>
    </xdr:from>
    <xdr:to>
      <xdr:col>7</xdr:col>
      <xdr:colOff>-363960</xdr:colOff>
      <xdr:row>450</xdr:row>
      <xdr:rowOff>0</xdr:rowOff>
    </xdr:to>
    <xdr:sp macro="" textlink="">
      <xdr:nvSpPr>
        <xdr:cNvPr id="2147" name="Option Button 2146">
          <a:extLst>
            <a:ext uri="{FF2B5EF4-FFF2-40B4-BE49-F238E27FC236}">
              <a16:creationId xmlns:a16="http://schemas.microsoft.com/office/drawing/2014/main" id="{00000000-0008-0000-2D00-00006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8" name="Option Button 2147">
          <a:extLst>
            <a:ext uri="{FF2B5EF4-FFF2-40B4-BE49-F238E27FC236}">
              <a16:creationId xmlns:a16="http://schemas.microsoft.com/office/drawing/2014/main" id="{00000000-0008-0000-2D00-00006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9" name="Option Button 2148">
          <a:extLst>
            <a:ext uri="{FF2B5EF4-FFF2-40B4-BE49-F238E27FC236}">
              <a16:creationId xmlns:a16="http://schemas.microsoft.com/office/drawing/2014/main" id="{00000000-0008-0000-2D00-00006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0" name="Option Button 2149">
          <a:extLst>
            <a:ext uri="{FF2B5EF4-FFF2-40B4-BE49-F238E27FC236}">
              <a16:creationId xmlns:a16="http://schemas.microsoft.com/office/drawing/2014/main" id="{00000000-0008-0000-2D00-00006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1" name="Group Box 2150" descr="Group Box 5">
          <a:extLst>
            <a:ext uri="{FF2B5EF4-FFF2-40B4-BE49-F238E27FC236}">
              <a16:creationId xmlns:a16="http://schemas.microsoft.com/office/drawing/2014/main" id="{00000000-0008-0000-2D00-00006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450</xdr:row>
      <xdr:rowOff>28440</xdr:rowOff>
    </xdr:from>
    <xdr:to>
      <xdr:col>7</xdr:col>
      <xdr:colOff>-363960</xdr:colOff>
      <xdr:row>451</xdr:row>
      <xdr:rowOff>0</xdr:rowOff>
    </xdr:to>
    <xdr:sp macro="" textlink="">
      <xdr:nvSpPr>
        <xdr:cNvPr id="2152" name="Option Button 2151">
          <a:extLst>
            <a:ext uri="{FF2B5EF4-FFF2-40B4-BE49-F238E27FC236}">
              <a16:creationId xmlns:a16="http://schemas.microsoft.com/office/drawing/2014/main" id="{00000000-0008-0000-2D00-00006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3" name="Option Button 2152">
          <a:extLst>
            <a:ext uri="{FF2B5EF4-FFF2-40B4-BE49-F238E27FC236}">
              <a16:creationId xmlns:a16="http://schemas.microsoft.com/office/drawing/2014/main" id="{00000000-0008-0000-2D00-00006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4" name="Option Button 2153">
          <a:extLst>
            <a:ext uri="{FF2B5EF4-FFF2-40B4-BE49-F238E27FC236}">
              <a16:creationId xmlns:a16="http://schemas.microsoft.com/office/drawing/2014/main" id="{00000000-0008-0000-2D00-00006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5" name="Option Button 2154">
          <a:extLst>
            <a:ext uri="{FF2B5EF4-FFF2-40B4-BE49-F238E27FC236}">
              <a16:creationId xmlns:a16="http://schemas.microsoft.com/office/drawing/2014/main" id="{00000000-0008-0000-2D00-00006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6" name="Group Box 2155" descr="Group Box 5">
          <a:extLst>
            <a:ext uri="{FF2B5EF4-FFF2-40B4-BE49-F238E27FC236}">
              <a16:creationId xmlns:a16="http://schemas.microsoft.com/office/drawing/2014/main" id="{00000000-0008-0000-2D00-00006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451</xdr:row>
      <xdr:rowOff>28440</xdr:rowOff>
    </xdr:from>
    <xdr:to>
      <xdr:col>7</xdr:col>
      <xdr:colOff>-363960</xdr:colOff>
      <xdr:row>452</xdr:row>
      <xdr:rowOff>0</xdr:rowOff>
    </xdr:to>
    <xdr:sp macro="" textlink="">
      <xdr:nvSpPr>
        <xdr:cNvPr id="2157" name="Option Button 2156">
          <a:extLst>
            <a:ext uri="{FF2B5EF4-FFF2-40B4-BE49-F238E27FC236}">
              <a16:creationId xmlns:a16="http://schemas.microsoft.com/office/drawing/2014/main" id="{00000000-0008-0000-2D00-00006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8" name="Option Button 2157">
          <a:extLst>
            <a:ext uri="{FF2B5EF4-FFF2-40B4-BE49-F238E27FC236}">
              <a16:creationId xmlns:a16="http://schemas.microsoft.com/office/drawing/2014/main" id="{00000000-0008-0000-2D00-00006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9" name="Option Button 2158">
          <a:extLst>
            <a:ext uri="{FF2B5EF4-FFF2-40B4-BE49-F238E27FC236}">
              <a16:creationId xmlns:a16="http://schemas.microsoft.com/office/drawing/2014/main" id="{00000000-0008-0000-2D00-00006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0" name="Option Button 2159">
          <a:extLst>
            <a:ext uri="{FF2B5EF4-FFF2-40B4-BE49-F238E27FC236}">
              <a16:creationId xmlns:a16="http://schemas.microsoft.com/office/drawing/2014/main" id="{00000000-0008-0000-2D00-00007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1" name="Group Box 2160" descr="Group Box 5">
          <a:extLst>
            <a:ext uri="{FF2B5EF4-FFF2-40B4-BE49-F238E27FC236}">
              <a16:creationId xmlns:a16="http://schemas.microsoft.com/office/drawing/2014/main" id="{00000000-0008-0000-2D00-00007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452</xdr:row>
      <xdr:rowOff>28440</xdr:rowOff>
    </xdr:from>
    <xdr:to>
      <xdr:col>7</xdr:col>
      <xdr:colOff>-363960</xdr:colOff>
      <xdr:row>453</xdr:row>
      <xdr:rowOff>0</xdr:rowOff>
    </xdr:to>
    <xdr:sp macro="" textlink="">
      <xdr:nvSpPr>
        <xdr:cNvPr id="2162" name="Option Button 2161">
          <a:extLst>
            <a:ext uri="{FF2B5EF4-FFF2-40B4-BE49-F238E27FC236}">
              <a16:creationId xmlns:a16="http://schemas.microsoft.com/office/drawing/2014/main" id="{00000000-0008-0000-2D00-00007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3" name="Option Button 2162">
          <a:extLst>
            <a:ext uri="{FF2B5EF4-FFF2-40B4-BE49-F238E27FC236}">
              <a16:creationId xmlns:a16="http://schemas.microsoft.com/office/drawing/2014/main" id="{00000000-0008-0000-2D00-00007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4" name="Option Button 2163">
          <a:extLst>
            <a:ext uri="{FF2B5EF4-FFF2-40B4-BE49-F238E27FC236}">
              <a16:creationId xmlns:a16="http://schemas.microsoft.com/office/drawing/2014/main" id="{00000000-0008-0000-2D00-00007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5" name="Option Button 2164">
          <a:extLst>
            <a:ext uri="{FF2B5EF4-FFF2-40B4-BE49-F238E27FC236}">
              <a16:creationId xmlns:a16="http://schemas.microsoft.com/office/drawing/2014/main" id="{00000000-0008-0000-2D00-00007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6" name="Group Box 2165" descr="Group Box 5">
          <a:extLst>
            <a:ext uri="{FF2B5EF4-FFF2-40B4-BE49-F238E27FC236}">
              <a16:creationId xmlns:a16="http://schemas.microsoft.com/office/drawing/2014/main" id="{00000000-0008-0000-2D00-00007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453</xdr:row>
      <xdr:rowOff>28440</xdr:rowOff>
    </xdr:from>
    <xdr:to>
      <xdr:col>7</xdr:col>
      <xdr:colOff>-363960</xdr:colOff>
      <xdr:row>454</xdr:row>
      <xdr:rowOff>0</xdr:rowOff>
    </xdr:to>
    <xdr:sp macro="" textlink="">
      <xdr:nvSpPr>
        <xdr:cNvPr id="2167" name="Option Button 2166">
          <a:extLst>
            <a:ext uri="{FF2B5EF4-FFF2-40B4-BE49-F238E27FC236}">
              <a16:creationId xmlns:a16="http://schemas.microsoft.com/office/drawing/2014/main" id="{00000000-0008-0000-2D00-00007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8" name="Option Button 2167">
          <a:extLst>
            <a:ext uri="{FF2B5EF4-FFF2-40B4-BE49-F238E27FC236}">
              <a16:creationId xmlns:a16="http://schemas.microsoft.com/office/drawing/2014/main" id="{00000000-0008-0000-2D00-00007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9" name="Option Button 2168">
          <a:extLst>
            <a:ext uri="{FF2B5EF4-FFF2-40B4-BE49-F238E27FC236}">
              <a16:creationId xmlns:a16="http://schemas.microsoft.com/office/drawing/2014/main" id="{00000000-0008-0000-2D00-00007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0" name="Option Button 2169">
          <a:extLst>
            <a:ext uri="{FF2B5EF4-FFF2-40B4-BE49-F238E27FC236}">
              <a16:creationId xmlns:a16="http://schemas.microsoft.com/office/drawing/2014/main" id="{00000000-0008-0000-2D00-00007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1" name="Group Box 2170" descr="Group Box 5">
          <a:extLst>
            <a:ext uri="{FF2B5EF4-FFF2-40B4-BE49-F238E27FC236}">
              <a16:creationId xmlns:a16="http://schemas.microsoft.com/office/drawing/2014/main" id="{00000000-0008-0000-2D00-00007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454</xdr:row>
      <xdr:rowOff>28440</xdr:rowOff>
    </xdr:from>
    <xdr:to>
      <xdr:col>7</xdr:col>
      <xdr:colOff>-363960</xdr:colOff>
      <xdr:row>455</xdr:row>
      <xdr:rowOff>0</xdr:rowOff>
    </xdr:to>
    <xdr:sp macro="" textlink="">
      <xdr:nvSpPr>
        <xdr:cNvPr id="2172" name="Option Button 2171">
          <a:extLst>
            <a:ext uri="{FF2B5EF4-FFF2-40B4-BE49-F238E27FC236}">
              <a16:creationId xmlns:a16="http://schemas.microsoft.com/office/drawing/2014/main" id="{00000000-0008-0000-2D00-00007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3" name="Option Button 2172">
          <a:extLst>
            <a:ext uri="{FF2B5EF4-FFF2-40B4-BE49-F238E27FC236}">
              <a16:creationId xmlns:a16="http://schemas.microsoft.com/office/drawing/2014/main" id="{00000000-0008-0000-2D00-00007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4" name="Option Button 2173">
          <a:extLst>
            <a:ext uri="{FF2B5EF4-FFF2-40B4-BE49-F238E27FC236}">
              <a16:creationId xmlns:a16="http://schemas.microsoft.com/office/drawing/2014/main" id="{00000000-0008-0000-2D00-00007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5" name="Option Button 2174">
          <a:extLst>
            <a:ext uri="{FF2B5EF4-FFF2-40B4-BE49-F238E27FC236}">
              <a16:creationId xmlns:a16="http://schemas.microsoft.com/office/drawing/2014/main" id="{00000000-0008-0000-2D00-00007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6" name="Group Box 2175" descr="Group Box 5">
          <a:extLst>
            <a:ext uri="{FF2B5EF4-FFF2-40B4-BE49-F238E27FC236}">
              <a16:creationId xmlns:a16="http://schemas.microsoft.com/office/drawing/2014/main" id="{00000000-0008-0000-2D00-00008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455</xdr:row>
      <xdr:rowOff>28440</xdr:rowOff>
    </xdr:from>
    <xdr:to>
      <xdr:col>7</xdr:col>
      <xdr:colOff>-363960</xdr:colOff>
      <xdr:row>456</xdr:row>
      <xdr:rowOff>0</xdr:rowOff>
    </xdr:to>
    <xdr:sp macro="" textlink="">
      <xdr:nvSpPr>
        <xdr:cNvPr id="2177" name="Option Button 2176">
          <a:extLst>
            <a:ext uri="{FF2B5EF4-FFF2-40B4-BE49-F238E27FC236}">
              <a16:creationId xmlns:a16="http://schemas.microsoft.com/office/drawing/2014/main" id="{00000000-0008-0000-2D00-00008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8" name="Option Button 2177">
          <a:extLst>
            <a:ext uri="{FF2B5EF4-FFF2-40B4-BE49-F238E27FC236}">
              <a16:creationId xmlns:a16="http://schemas.microsoft.com/office/drawing/2014/main" id="{00000000-0008-0000-2D00-00008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9" name="Option Button 2178">
          <a:extLst>
            <a:ext uri="{FF2B5EF4-FFF2-40B4-BE49-F238E27FC236}">
              <a16:creationId xmlns:a16="http://schemas.microsoft.com/office/drawing/2014/main" id="{00000000-0008-0000-2D00-00008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0" name="Option Button 2179">
          <a:extLst>
            <a:ext uri="{FF2B5EF4-FFF2-40B4-BE49-F238E27FC236}">
              <a16:creationId xmlns:a16="http://schemas.microsoft.com/office/drawing/2014/main" id="{00000000-0008-0000-2D00-00008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1" name="Group Box 2180" descr="Group Box 5">
          <a:extLst>
            <a:ext uri="{FF2B5EF4-FFF2-40B4-BE49-F238E27FC236}">
              <a16:creationId xmlns:a16="http://schemas.microsoft.com/office/drawing/2014/main" id="{00000000-0008-0000-2D00-00008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456</xdr:row>
      <xdr:rowOff>28440</xdr:rowOff>
    </xdr:from>
    <xdr:to>
      <xdr:col>7</xdr:col>
      <xdr:colOff>-363960</xdr:colOff>
      <xdr:row>457</xdr:row>
      <xdr:rowOff>0</xdr:rowOff>
    </xdr:to>
    <xdr:sp macro="" textlink="">
      <xdr:nvSpPr>
        <xdr:cNvPr id="2182" name="Option Button 2181">
          <a:extLst>
            <a:ext uri="{FF2B5EF4-FFF2-40B4-BE49-F238E27FC236}">
              <a16:creationId xmlns:a16="http://schemas.microsoft.com/office/drawing/2014/main" id="{00000000-0008-0000-2D00-00008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3" name="Option Button 2182">
          <a:extLst>
            <a:ext uri="{FF2B5EF4-FFF2-40B4-BE49-F238E27FC236}">
              <a16:creationId xmlns:a16="http://schemas.microsoft.com/office/drawing/2014/main" id="{00000000-0008-0000-2D00-00008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4" name="Option Button 2183">
          <a:extLst>
            <a:ext uri="{FF2B5EF4-FFF2-40B4-BE49-F238E27FC236}">
              <a16:creationId xmlns:a16="http://schemas.microsoft.com/office/drawing/2014/main" id="{00000000-0008-0000-2D00-00008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5" name="Option Button 2184">
          <a:extLst>
            <a:ext uri="{FF2B5EF4-FFF2-40B4-BE49-F238E27FC236}">
              <a16:creationId xmlns:a16="http://schemas.microsoft.com/office/drawing/2014/main" id="{00000000-0008-0000-2D00-00008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6" name="Group Box 2185" descr="Group Box 5">
          <a:extLst>
            <a:ext uri="{FF2B5EF4-FFF2-40B4-BE49-F238E27FC236}">
              <a16:creationId xmlns:a16="http://schemas.microsoft.com/office/drawing/2014/main" id="{00000000-0008-0000-2D00-00008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457</xdr:row>
      <xdr:rowOff>28440</xdr:rowOff>
    </xdr:from>
    <xdr:to>
      <xdr:col>7</xdr:col>
      <xdr:colOff>-363960</xdr:colOff>
      <xdr:row>458</xdr:row>
      <xdr:rowOff>0</xdr:rowOff>
    </xdr:to>
    <xdr:sp macro="" textlink="">
      <xdr:nvSpPr>
        <xdr:cNvPr id="2187" name="Option Button 2186">
          <a:extLst>
            <a:ext uri="{FF2B5EF4-FFF2-40B4-BE49-F238E27FC236}">
              <a16:creationId xmlns:a16="http://schemas.microsoft.com/office/drawing/2014/main" id="{00000000-0008-0000-2D00-00008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8" name="Option Button 2187">
          <a:extLst>
            <a:ext uri="{FF2B5EF4-FFF2-40B4-BE49-F238E27FC236}">
              <a16:creationId xmlns:a16="http://schemas.microsoft.com/office/drawing/2014/main" id="{00000000-0008-0000-2D00-00008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9" name="Option Button 2188">
          <a:extLst>
            <a:ext uri="{FF2B5EF4-FFF2-40B4-BE49-F238E27FC236}">
              <a16:creationId xmlns:a16="http://schemas.microsoft.com/office/drawing/2014/main" id="{00000000-0008-0000-2D00-00008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0" name="Option Button 2189">
          <a:extLst>
            <a:ext uri="{FF2B5EF4-FFF2-40B4-BE49-F238E27FC236}">
              <a16:creationId xmlns:a16="http://schemas.microsoft.com/office/drawing/2014/main" id="{00000000-0008-0000-2D00-00008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1" name="Group Box 2190" descr="Group Box 5">
          <a:extLst>
            <a:ext uri="{FF2B5EF4-FFF2-40B4-BE49-F238E27FC236}">
              <a16:creationId xmlns:a16="http://schemas.microsoft.com/office/drawing/2014/main" id="{00000000-0008-0000-2D00-00008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458</xdr:row>
      <xdr:rowOff>28440</xdr:rowOff>
    </xdr:from>
    <xdr:to>
      <xdr:col>7</xdr:col>
      <xdr:colOff>-363960</xdr:colOff>
      <xdr:row>459</xdr:row>
      <xdr:rowOff>0</xdr:rowOff>
    </xdr:to>
    <xdr:sp macro="" textlink="">
      <xdr:nvSpPr>
        <xdr:cNvPr id="2192" name="Option Button 2191">
          <a:extLst>
            <a:ext uri="{FF2B5EF4-FFF2-40B4-BE49-F238E27FC236}">
              <a16:creationId xmlns:a16="http://schemas.microsoft.com/office/drawing/2014/main" id="{00000000-0008-0000-2D00-00009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3" name="Option Button 2192">
          <a:extLst>
            <a:ext uri="{FF2B5EF4-FFF2-40B4-BE49-F238E27FC236}">
              <a16:creationId xmlns:a16="http://schemas.microsoft.com/office/drawing/2014/main" id="{00000000-0008-0000-2D00-00009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4" name="Option Button 2193">
          <a:extLst>
            <a:ext uri="{FF2B5EF4-FFF2-40B4-BE49-F238E27FC236}">
              <a16:creationId xmlns:a16="http://schemas.microsoft.com/office/drawing/2014/main" id="{00000000-0008-0000-2D00-00009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5" name="Option Button 2194">
          <a:extLst>
            <a:ext uri="{FF2B5EF4-FFF2-40B4-BE49-F238E27FC236}">
              <a16:creationId xmlns:a16="http://schemas.microsoft.com/office/drawing/2014/main" id="{00000000-0008-0000-2D00-00009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6" name="Group Box 2195" descr="Group Box 5">
          <a:extLst>
            <a:ext uri="{FF2B5EF4-FFF2-40B4-BE49-F238E27FC236}">
              <a16:creationId xmlns:a16="http://schemas.microsoft.com/office/drawing/2014/main" id="{00000000-0008-0000-2D00-00009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459</xdr:row>
      <xdr:rowOff>28440</xdr:rowOff>
    </xdr:from>
    <xdr:to>
      <xdr:col>7</xdr:col>
      <xdr:colOff>-363960</xdr:colOff>
      <xdr:row>460</xdr:row>
      <xdr:rowOff>0</xdr:rowOff>
    </xdr:to>
    <xdr:sp macro="" textlink="">
      <xdr:nvSpPr>
        <xdr:cNvPr id="2197" name="Option Button 2196">
          <a:extLst>
            <a:ext uri="{FF2B5EF4-FFF2-40B4-BE49-F238E27FC236}">
              <a16:creationId xmlns:a16="http://schemas.microsoft.com/office/drawing/2014/main" id="{00000000-0008-0000-2D00-00009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8" name="Option Button 2197">
          <a:extLst>
            <a:ext uri="{FF2B5EF4-FFF2-40B4-BE49-F238E27FC236}">
              <a16:creationId xmlns:a16="http://schemas.microsoft.com/office/drawing/2014/main" id="{00000000-0008-0000-2D00-00009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9" name="Option Button 2198">
          <a:extLst>
            <a:ext uri="{FF2B5EF4-FFF2-40B4-BE49-F238E27FC236}">
              <a16:creationId xmlns:a16="http://schemas.microsoft.com/office/drawing/2014/main" id="{00000000-0008-0000-2D00-00009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0" name="Option Button 2199">
          <a:extLst>
            <a:ext uri="{FF2B5EF4-FFF2-40B4-BE49-F238E27FC236}">
              <a16:creationId xmlns:a16="http://schemas.microsoft.com/office/drawing/2014/main" id="{00000000-0008-0000-2D00-00009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1" name="Group Box 2200" descr="Group Box 5">
          <a:extLst>
            <a:ext uri="{FF2B5EF4-FFF2-40B4-BE49-F238E27FC236}">
              <a16:creationId xmlns:a16="http://schemas.microsoft.com/office/drawing/2014/main" id="{00000000-0008-0000-2D00-00009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460</xdr:row>
      <xdr:rowOff>28440</xdr:rowOff>
    </xdr:from>
    <xdr:to>
      <xdr:col>7</xdr:col>
      <xdr:colOff>-363960</xdr:colOff>
      <xdr:row>461</xdr:row>
      <xdr:rowOff>0</xdr:rowOff>
    </xdr:to>
    <xdr:sp macro="" textlink="">
      <xdr:nvSpPr>
        <xdr:cNvPr id="2202" name="Option Button 2201">
          <a:extLst>
            <a:ext uri="{FF2B5EF4-FFF2-40B4-BE49-F238E27FC236}">
              <a16:creationId xmlns:a16="http://schemas.microsoft.com/office/drawing/2014/main" id="{00000000-0008-0000-2D00-00009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3" name="Option Button 2202">
          <a:extLst>
            <a:ext uri="{FF2B5EF4-FFF2-40B4-BE49-F238E27FC236}">
              <a16:creationId xmlns:a16="http://schemas.microsoft.com/office/drawing/2014/main" id="{00000000-0008-0000-2D00-00009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4" name="Option Button 2203">
          <a:extLst>
            <a:ext uri="{FF2B5EF4-FFF2-40B4-BE49-F238E27FC236}">
              <a16:creationId xmlns:a16="http://schemas.microsoft.com/office/drawing/2014/main" id="{00000000-0008-0000-2D00-00009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5" name="Option Button 2204">
          <a:extLst>
            <a:ext uri="{FF2B5EF4-FFF2-40B4-BE49-F238E27FC236}">
              <a16:creationId xmlns:a16="http://schemas.microsoft.com/office/drawing/2014/main" id="{00000000-0008-0000-2D00-00009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6" name="Group Box 2205" descr="Group Box 5">
          <a:extLst>
            <a:ext uri="{FF2B5EF4-FFF2-40B4-BE49-F238E27FC236}">
              <a16:creationId xmlns:a16="http://schemas.microsoft.com/office/drawing/2014/main" id="{00000000-0008-0000-2D00-00009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461</xdr:row>
      <xdr:rowOff>28440</xdr:rowOff>
    </xdr:from>
    <xdr:to>
      <xdr:col>7</xdr:col>
      <xdr:colOff>-363960</xdr:colOff>
      <xdr:row>462</xdr:row>
      <xdr:rowOff>0</xdr:rowOff>
    </xdr:to>
    <xdr:sp macro="" textlink="">
      <xdr:nvSpPr>
        <xdr:cNvPr id="2207" name="Option Button 2206">
          <a:extLst>
            <a:ext uri="{FF2B5EF4-FFF2-40B4-BE49-F238E27FC236}">
              <a16:creationId xmlns:a16="http://schemas.microsoft.com/office/drawing/2014/main" id="{00000000-0008-0000-2D00-00009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8" name="Option Button 2207">
          <a:extLst>
            <a:ext uri="{FF2B5EF4-FFF2-40B4-BE49-F238E27FC236}">
              <a16:creationId xmlns:a16="http://schemas.microsoft.com/office/drawing/2014/main" id="{00000000-0008-0000-2D00-0000A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9" name="Option Button 2208">
          <a:extLst>
            <a:ext uri="{FF2B5EF4-FFF2-40B4-BE49-F238E27FC236}">
              <a16:creationId xmlns:a16="http://schemas.microsoft.com/office/drawing/2014/main" id="{00000000-0008-0000-2D00-0000A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0" name="Option Button 2209">
          <a:extLst>
            <a:ext uri="{FF2B5EF4-FFF2-40B4-BE49-F238E27FC236}">
              <a16:creationId xmlns:a16="http://schemas.microsoft.com/office/drawing/2014/main" id="{00000000-0008-0000-2D00-0000A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1" name="Group Box 2210" descr="Group Box 5">
          <a:extLst>
            <a:ext uri="{FF2B5EF4-FFF2-40B4-BE49-F238E27FC236}">
              <a16:creationId xmlns:a16="http://schemas.microsoft.com/office/drawing/2014/main" id="{00000000-0008-0000-2D00-0000A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462</xdr:row>
      <xdr:rowOff>28440</xdr:rowOff>
    </xdr:from>
    <xdr:to>
      <xdr:col>7</xdr:col>
      <xdr:colOff>-363960</xdr:colOff>
      <xdr:row>463</xdr:row>
      <xdr:rowOff>0</xdr:rowOff>
    </xdr:to>
    <xdr:sp macro="" textlink="">
      <xdr:nvSpPr>
        <xdr:cNvPr id="2212" name="Option Button 2211">
          <a:extLst>
            <a:ext uri="{FF2B5EF4-FFF2-40B4-BE49-F238E27FC236}">
              <a16:creationId xmlns:a16="http://schemas.microsoft.com/office/drawing/2014/main" id="{00000000-0008-0000-2D00-0000A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3" name="Option Button 2212">
          <a:extLst>
            <a:ext uri="{FF2B5EF4-FFF2-40B4-BE49-F238E27FC236}">
              <a16:creationId xmlns:a16="http://schemas.microsoft.com/office/drawing/2014/main" id="{00000000-0008-0000-2D00-0000A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4" name="Option Button 2213">
          <a:extLst>
            <a:ext uri="{FF2B5EF4-FFF2-40B4-BE49-F238E27FC236}">
              <a16:creationId xmlns:a16="http://schemas.microsoft.com/office/drawing/2014/main" id="{00000000-0008-0000-2D00-0000A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5" name="Option Button 2214">
          <a:extLst>
            <a:ext uri="{FF2B5EF4-FFF2-40B4-BE49-F238E27FC236}">
              <a16:creationId xmlns:a16="http://schemas.microsoft.com/office/drawing/2014/main" id="{00000000-0008-0000-2D00-0000A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6" name="Group Box 2215" descr="Group Box 5">
          <a:extLst>
            <a:ext uri="{FF2B5EF4-FFF2-40B4-BE49-F238E27FC236}">
              <a16:creationId xmlns:a16="http://schemas.microsoft.com/office/drawing/2014/main" id="{00000000-0008-0000-2D00-0000A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463</xdr:row>
      <xdr:rowOff>28440</xdr:rowOff>
    </xdr:from>
    <xdr:to>
      <xdr:col>7</xdr:col>
      <xdr:colOff>-363960</xdr:colOff>
      <xdr:row>464</xdr:row>
      <xdr:rowOff>0</xdr:rowOff>
    </xdr:to>
    <xdr:sp macro="" textlink="">
      <xdr:nvSpPr>
        <xdr:cNvPr id="2217" name="Option Button 2216">
          <a:extLst>
            <a:ext uri="{FF2B5EF4-FFF2-40B4-BE49-F238E27FC236}">
              <a16:creationId xmlns:a16="http://schemas.microsoft.com/office/drawing/2014/main" id="{00000000-0008-0000-2D00-0000A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8" name="Option Button 2217">
          <a:extLst>
            <a:ext uri="{FF2B5EF4-FFF2-40B4-BE49-F238E27FC236}">
              <a16:creationId xmlns:a16="http://schemas.microsoft.com/office/drawing/2014/main" id="{00000000-0008-0000-2D00-0000A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9" name="Option Button 2218">
          <a:extLst>
            <a:ext uri="{FF2B5EF4-FFF2-40B4-BE49-F238E27FC236}">
              <a16:creationId xmlns:a16="http://schemas.microsoft.com/office/drawing/2014/main" id="{00000000-0008-0000-2D00-0000A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0" name="Option Button 2219">
          <a:extLst>
            <a:ext uri="{FF2B5EF4-FFF2-40B4-BE49-F238E27FC236}">
              <a16:creationId xmlns:a16="http://schemas.microsoft.com/office/drawing/2014/main" id="{00000000-0008-0000-2D00-0000A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1" name="Group Box 2220" descr="Group Box 5">
          <a:extLst>
            <a:ext uri="{FF2B5EF4-FFF2-40B4-BE49-F238E27FC236}">
              <a16:creationId xmlns:a16="http://schemas.microsoft.com/office/drawing/2014/main" id="{00000000-0008-0000-2D00-0000A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464</xdr:row>
      <xdr:rowOff>28440</xdr:rowOff>
    </xdr:from>
    <xdr:to>
      <xdr:col>7</xdr:col>
      <xdr:colOff>-363960</xdr:colOff>
      <xdr:row>465</xdr:row>
      <xdr:rowOff>0</xdr:rowOff>
    </xdr:to>
    <xdr:sp macro="" textlink="">
      <xdr:nvSpPr>
        <xdr:cNvPr id="2222" name="Option Button 2221">
          <a:extLst>
            <a:ext uri="{FF2B5EF4-FFF2-40B4-BE49-F238E27FC236}">
              <a16:creationId xmlns:a16="http://schemas.microsoft.com/office/drawing/2014/main" id="{00000000-0008-0000-2D00-0000A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3" name="Option Button 2222">
          <a:extLst>
            <a:ext uri="{FF2B5EF4-FFF2-40B4-BE49-F238E27FC236}">
              <a16:creationId xmlns:a16="http://schemas.microsoft.com/office/drawing/2014/main" id="{00000000-0008-0000-2D00-0000A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4" name="Option Button 2223">
          <a:extLst>
            <a:ext uri="{FF2B5EF4-FFF2-40B4-BE49-F238E27FC236}">
              <a16:creationId xmlns:a16="http://schemas.microsoft.com/office/drawing/2014/main" id="{00000000-0008-0000-2D00-0000B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5" name="Option Button 2224">
          <a:extLst>
            <a:ext uri="{FF2B5EF4-FFF2-40B4-BE49-F238E27FC236}">
              <a16:creationId xmlns:a16="http://schemas.microsoft.com/office/drawing/2014/main" id="{00000000-0008-0000-2D00-0000B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6" name="Group Box 2225" descr="Group Box 5">
          <a:extLst>
            <a:ext uri="{FF2B5EF4-FFF2-40B4-BE49-F238E27FC236}">
              <a16:creationId xmlns:a16="http://schemas.microsoft.com/office/drawing/2014/main" id="{00000000-0008-0000-2D00-0000B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465</xdr:row>
      <xdr:rowOff>28440</xdr:rowOff>
    </xdr:from>
    <xdr:to>
      <xdr:col>7</xdr:col>
      <xdr:colOff>-363960</xdr:colOff>
      <xdr:row>466</xdr:row>
      <xdr:rowOff>0</xdr:rowOff>
    </xdr:to>
    <xdr:sp macro="" textlink="">
      <xdr:nvSpPr>
        <xdr:cNvPr id="2227" name="Option Button 2226">
          <a:extLst>
            <a:ext uri="{FF2B5EF4-FFF2-40B4-BE49-F238E27FC236}">
              <a16:creationId xmlns:a16="http://schemas.microsoft.com/office/drawing/2014/main" id="{00000000-0008-0000-2D00-0000B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8" name="Option Button 2227">
          <a:extLst>
            <a:ext uri="{FF2B5EF4-FFF2-40B4-BE49-F238E27FC236}">
              <a16:creationId xmlns:a16="http://schemas.microsoft.com/office/drawing/2014/main" id="{00000000-0008-0000-2D00-0000B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9" name="Option Button 2228">
          <a:extLst>
            <a:ext uri="{FF2B5EF4-FFF2-40B4-BE49-F238E27FC236}">
              <a16:creationId xmlns:a16="http://schemas.microsoft.com/office/drawing/2014/main" id="{00000000-0008-0000-2D00-0000B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0" name="Option Button 2229">
          <a:extLst>
            <a:ext uri="{FF2B5EF4-FFF2-40B4-BE49-F238E27FC236}">
              <a16:creationId xmlns:a16="http://schemas.microsoft.com/office/drawing/2014/main" id="{00000000-0008-0000-2D00-0000B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1" name="Group Box 2230" descr="Group Box 5">
          <a:extLst>
            <a:ext uri="{FF2B5EF4-FFF2-40B4-BE49-F238E27FC236}">
              <a16:creationId xmlns:a16="http://schemas.microsoft.com/office/drawing/2014/main" id="{00000000-0008-0000-2D00-0000B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466</xdr:row>
      <xdr:rowOff>28440</xdr:rowOff>
    </xdr:from>
    <xdr:to>
      <xdr:col>7</xdr:col>
      <xdr:colOff>-363960</xdr:colOff>
      <xdr:row>467</xdr:row>
      <xdr:rowOff>0</xdr:rowOff>
    </xdr:to>
    <xdr:sp macro="" textlink="">
      <xdr:nvSpPr>
        <xdr:cNvPr id="2232" name="Option Button 2231">
          <a:extLst>
            <a:ext uri="{FF2B5EF4-FFF2-40B4-BE49-F238E27FC236}">
              <a16:creationId xmlns:a16="http://schemas.microsoft.com/office/drawing/2014/main" id="{00000000-0008-0000-2D00-0000B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3" name="Option Button 2232">
          <a:extLst>
            <a:ext uri="{FF2B5EF4-FFF2-40B4-BE49-F238E27FC236}">
              <a16:creationId xmlns:a16="http://schemas.microsoft.com/office/drawing/2014/main" id="{00000000-0008-0000-2D00-0000B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4" name="Option Button 2233">
          <a:extLst>
            <a:ext uri="{FF2B5EF4-FFF2-40B4-BE49-F238E27FC236}">
              <a16:creationId xmlns:a16="http://schemas.microsoft.com/office/drawing/2014/main" id="{00000000-0008-0000-2D00-0000B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5" name="Option Button 2234">
          <a:extLst>
            <a:ext uri="{FF2B5EF4-FFF2-40B4-BE49-F238E27FC236}">
              <a16:creationId xmlns:a16="http://schemas.microsoft.com/office/drawing/2014/main" id="{00000000-0008-0000-2D00-0000B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6" name="Group Box 2235" descr="Group Box 5">
          <a:extLst>
            <a:ext uri="{FF2B5EF4-FFF2-40B4-BE49-F238E27FC236}">
              <a16:creationId xmlns:a16="http://schemas.microsoft.com/office/drawing/2014/main" id="{00000000-0008-0000-2D00-0000B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467</xdr:row>
      <xdr:rowOff>28440</xdr:rowOff>
    </xdr:from>
    <xdr:to>
      <xdr:col>7</xdr:col>
      <xdr:colOff>-363960</xdr:colOff>
      <xdr:row>468</xdr:row>
      <xdr:rowOff>0</xdr:rowOff>
    </xdr:to>
    <xdr:sp macro="" textlink="">
      <xdr:nvSpPr>
        <xdr:cNvPr id="2237" name="Option Button 2236">
          <a:extLst>
            <a:ext uri="{FF2B5EF4-FFF2-40B4-BE49-F238E27FC236}">
              <a16:creationId xmlns:a16="http://schemas.microsoft.com/office/drawing/2014/main" id="{00000000-0008-0000-2D00-0000B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8" name="Option Button 2237">
          <a:extLst>
            <a:ext uri="{FF2B5EF4-FFF2-40B4-BE49-F238E27FC236}">
              <a16:creationId xmlns:a16="http://schemas.microsoft.com/office/drawing/2014/main" id="{00000000-0008-0000-2D00-0000B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9" name="Option Button 2238">
          <a:extLst>
            <a:ext uri="{FF2B5EF4-FFF2-40B4-BE49-F238E27FC236}">
              <a16:creationId xmlns:a16="http://schemas.microsoft.com/office/drawing/2014/main" id="{00000000-0008-0000-2D00-0000B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0" name="Option Button 2239">
          <a:extLst>
            <a:ext uri="{FF2B5EF4-FFF2-40B4-BE49-F238E27FC236}">
              <a16:creationId xmlns:a16="http://schemas.microsoft.com/office/drawing/2014/main" id="{00000000-0008-0000-2D00-0000C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1" name="Group Box 2240" descr="Group Box 5">
          <a:extLst>
            <a:ext uri="{FF2B5EF4-FFF2-40B4-BE49-F238E27FC236}">
              <a16:creationId xmlns:a16="http://schemas.microsoft.com/office/drawing/2014/main" id="{00000000-0008-0000-2D00-0000C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468</xdr:row>
      <xdr:rowOff>28440</xdr:rowOff>
    </xdr:from>
    <xdr:to>
      <xdr:col>7</xdr:col>
      <xdr:colOff>-363960</xdr:colOff>
      <xdr:row>469</xdr:row>
      <xdr:rowOff>0</xdr:rowOff>
    </xdr:to>
    <xdr:sp macro="" textlink="">
      <xdr:nvSpPr>
        <xdr:cNvPr id="2242" name="Option Button 2241">
          <a:extLst>
            <a:ext uri="{FF2B5EF4-FFF2-40B4-BE49-F238E27FC236}">
              <a16:creationId xmlns:a16="http://schemas.microsoft.com/office/drawing/2014/main" id="{00000000-0008-0000-2D00-0000C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3" name="Option Button 2242">
          <a:extLst>
            <a:ext uri="{FF2B5EF4-FFF2-40B4-BE49-F238E27FC236}">
              <a16:creationId xmlns:a16="http://schemas.microsoft.com/office/drawing/2014/main" id="{00000000-0008-0000-2D00-0000C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4" name="Option Button 2243">
          <a:extLst>
            <a:ext uri="{FF2B5EF4-FFF2-40B4-BE49-F238E27FC236}">
              <a16:creationId xmlns:a16="http://schemas.microsoft.com/office/drawing/2014/main" id="{00000000-0008-0000-2D00-0000C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5" name="Option Button 2244">
          <a:extLst>
            <a:ext uri="{FF2B5EF4-FFF2-40B4-BE49-F238E27FC236}">
              <a16:creationId xmlns:a16="http://schemas.microsoft.com/office/drawing/2014/main" id="{00000000-0008-0000-2D00-0000C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6" name="Group Box 2245" descr="Group Box 5">
          <a:extLst>
            <a:ext uri="{FF2B5EF4-FFF2-40B4-BE49-F238E27FC236}">
              <a16:creationId xmlns:a16="http://schemas.microsoft.com/office/drawing/2014/main" id="{00000000-0008-0000-2D00-0000C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469</xdr:row>
      <xdr:rowOff>28440</xdr:rowOff>
    </xdr:from>
    <xdr:to>
      <xdr:col>7</xdr:col>
      <xdr:colOff>-363960</xdr:colOff>
      <xdr:row>470</xdr:row>
      <xdr:rowOff>0</xdr:rowOff>
    </xdr:to>
    <xdr:sp macro="" textlink="">
      <xdr:nvSpPr>
        <xdr:cNvPr id="2247" name="Option Button 2246">
          <a:extLst>
            <a:ext uri="{FF2B5EF4-FFF2-40B4-BE49-F238E27FC236}">
              <a16:creationId xmlns:a16="http://schemas.microsoft.com/office/drawing/2014/main" id="{00000000-0008-0000-2D00-0000C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8" name="Option Button 2247">
          <a:extLst>
            <a:ext uri="{FF2B5EF4-FFF2-40B4-BE49-F238E27FC236}">
              <a16:creationId xmlns:a16="http://schemas.microsoft.com/office/drawing/2014/main" id="{00000000-0008-0000-2D00-0000C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9" name="Option Button 2248">
          <a:extLst>
            <a:ext uri="{FF2B5EF4-FFF2-40B4-BE49-F238E27FC236}">
              <a16:creationId xmlns:a16="http://schemas.microsoft.com/office/drawing/2014/main" id="{00000000-0008-0000-2D00-0000C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0" name="Option Button 2249">
          <a:extLst>
            <a:ext uri="{FF2B5EF4-FFF2-40B4-BE49-F238E27FC236}">
              <a16:creationId xmlns:a16="http://schemas.microsoft.com/office/drawing/2014/main" id="{00000000-0008-0000-2D00-0000C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1" name="Group Box 2250" descr="Group Box 5">
          <a:extLst>
            <a:ext uri="{FF2B5EF4-FFF2-40B4-BE49-F238E27FC236}">
              <a16:creationId xmlns:a16="http://schemas.microsoft.com/office/drawing/2014/main" id="{00000000-0008-0000-2D00-0000C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470</xdr:row>
      <xdr:rowOff>28440</xdr:rowOff>
    </xdr:from>
    <xdr:to>
      <xdr:col>7</xdr:col>
      <xdr:colOff>-363960</xdr:colOff>
      <xdr:row>471</xdr:row>
      <xdr:rowOff>0</xdr:rowOff>
    </xdr:to>
    <xdr:sp macro="" textlink="">
      <xdr:nvSpPr>
        <xdr:cNvPr id="2252" name="Option Button 2251">
          <a:extLst>
            <a:ext uri="{FF2B5EF4-FFF2-40B4-BE49-F238E27FC236}">
              <a16:creationId xmlns:a16="http://schemas.microsoft.com/office/drawing/2014/main" id="{00000000-0008-0000-2D00-0000C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3" name="Option Button 2252">
          <a:extLst>
            <a:ext uri="{FF2B5EF4-FFF2-40B4-BE49-F238E27FC236}">
              <a16:creationId xmlns:a16="http://schemas.microsoft.com/office/drawing/2014/main" id="{00000000-0008-0000-2D00-0000C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4" name="Option Button 2253">
          <a:extLst>
            <a:ext uri="{FF2B5EF4-FFF2-40B4-BE49-F238E27FC236}">
              <a16:creationId xmlns:a16="http://schemas.microsoft.com/office/drawing/2014/main" id="{00000000-0008-0000-2D00-0000C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5" name="Option Button 2254">
          <a:extLst>
            <a:ext uri="{FF2B5EF4-FFF2-40B4-BE49-F238E27FC236}">
              <a16:creationId xmlns:a16="http://schemas.microsoft.com/office/drawing/2014/main" id="{00000000-0008-0000-2D00-0000C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6" name="Group Box 2255" descr="Group Box 5">
          <a:extLst>
            <a:ext uri="{FF2B5EF4-FFF2-40B4-BE49-F238E27FC236}">
              <a16:creationId xmlns:a16="http://schemas.microsoft.com/office/drawing/2014/main" id="{00000000-0008-0000-2D00-0000D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471</xdr:row>
      <xdr:rowOff>28440</xdr:rowOff>
    </xdr:from>
    <xdr:to>
      <xdr:col>7</xdr:col>
      <xdr:colOff>-363960</xdr:colOff>
      <xdr:row>472</xdr:row>
      <xdr:rowOff>0</xdr:rowOff>
    </xdr:to>
    <xdr:sp macro="" textlink="">
      <xdr:nvSpPr>
        <xdr:cNvPr id="2257" name="Option Button 2256">
          <a:extLst>
            <a:ext uri="{FF2B5EF4-FFF2-40B4-BE49-F238E27FC236}">
              <a16:creationId xmlns:a16="http://schemas.microsoft.com/office/drawing/2014/main" id="{00000000-0008-0000-2D00-0000D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8" name="Option Button 2257">
          <a:extLst>
            <a:ext uri="{FF2B5EF4-FFF2-40B4-BE49-F238E27FC236}">
              <a16:creationId xmlns:a16="http://schemas.microsoft.com/office/drawing/2014/main" id="{00000000-0008-0000-2D00-0000D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9" name="Option Button 2258">
          <a:extLst>
            <a:ext uri="{FF2B5EF4-FFF2-40B4-BE49-F238E27FC236}">
              <a16:creationId xmlns:a16="http://schemas.microsoft.com/office/drawing/2014/main" id="{00000000-0008-0000-2D00-0000D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0" name="Option Button 2259">
          <a:extLst>
            <a:ext uri="{FF2B5EF4-FFF2-40B4-BE49-F238E27FC236}">
              <a16:creationId xmlns:a16="http://schemas.microsoft.com/office/drawing/2014/main" id="{00000000-0008-0000-2D00-0000D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1" name="Group Box 2260" descr="Group Box 5">
          <a:extLst>
            <a:ext uri="{FF2B5EF4-FFF2-40B4-BE49-F238E27FC236}">
              <a16:creationId xmlns:a16="http://schemas.microsoft.com/office/drawing/2014/main" id="{00000000-0008-0000-2D00-0000D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472</xdr:row>
      <xdr:rowOff>28440</xdr:rowOff>
    </xdr:from>
    <xdr:to>
      <xdr:col>7</xdr:col>
      <xdr:colOff>-363960</xdr:colOff>
      <xdr:row>473</xdr:row>
      <xdr:rowOff>0</xdr:rowOff>
    </xdr:to>
    <xdr:sp macro="" textlink="">
      <xdr:nvSpPr>
        <xdr:cNvPr id="2262" name="Option Button 2261">
          <a:extLst>
            <a:ext uri="{FF2B5EF4-FFF2-40B4-BE49-F238E27FC236}">
              <a16:creationId xmlns:a16="http://schemas.microsoft.com/office/drawing/2014/main" id="{00000000-0008-0000-2D00-0000D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3" name="Option Button 2262">
          <a:extLst>
            <a:ext uri="{FF2B5EF4-FFF2-40B4-BE49-F238E27FC236}">
              <a16:creationId xmlns:a16="http://schemas.microsoft.com/office/drawing/2014/main" id="{00000000-0008-0000-2D00-0000D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4" name="Option Button 2263">
          <a:extLst>
            <a:ext uri="{FF2B5EF4-FFF2-40B4-BE49-F238E27FC236}">
              <a16:creationId xmlns:a16="http://schemas.microsoft.com/office/drawing/2014/main" id="{00000000-0008-0000-2D00-0000D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5" name="Option Button 2264">
          <a:extLst>
            <a:ext uri="{FF2B5EF4-FFF2-40B4-BE49-F238E27FC236}">
              <a16:creationId xmlns:a16="http://schemas.microsoft.com/office/drawing/2014/main" id="{00000000-0008-0000-2D00-0000D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6" name="Group Box 2265" descr="Group Box 5">
          <a:extLst>
            <a:ext uri="{FF2B5EF4-FFF2-40B4-BE49-F238E27FC236}">
              <a16:creationId xmlns:a16="http://schemas.microsoft.com/office/drawing/2014/main" id="{00000000-0008-0000-2D00-0000D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473</xdr:row>
      <xdr:rowOff>28440</xdr:rowOff>
    </xdr:from>
    <xdr:to>
      <xdr:col>7</xdr:col>
      <xdr:colOff>-363960</xdr:colOff>
      <xdr:row>474</xdr:row>
      <xdr:rowOff>0</xdr:rowOff>
    </xdr:to>
    <xdr:sp macro="" textlink="">
      <xdr:nvSpPr>
        <xdr:cNvPr id="2267" name="Option Button 2266">
          <a:extLst>
            <a:ext uri="{FF2B5EF4-FFF2-40B4-BE49-F238E27FC236}">
              <a16:creationId xmlns:a16="http://schemas.microsoft.com/office/drawing/2014/main" id="{00000000-0008-0000-2D00-0000D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8" name="Option Button 2267">
          <a:extLst>
            <a:ext uri="{FF2B5EF4-FFF2-40B4-BE49-F238E27FC236}">
              <a16:creationId xmlns:a16="http://schemas.microsoft.com/office/drawing/2014/main" id="{00000000-0008-0000-2D00-0000D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9" name="Option Button 2268">
          <a:extLst>
            <a:ext uri="{FF2B5EF4-FFF2-40B4-BE49-F238E27FC236}">
              <a16:creationId xmlns:a16="http://schemas.microsoft.com/office/drawing/2014/main" id="{00000000-0008-0000-2D00-0000D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0" name="Option Button 2269">
          <a:extLst>
            <a:ext uri="{FF2B5EF4-FFF2-40B4-BE49-F238E27FC236}">
              <a16:creationId xmlns:a16="http://schemas.microsoft.com/office/drawing/2014/main" id="{00000000-0008-0000-2D00-0000D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1" name="Group Box 2270" descr="Group Box 5">
          <a:extLst>
            <a:ext uri="{FF2B5EF4-FFF2-40B4-BE49-F238E27FC236}">
              <a16:creationId xmlns:a16="http://schemas.microsoft.com/office/drawing/2014/main" id="{00000000-0008-0000-2D00-0000D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474</xdr:row>
      <xdr:rowOff>28440</xdr:rowOff>
    </xdr:from>
    <xdr:to>
      <xdr:col>7</xdr:col>
      <xdr:colOff>-363960</xdr:colOff>
      <xdr:row>475</xdr:row>
      <xdr:rowOff>0</xdr:rowOff>
    </xdr:to>
    <xdr:sp macro="" textlink="">
      <xdr:nvSpPr>
        <xdr:cNvPr id="2272" name="Option Button 2271">
          <a:extLst>
            <a:ext uri="{FF2B5EF4-FFF2-40B4-BE49-F238E27FC236}">
              <a16:creationId xmlns:a16="http://schemas.microsoft.com/office/drawing/2014/main" id="{00000000-0008-0000-2D00-0000E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3" name="Option Button 2272">
          <a:extLst>
            <a:ext uri="{FF2B5EF4-FFF2-40B4-BE49-F238E27FC236}">
              <a16:creationId xmlns:a16="http://schemas.microsoft.com/office/drawing/2014/main" id="{00000000-0008-0000-2D00-0000E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4" name="Option Button 2273">
          <a:extLst>
            <a:ext uri="{FF2B5EF4-FFF2-40B4-BE49-F238E27FC236}">
              <a16:creationId xmlns:a16="http://schemas.microsoft.com/office/drawing/2014/main" id="{00000000-0008-0000-2D00-0000E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5" name="Option Button 2274">
          <a:extLst>
            <a:ext uri="{FF2B5EF4-FFF2-40B4-BE49-F238E27FC236}">
              <a16:creationId xmlns:a16="http://schemas.microsoft.com/office/drawing/2014/main" id="{00000000-0008-0000-2D00-0000E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6" name="Group Box 2275" descr="Group Box 5">
          <a:extLst>
            <a:ext uri="{FF2B5EF4-FFF2-40B4-BE49-F238E27FC236}">
              <a16:creationId xmlns:a16="http://schemas.microsoft.com/office/drawing/2014/main" id="{00000000-0008-0000-2D00-0000E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475</xdr:row>
      <xdr:rowOff>28440</xdr:rowOff>
    </xdr:from>
    <xdr:to>
      <xdr:col>7</xdr:col>
      <xdr:colOff>-363960</xdr:colOff>
      <xdr:row>476</xdr:row>
      <xdr:rowOff>0</xdr:rowOff>
    </xdr:to>
    <xdr:sp macro="" textlink="">
      <xdr:nvSpPr>
        <xdr:cNvPr id="2277" name="Option Button 2276">
          <a:extLst>
            <a:ext uri="{FF2B5EF4-FFF2-40B4-BE49-F238E27FC236}">
              <a16:creationId xmlns:a16="http://schemas.microsoft.com/office/drawing/2014/main" id="{00000000-0008-0000-2D00-0000E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8" name="Option Button 2277">
          <a:extLst>
            <a:ext uri="{FF2B5EF4-FFF2-40B4-BE49-F238E27FC236}">
              <a16:creationId xmlns:a16="http://schemas.microsoft.com/office/drawing/2014/main" id="{00000000-0008-0000-2D00-0000E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9" name="Option Button 2278">
          <a:extLst>
            <a:ext uri="{FF2B5EF4-FFF2-40B4-BE49-F238E27FC236}">
              <a16:creationId xmlns:a16="http://schemas.microsoft.com/office/drawing/2014/main" id="{00000000-0008-0000-2D00-0000E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0" name="Option Button 2279">
          <a:extLst>
            <a:ext uri="{FF2B5EF4-FFF2-40B4-BE49-F238E27FC236}">
              <a16:creationId xmlns:a16="http://schemas.microsoft.com/office/drawing/2014/main" id="{00000000-0008-0000-2D00-0000E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1" name="Group Box 2280" descr="Group Box 5">
          <a:extLst>
            <a:ext uri="{FF2B5EF4-FFF2-40B4-BE49-F238E27FC236}">
              <a16:creationId xmlns:a16="http://schemas.microsoft.com/office/drawing/2014/main" id="{00000000-0008-0000-2D00-0000E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476</xdr:row>
      <xdr:rowOff>28440</xdr:rowOff>
    </xdr:from>
    <xdr:to>
      <xdr:col>7</xdr:col>
      <xdr:colOff>-363960</xdr:colOff>
      <xdr:row>477</xdr:row>
      <xdr:rowOff>0</xdr:rowOff>
    </xdr:to>
    <xdr:sp macro="" textlink="">
      <xdr:nvSpPr>
        <xdr:cNvPr id="2282" name="Option Button 2281">
          <a:extLst>
            <a:ext uri="{FF2B5EF4-FFF2-40B4-BE49-F238E27FC236}">
              <a16:creationId xmlns:a16="http://schemas.microsoft.com/office/drawing/2014/main" id="{00000000-0008-0000-2D00-0000E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3" name="Option Button 2282">
          <a:extLst>
            <a:ext uri="{FF2B5EF4-FFF2-40B4-BE49-F238E27FC236}">
              <a16:creationId xmlns:a16="http://schemas.microsoft.com/office/drawing/2014/main" id="{00000000-0008-0000-2D00-0000E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4" name="Option Button 2283">
          <a:extLst>
            <a:ext uri="{FF2B5EF4-FFF2-40B4-BE49-F238E27FC236}">
              <a16:creationId xmlns:a16="http://schemas.microsoft.com/office/drawing/2014/main" id="{00000000-0008-0000-2D00-0000E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5" name="Option Button 2284">
          <a:extLst>
            <a:ext uri="{FF2B5EF4-FFF2-40B4-BE49-F238E27FC236}">
              <a16:creationId xmlns:a16="http://schemas.microsoft.com/office/drawing/2014/main" id="{00000000-0008-0000-2D00-0000E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6" name="Group Box 2285" descr="Group Box 5">
          <a:extLst>
            <a:ext uri="{FF2B5EF4-FFF2-40B4-BE49-F238E27FC236}">
              <a16:creationId xmlns:a16="http://schemas.microsoft.com/office/drawing/2014/main" id="{00000000-0008-0000-2D00-0000E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477</xdr:row>
      <xdr:rowOff>28440</xdr:rowOff>
    </xdr:from>
    <xdr:to>
      <xdr:col>7</xdr:col>
      <xdr:colOff>-363960</xdr:colOff>
      <xdr:row>478</xdr:row>
      <xdr:rowOff>0</xdr:rowOff>
    </xdr:to>
    <xdr:sp macro="" textlink="">
      <xdr:nvSpPr>
        <xdr:cNvPr id="2287" name="Option Button 2286">
          <a:extLst>
            <a:ext uri="{FF2B5EF4-FFF2-40B4-BE49-F238E27FC236}">
              <a16:creationId xmlns:a16="http://schemas.microsoft.com/office/drawing/2014/main" id="{00000000-0008-0000-2D00-0000E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8" name="Option Button 2287">
          <a:extLst>
            <a:ext uri="{FF2B5EF4-FFF2-40B4-BE49-F238E27FC236}">
              <a16:creationId xmlns:a16="http://schemas.microsoft.com/office/drawing/2014/main" id="{00000000-0008-0000-2D00-0000F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9" name="Option Button 2288">
          <a:extLst>
            <a:ext uri="{FF2B5EF4-FFF2-40B4-BE49-F238E27FC236}">
              <a16:creationId xmlns:a16="http://schemas.microsoft.com/office/drawing/2014/main" id="{00000000-0008-0000-2D00-0000F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0" name="Option Button 2289">
          <a:extLst>
            <a:ext uri="{FF2B5EF4-FFF2-40B4-BE49-F238E27FC236}">
              <a16:creationId xmlns:a16="http://schemas.microsoft.com/office/drawing/2014/main" id="{00000000-0008-0000-2D00-0000F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1" name="Group Box 2290" descr="Group Box 5">
          <a:extLst>
            <a:ext uri="{FF2B5EF4-FFF2-40B4-BE49-F238E27FC236}">
              <a16:creationId xmlns:a16="http://schemas.microsoft.com/office/drawing/2014/main" id="{00000000-0008-0000-2D00-0000F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478</xdr:row>
      <xdr:rowOff>28440</xdr:rowOff>
    </xdr:from>
    <xdr:to>
      <xdr:col>7</xdr:col>
      <xdr:colOff>-363960</xdr:colOff>
      <xdr:row>479</xdr:row>
      <xdr:rowOff>0</xdr:rowOff>
    </xdr:to>
    <xdr:sp macro="" textlink="">
      <xdr:nvSpPr>
        <xdr:cNvPr id="2292" name="Option Button 2291">
          <a:extLst>
            <a:ext uri="{FF2B5EF4-FFF2-40B4-BE49-F238E27FC236}">
              <a16:creationId xmlns:a16="http://schemas.microsoft.com/office/drawing/2014/main" id="{00000000-0008-0000-2D00-0000F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3" name="Option Button 2292">
          <a:extLst>
            <a:ext uri="{FF2B5EF4-FFF2-40B4-BE49-F238E27FC236}">
              <a16:creationId xmlns:a16="http://schemas.microsoft.com/office/drawing/2014/main" id="{00000000-0008-0000-2D00-0000F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4" name="Option Button 2293">
          <a:extLst>
            <a:ext uri="{FF2B5EF4-FFF2-40B4-BE49-F238E27FC236}">
              <a16:creationId xmlns:a16="http://schemas.microsoft.com/office/drawing/2014/main" id="{00000000-0008-0000-2D00-0000F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5" name="Option Button 2294">
          <a:extLst>
            <a:ext uri="{FF2B5EF4-FFF2-40B4-BE49-F238E27FC236}">
              <a16:creationId xmlns:a16="http://schemas.microsoft.com/office/drawing/2014/main" id="{00000000-0008-0000-2D00-0000F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6" name="Group Box 2295" descr="Group Box 5">
          <a:extLst>
            <a:ext uri="{FF2B5EF4-FFF2-40B4-BE49-F238E27FC236}">
              <a16:creationId xmlns:a16="http://schemas.microsoft.com/office/drawing/2014/main" id="{00000000-0008-0000-2D00-0000F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479</xdr:row>
      <xdr:rowOff>28440</xdr:rowOff>
    </xdr:from>
    <xdr:to>
      <xdr:col>7</xdr:col>
      <xdr:colOff>-363960</xdr:colOff>
      <xdr:row>480</xdr:row>
      <xdr:rowOff>0</xdr:rowOff>
    </xdr:to>
    <xdr:sp macro="" textlink="">
      <xdr:nvSpPr>
        <xdr:cNvPr id="2297" name="Option Button 2296">
          <a:extLst>
            <a:ext uri="{FF2B5EF4-FFF2-40B4-BE49-F238E27FC236}">
              <a16:creationId xmlns:a16="http://schemas.microsoft.com/office/drawing/2014/main" id="{00000000-0008-0000-2D00-0000F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8" name="Option Button 2297">
          <a:extLst>
            <a:ext uri="{FF2B5EF4-FFF2-40B4-BE49-F238E27FC236}">
              <a16:creationId xmlns:a16="http://schemas.microsoft.com/office/drawing/2014/main" id="{00000000-0008-0000-2D00-0000F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9" name="Option Button 2298">
          <a:extLst>
            <a:ext uri="{FF2B5EF4-FFF2-40B4-BE49-F238E27FC236}">
              <a16:creationId xmlns:a16="http://schemas.microsoft.com/office/drawing/2014/main" id="{00000000-0008-0000-2D00-0000F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0" name="Option Button 2299">
          <a:extLst>
            <a:ext uri="{FF2B5EF4-FFF2-40B4-BE49-F238E27FC236}">
              <a16:creationId xmlns:a16="http://schemas.microsoft.com/office/drawing/2014/main" id="{00000000-0008-0000-2D00-0000F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1" name="Group Box 2300" descr="Group Box 5">
          <a:extLst>
            <a:ext uri="{FF2B5EF4-FFF2-40B4-BE49-F238E27FC236}">
              <a16:creationId xmlns:a16="http://schemas.microsoft.com/office/drawing/2014/main" id="{00000000-0008-0000-2D00-0000F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480</xdr:row>
      <xdr:rowOff>28440</xdr:rowOff>
    </xdr:from>
    <xdr:to>
      <xdr:col>7</xdr:col>
      <xdr:colOff>-363960</xdr:colOff>
      <xdr:row>481</xdr:row>
      <xdr:rowOff>0</xdr:rowOff>
    </xdr:to>
    <xdr:sp macro="" textlink="">
      <xdr:nvSpPr>
        <xdr:cNvPr id="2302" name="Option Button 2301">
          <a:extLst>
            <a:ext uri="{FF2B5EF4-FFF2-40B4-BE49-F238E27FC236}">
              <a16:creationId xmlns:a16="http://schemas.microsoft.com/office/drawing/2014/main" id="{00000000-0008-0000-2D00-0000F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3" name="Option Button 2302">
          <a:extLst>
            <a:ext uri="{FF2B5EF4-FFF2-40B4-BE49-F238E27FC236}">
              <a16:creationId xmlns:a16="http://schemas.microsoft.com/office/drawing/2014/main" id="{00000000-0008-0000-2D00-0000F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4" name="Option Button 2303">
          <a:extLst>
            <a:ext uri="{FF2B5EF4-FFF2-40B4-BE49-F238E27FC236}">
              <a16:creationId xmlns:a16="http://schemas.microsoft.com/office/drawing/2014/main" id="{00000000-0008-0000-2D00-00000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5" name="Option Button 2304">
          <a:extLst>
            <a:ext uri="{FF2B5EF4-FFF2-40B4-BE49-F238E27FC236}">
              <a16:creationId xmlns:a16="http://schemas.microsoft.com/office/drawing/2014/main" id="{00000000-0008-0000-2D00-00000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6" name="Group Box 2305" descr="Group Box 5">
          <a:extLst>
            <a:ext uri="{FF2B5EF4-FFF2-40B4-BE49-F238E27FC236}">
              <a16:creationId xmlns:a16="http://schemas.microsoft.com/office/drawing/2014/main" id="{00000000-0008-0000-2D00-00000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481</xdr:row>
      <xdr:rowOff>28440</xdr:rowOff>
    </xdr:from>
    <xdr:to>
      <xdr:col>7</xdr:col>
      <xdr:colOff>-363960</xdr:colOff>
      <xdr:row>482</xdr:row>
      <xdr:rowOff>0</xdr:rowOff>
    </xdr:to>
    <xdr:sp macro="" textlink="">
      <xdr:nvSpPr>
        <xdr:cNvPr id="2307" name="Option Button 2306">
          <a:extLst>
            <a:ext uri="{FF2B5EF4-FFF2-40B4-BE49-F238E27FC236}">
              <a16:creationId xmlns:a16="http://schemas.microsoft.com/office/drawing/2014/main" id="{00000000-0008-0000-2D00-00000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8" name="Option Button 2307">
          <a:extLst>
            <a:ext uri="{FF2B5EF4-FFF2-40B4-BE49-F238E27FC236}">
              <a16:creationId xmlns:a16="http://schemas.microsoft.com/office/drawing/2014/main" id="{00000000-0008-0000-2D00-00000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9" name="Option Button 2308">
          <a:extLst>
            <a:ext uri="{FF2B5EF4-FFF2-40B4-BE49-F238E27FC236}">
              <a16:creationId xmlns:a16="http://schemas.microsoft.com/office/drawing/2014/main" id="{00000000-0008-0000-2D00-00000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0" name="Option Button 2309">
          <a:extLst>
            <a:ext uri="{FF2B5EF4-FFF2-40B4-BE49-F238E27FC236}">
              <a16:creationId xmlns:a16="http://schemas.microsoft.com/office/drawing/2014/main" id="{00000000-0008-0000-2D00-00000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1" name="Group Box 2310" descr="Group Box 5">
          <a:extLst>
            <a:ext uri="{FF2B5EF4-FFF2-40B4-BE49-F238E27FC236}">
              <a16:creationId xmlns:a16="http://schemas.microsoft.com/office/drawing/2014/main" id="{00000000-0008-0000-2D00-00000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482</xdr:row>
      <xdr:rowOff>28440</xdr:rowOff>
    </xdr:from>
    <xdr:to>
      <xdr:col>7</xdr:col>
      <xdr:colOff>-363960</xdr:colOff>
      <xdr:row>483</xdr:row>
      <xdr:rowOff>0</xdr:rowOff>
    </xdr:to>
    <xdr:sp macro="" textlink="">
      <xdr:nvSpPr>
        <xdr:cNvPr id="2312" name="Option Button 2311">
          <a:extLst>
            <a:ext uri="{FF2B5EF4-FFF2-40B4-BE49-F238E27FC236}">
              <a16:creationId xmlns:a16="http://schemas.microsoft.com/office/drawing/2014/main" id="{00000000-0008-0000-2D00-00000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3" name="Option Button 2312">
          <a:extLst>
            <a:ext uri="{FF2B5EF4-FFF2-40B4-BE49-F238E27FC236}">
              <a16:creationId xmlns:a16="http://schemas.microsoft.com/office/drawing/2014/main" id="{00000000-0008-0000-2D00-00000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4" name="Option Button 2313">
          <a:extLst>
            <a:ext uri="{FF2B5EF4-FFF2-40B4-BE49-F238E27FC236}">
              <a16:creationId xmlns:a16="http://schemas.microsoft.com/office/drawing/2014/main" id="{00000000-0008-0000-2D00-00000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5" name="Option Button 2314">
          <a:extLst>
            <a:ext uri="{FF2B5EF4-FFF2-40B4-BE49-F238E27FC236}">
              <a16:creationId xmlns:a16="http://schemas.microsoft.com/office/drawing/2014/main" id="{00000000-0008-0000-2D00-00000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6" name="Group Box 2315" descr="Group Box 5">
          <a:extLst>
            <a:ext uri="{FF2B5EF4-FFF2-40B4-BE49-F238E27FC236}">
              <a16:creationId xmlns:a16="http://schemas.microsoft.com/office/drawing/2014/main" id="{00000000-0008-0000-2D00-00000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483</xdr:row>
      <xdr:rowOff>28440</xdr:rowOff>
    </xdr:from>
    <xdr:to>
      <xdr:col>7</xdr:col>
      <xdr:colOff>-363960</xdr:colOff>
      <xdr:row>484</xdr:row>
      <xdr:rowOff>0</xdr:rowOff>
    </xdr:to>
    <xdr:sp macro="" textlink="">
      <xdr:nvSpPr>
        <xdr:cNvPr id="2317" name="Option Button 2316">
          <a:extLst>
            <a:ext uri="{FF2B5EF4-FFF2-40B4-BE49-F238E27FC236}">
              <a16:creationId xmlns:a16="http://schemas.microsoft.com/office/drawing/2014/main" id="{00000000-0008-0000-2D00-00000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8" name="Option Button 2317">
          <a:extLst>
            <a:ext uri="{FF2B5EF4-FFF2-40B4-BE49-F238E27FC236}">
              <a16:creationId xmlns:a16="http://schemas.microsoft.com/office/drawing/2014/main" id="{00000000-0008-0000-2D00-00000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9" name="Option Button 2318">
          <a:extLst>
            <a:ext uri="{FF2B5EF4-FFF2-40B4-BE49-F238E27FC236}">
              <a16:creationId xmlns:a16="http://schemas.microsoft.com/office/drawing/2014/main" id="{00000000-0008-0000-2D00-00000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0" name="Option Button 2319">
          <a:extLst>
            <a:ext uri="{FF2B5EF4-FFF2-40B4-BE49-F238E27FC236}">
              <a16:creationId xmlns:a16="http://schemas.microsoft.com/office/drawing/2014/main" id="{00000000-0008-0000-2D00-00001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1" name="Group Box 2320" descr="Group Box 5">
          <a:extLst>
            <a:ext uri="{FF2B5EF4-FFF2-40B4-BE49-F238E27FC236}">
              <a16:creationId xmlns:a16="http://schemas.microsoft.com/office/drawing/2014/main" id="{00000000-0008-0000-2D00-00001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484</xdr:row>
      <xdr:rowOff>28440</xdr:rowOff>
    </xdr:from>
    <xdr:to>
      <xdr:col>7</xdr:col>
      <xdr:colOff>-363960</xdr:colOff>
      <xdr:row>485</xdr:row>
      <xdr:rowOff>0</xdr:rowOff>
    </xdr:to>
    <xdr:sp macro="" textlink="">
      <xdr:nvSpPr>
        <xdr:cNvPr id="2322" name="Option Button 2321">
          <a:extLst>
            <a:ext uri="{FF2B5EF4-FFF2-40B4-BE49-F238E27FC236}">
              <a16:creationId xmlns:a16="http://schemas.microsoft.com/office/drawing/2014/main" id="{00000000-0008-0000-2D00-00001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3" name="Option Button 2322">
          <a:extLst>
            <a:ext uri="{FF2B5EF4-FFF2-40B4-BE49-F238E27FC236}">
              <a16:creationId xmlns:a16="http://schemas.microsoft.com/office/drawing/2014/main" id="{00000000-0008-0000-2D00-00001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4" name="Option Button 2323">
          <a:extLst>
            <a:ext uri="{FF2B5EF4-FFF2-40B4-BE49-F238E27FC236}">
              <a16:creationId xmlns:a16="http://schemas.microsoft.com/office/drawing/2014/main" id="{00000000-0008-0000-2D00-00001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5" name="Option Button 2324">
          <a:extLst>
            <a:ext uri="{FF2B5EF4-FFF2-40B4-BE49-F238E27FC236}">
              <a16:creationId xmlns:a16="http://schemas.microsoft.com/office/drawing/2014/main" id="{00000000-0008-0000-2D00-00001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6" name="Group Box 2325" descr="Group Box 5">
          <a:extLst>
            <a:ext uri="{FF2B5EF4-FFF2-40B4-BE49-F238E27FC236}">
              <a16:creationId xmlns:a16="http://schemas.microsoft.com/office/drawing/2014/main" id="{00000000-0008-0000-2D00-00001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485</xdr:row>
      <xdr:rowOff>28440</xdr:rowOff>
    </xdr:from>
    <xdr:to>
      <xdr:col>7</xdr:col>
      <xdr:colOff>-363960</xdr:colOff>
      <xdr:row>486</xdr:row>
      <xdr:rowOff>0</xdr:rowOff>
    </xdr:to>
    <xdr:sp macro="" textlink="">
      <xdr:nvSpPr>
        <xdr:cNvPr id="2327" name="Option Button 2326">
          <a:extLst>
            <a:ext uri="{FF2B5EF4-FFF2-40B4-BE49-F238E27FC236}">
              <a16:creationId xmlns:a16="http://schemas.microsoft.com/office/drawing/2014/main" id="{00000000-0008-0000-2D00-00001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8" name="Option Button 2327">
          <a:extLst>
            <a:ext uri="{FF2B5EF4-FFF2-40B4-BE49-F238E27FC236}">
              <a16:creationId xmlns:a16="http://schemas.microsoft.com/office/drawing/2014/main" id="{00000000-0008-0000-2D00-00001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9" name="Option Button 2328">
          <a:extLst>
            <a:ext uri="{FF2B5EF4-FFF2-40B4-BE49-F238E27FC236}">
              <a16:creationId xmlns:a16="http://schemas.microsoft.com/office/drawing/2014/main" id="{00000000-0008-0000-2D00-00001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0" name="Option Button 2329">
          <a:extLst>
            <a:ext uri="{FF2B5EF4-FFF2-40B4-BE49-F238E27FC236}">
              <a16:creationId xmlns:a16="http://schemas.microsoft.com/office/drawing/2014/main" id="{00000000-0008-0000-2D00-00001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1" name="Group Box 2330" descr="Group Box 5">
          <a:extLst>
            <a:ext uri="{FF2B5EF4-FFF2-40B4-BE49-F238E27FC236}">
              <a16:creationId xmlns:a16="http://schemas.microsoft.com/office/drawing/2014/main" id="{00000000-0008-0000-2D00-00001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486</xdr:row>
      <xdr:rowOff>28440</xdr:rowOff>
    </xdr:from>
    <xdr:to>
      <xdr:col>7</xdr:col>
      <xdr:colOff>-363960</xdr:colOff>
      <xdr:row>487</xdr:row>
      <xdr:rowOff>0</xdr:rowOff>
    </xdr:to>
    <xdr:sp macro="" textlink="">
      <xdr:nvSpPr>
        <xdr:cNvPr id="2332" name="Option Button 2331">
          <a:extLst>
            <a:ext uri="{FF2B5EF4-FFF2-40B4-BE49-F238E27FC236}">
              <a16:creationId xmlns:a16="http://schemas.microsoft.com/office/drawing/2014/main" id="{00000000-0008-0000-2D00-00001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3" name="Option Button 2332">
          <a:extLst>
            <a:ext uri="{FF2B5EF4-FFF2-40B4-BE49-F238E27FC236}">
              <a16:creationId xmlns:a16="http://schemas.microsoft.com/office/drawing/2014/main" id="{00000000-0008-0000-2D00-00001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4" name="Option Button 2333">
          <a:extLst>
            <a:ext uri="{FF2B5EF4-FFF2-40B4-BE49-F238E27FC236}">
              <a16:creationId xmlns:a16="http://schemas.microsoft.com/office/drawing/2014/main" id="{00000000-0008-0000-2D00-00001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5" name="Option Button 2334">
          <a:extLst>
            <a:ext uri="{FF2B5EF4-FFF2-40B4-BE49-F238E27FC236}">
              <a16:creationId xmlns:a16="http://schemas.microsoft.com/office/drawing/2014/main" id="{00000000-0008-0000-2D00-00001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6" name="Group Box 2335" descr="Group Box 5">
          <a:extLst>
            <a:ext uri="{FF2B5EF4-FFF2-40B4-BE49-F238E27FC236}">
              <a16:creationId xmlns:a16="http://schemas.microsoft.com/office/drawing/2014/main" id="{00000000-0008-0000-2D00-00002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487</xdr:row>
      <xdr:rowOff>28440</xdr:rowOff>
    </xdr:from>
    <xdr:to>
      <xdr:col>7</xdr:col>
      <xdr:colOff>-363960</xdr:colOff>
      <xdr:row>488</xdr:row>
      <xdr:rowOff>0</xdr:rowOff>
    </xdr:to>
    <xdr:sp macro="" textlink="">
      <xdr:nvSpPr>
        <xdr:cNvPr id="2337" name="Option Button 2336">
          <a:extLst>
            <a:ext uri="{FF2B5EF4-FFF2-40B4-BE49-F238E27FC236}">
              <a16:creationId xmlns:a16="http://schemas.microsoft.com/office/drawing/2014/main" id="{00000000-0008-0000-2D00-00002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8" name="Option Button 2337">
          <a:extLst>
            <a:ext uri="{FF2B5EF4-FFF2-40B4-BE49-F238E27FC236}">
              <a16:creationId xmlns:a16="http://schemas.microsoft.com/office/drawing/2014/main" id="{00000000-0008-0000-2D00-00002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9" name="Option Button 2338">
          <a:extLst>
            <a:ext uri="{FF2B5EF4-FFF2-40B4-BE49-F238E27FC236}">
              <a16:creationId xmlns:a16="http://schemas.microsoft.com/office/drawing/2014/main" id="{00000000-0008-0000-2D00-00002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0" name="Option Button 2339">
          <a:extLst>
            <a:ext uri="{FF2B5EF4-FFF2-40B4-BE49-F238E27FC236}">
              <a16:creationId xmlns:a16="http://schemas.microsoft.com/office/drawing/2014/main" id="{00000000-0008-0000-2D00-00002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1" name="Group Box 2340" descr="Group Box 5">
          <a:extLst>
            <a:ext uri="{FF2B5EF4-FFF2-40B4-BE49-F238E27FC236}">
              <a16:creationId xmlns:a16="http://schemas.microsoft.com/office/drawing/2014/main" id="{00000000-0008-0000-2D00-00002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488</xdr:row>
      <xdr:rowOff>28440</xdr:rowOff>
    </xdr:from>
    <xdr:to>
      <xdr:col>7</xdr:col>
      <xdr:colOff>-363960</xdr:colOff>
      <xdr:row>489</xdr:row>
      <xdr:rowOff>0</xdr:rowOff>
    </xdr:to>
    <xdr:sp macro="" textlink="">
      <xdr:nvSpPr>
        <xdr:cNvPr id="2342" name="Option Button 2341">
          <a:extLst>
            <a:ext uri="{FF2B5EF4-FFF2-40B4-BE49-F238E27FC236}">
              <a16:creationId xmlns:a16="http://schemas.microsoft.com/office/drawing/2014/main" id="{00000000-0008-0000-2D00-00002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3" name="Option Button 2342">
          <a:extLst>
            <a:ext uri="{FF2B5EF4-FFF2-40B4-BE49-F238E27FC236}">
              <a16:creationId xmlns:a16="http://schemas.microsoft.com/office/drawing/2014/main" id="{00000000-0008-0000-2D00-00002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4" name="Option Button 2343">
          <a:extLst>
            <a:ext uri="{FF2B5EF4-FFF2-40B4-BE49-F238E27FC236}">
              <a16:creationId xmlns:a16="http://schemas.microsoft.com/office/drawing/2014/main" id="{00000000-0008-0000-2D00-00002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5" name="Option Button 2344">
          <a:extLst>
            <a:ext uri="{FF2B5EF4-FFF2-40B4-BE49-F238E27FC236}">
              <a16:creationId xmlns:a16="http://schemas.microsoft.com/office/drawing/2014/main" id="{00000000-0008-0000-2D00-00002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6" name="Group Box 2345" descr="Group Box 5">
          <a:extLst>
            <a:ext uri="{FF2B5EF4-FFF2-40B4-BE49-F238E27FC236}">
              <a16:creationId xmlns:a16="http://schemas.microsoft.com/office/drawing/2014/main" id="{00000000-0008-0000-2D00-00002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489</xdr:row>
      <xdr:rowOff>28440</xdr:rowOff>
    </xdr:from>
    <xdr:to>
      <xdr:col>7</xdr:col>
      <xdr:colOff>-363960</xdr:colOff>
      <xdr:row>490</xdr:row>
      <xdr:rowOff>0</xdr:rowOff>
    </xdr:to>
    <xdr:sp macro="" textlink="">
      <xdr:nvSpPr>
        <xdr:cNvPr id="2347" name="Option Button 2346">
          <a:extLst>
            <a:ext uri="{FF2B5EF4-FFF2-40B4-BE49-F238E27FC236}">
              <a16:creationId xmlns:a16="http://schemas.microsoft.com/office/drawing/2014/main" id="{00000000-0008-0000-2D00-00002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8" name="Option Button 2347">
          <a:extLst>
            <a:ext uri="{FF2B5EF4-FFF2-40B4-BE49-F238E27FC236}">
              <a16:creationId xmlns:a16="http://schemas.microsoft.com/office/drawing/2014/main" id="{00000000-0008-0000-2D00-00002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9" name="Option Button 2348">
          <a:extLst>
            <a:ext uri="{FF2B5EF4-FFF2-40B4-BE49-F238E27FC236}">
              <a16:creationId xmlns:a16="http://schemas.microsoft.com/office/drawing/2014/main" id="{00000000-0008-0000-2D00-00002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0" name="Option Button 2349">
          <a:extLst>
            <a:ext uri="{FF2B5EF4-FFF2-40B4-BE49-F238E27FC236}">
              <a16:creationId xmlns:a16="http://schemas.microsoft.com/office/drawing/2014/main" id="{00000000-0008-0000-2D00-00002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1" name="Group Box 2350" descr="Group Box 5">
          <a:extLst>
            <a:ext uri="{FF2B5EF4-FFF2-40B4-BE49-F238E27FC236}">
              <a16:creationId xmlns:a16="http://schemas.microsoft.com/office/drawing/2014/main" id="{00000000-0008-0000-2D00-00002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490</xdr:row>
      <xdr:rowOff>28440</xdr:rowOff>
    </xdr:from>
    <xdr:to>
      <xdr:col>7</xdr:col>
      <xdr:colOff>-363960</xdr:colOff>
      <xdr:row>491</xdr:row>
      <xdr:rowOff>0</xdr:rowOff>
    </xdr:to>
    <xdr:sp macro="" textlink="">
      <xdr:nvSpPr>
        <xdr:cNvPr id="2352" name="Option Button 2351">
          <a:extLst>
            <a:ext uri="{FF2B5EF4-FFF2-40B4-BE49-F238E27FC236}">
              <a16:creationId xmlns:a16="http://schemas.microsoft.com/office/drawing/2014/main" id="{00000000-0008-0000-2D00-00003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3" name="Option Button 2352">
          <a:extLst>
            <a:ext uri="{FF2B5EF4-FFF2-40B4-BE49-F238E27FC236}">
              <a16:creationId xmlns:a16="http://schemas.microsoft.com/office/drawing/2014/main" id="{00000000-0008-0000-2D00-00003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4" name="Option Button 2353">
          <a:extLst>
            <a:ext uri="{FF2B5EF4-FFF2-40B4-BE49-F238E27FC236}">
              <a16:creationId xmlns:a16="http://schemas.microsoft.com/office/drawing/2014/main" id="{00000000-0008-0000-2D00-00003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5" name="Option Button 2354">
          <a:extLst>
            <a:ext uri="{FF2B5EF4-FFF2-40B4-BE49-F238E27FC236}">
              <a16:creationId xmlns:a16="http://schemas.microsoft.com/office/drawing/2014/main" id="{00000000-0008-0000-2D00-00003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6" name="Group Box 2355" descr="Group Box 5">
          <a:extLst>
            <a:ext uri="{FF2B5EF4-FFF2-40B4-BE49-F238E27FC236}">
              <a16:creationId xmlns:a16="http://schemas.microsoft.com/office/drawing/2014/main" id="{00000000-0008-0000-2D00-00003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491</xdr:row>
      <xdr:rowOff>28440</xdr:rowOff>
    </xdr:from>
    <xdr:to>
      <xdr:col>7</xdr:col>
      <xdr:colOff>-363960</xdr:colOff>
      <xdr:row>492</xdr:row>
      <xdr:rowOff>0</xdr:rowOff>
    </xdr:to>
    <xdr:sp macro="" textlink="">
      <xdr:nvSpPr>
        <xdr:cNvPr id="2357" name="Option Button 2356">
          <a:extLst>
            <a:ext uri="{FF2B5EF4-FFF2-40B4-BE49-F238E27FC236}">
              <a16:creationId xmlns:a16="http://schemas.microsoft.com/office/drawing/2014/main" id="{00000000-0008-0000-2D00-00003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8" name="Option Button 2357">
          <a:extLst>
            <a:ext uri="{FF2B5EF4-FFF2-40B4-BE49-F238E27FC236}">
              <a16:creationId xmlns:a16="http://schemas.microsoft.com/office/drawing/2014/main" id="{00000000-0008-0000-2D00-00003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9" name="Option Button 2358">
          <a:extLst>
            <a:ext uri="{FF2B5EF4-FFF2-40B4-BE49-F238E27FC236}">
              <a16:creationId xmlns:a16="http://schemas.microsoft.com/office/drawing/2014/main" id="{00000000-0008-0000-2D00-00003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0" name="Option Button 2359">
          <a:extLst>
            <a:ext uri="{FF2B5EF4-FFF2-40B4-BE49-F238E27FC236}">
              <a16:creationId xmlns:a16="http://schemas.microsoft.com/office/drawing/2014/main" id="{00000000-0008-0000-2D00-00003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1" name="Group Box 2360" descr="Group Box 5">
          <a:extLst>
            <a:ext uri="{FF2B5EF4-FFF2-40B4-BE49-F238E27FC236}">
              <a16:creationId xmlns:a16="http://schemas.microsoft.com/office/drawing/2014/main" id="{00000000-0008-0000-2D00-00003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492</xdr:row>
      <xdr:rowOff>28440</xdr:rowOff>
    </xdr:from>
    <xdr:to>
      <xdr:col>7</xdr:col>
      <xdr:colOff>-363960</xdr:colOff>
      <xdr:row>493</xdr:row>
      <xdr:rowOff>0</xdr:rowOff>
    </xdr:to>
    <xdr:sp macro="" textlink="">
      <xdr:nvSpPr>
        <xdr:cNvPr id="2362" name="Option Button 2361">
          <a:extLst>
            <a:ext uri="{FF2B5EF4-FFF2-40B4-BE49-F238E27FC236}">
              <a16:creationId xmlns:a16="http://schemas.microsoft.com/office/drawing/2014/main" id="{00000000-0008-0000-2D00-00003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3" name="Option Button 2362">
          <a:extLst>
            <a:ext uri="{FF2B5EF4-FFF2-40B4-BE49-F238E27FC236}">
              <a16:creationId xmlns:a16="http://schemas.microsoft.com/office/drawing/2014/main" id="{00000000-0008-0000-2D00-00003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4" name="Option Button 2363">
          <a:extLst>
            <a:ext uri="{FF2B5EF4-FFF2-40B4-BE49-F238E27FC236}">
              <a16:creationId xmlns:a16="http://schemas.microsoft.com/office/drawing/2014/main" id="{00000000-0008-0000-2D00-00003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5" name="Option Button 2364">
          <a:extLst>
            <a:ext uri="{FF2B5EF4-FFF2-40B4-BE49-F238E27FC236}">
              <a16:creationId xmlns:a16="http://schemas.microsoft.com/office/drawing/2014/main" id="{00000000-0008-0000-2D00-00003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6" name="Group Box 2365" descr="Group Box 5">
          <a:extLst>
            <a:ext uri="{FF2B5EF4-FFF2-40B4-BE49-F238E27FC236}">
              <a16:creationId xmlns:a16="http://schemas.microsoft.com/office/drawing/2014/main" id="{00000000-0008-0000-2D00-00003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493</xdr:row>
      <xdr:rowOff>28440</xdr:rowOff>
    </xdr:from>
    <xdr:to>
      <xdr:col>7</xdr:col>
      <xdr:colOff>-363960</xdr:colOff>
      <xdr:row>494</xdr:row>
      <xdr:rowOff>0</xdr:rowOff>
    </xdr:to>
    <xdr:sp macro="" textlink="">
      <xdr:nvSpPr>
        <xdr:cNvPr id="2367" name="Option Button 2366">
          <a:extLst>
            <a:ext uri="{FF2B5EF4-FFF2-40B4-BE49-F238E27FC236}">
              <a16:creationId xmlns:a16="http://schemas.microsoft.com/office/drawing/2014/main" id="{00000000-0008-0000-2D00-00003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8" name="Option Button 2367">
          <a:extLst>
            <a:ext uri="{FF2B5EF4-FFF2-40B4-BE49-F238E27FC236}">
              <a16:creationId xmlns:a16="http://schemas.microsoft.com/office/drawing/2014/main" id="{00000000-0008-0000-2D00-00004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9" name="Option Button 2368">
          <a:extLst>
            <a:ext uri="{FF2B5EF4-FFF2-40B4-BE49-F238E27FC236}">
              <a16:creationId xmlns:a16="http://schemas.microsoft.com/office/drawing/2014/main" id="{00000000-0008-0000-2D00-00004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0" name="Option Button 2369">
          <a:extLst>
            <a:ext uri="{FF2B5EF4-FFF2-40B4-BE49-F238E27FC236}">
              <a16:creationId xmlns:a16="http://schemas.microsoft.com/office/drawing/2014/main" id="{00000000-0008-0000-2D00-00004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1" name="Group Box 2370" descr="Group Box 5">
          <a:extLst>
            <a:ext uri="{FF2B5EF4-FFF2-40B4-BE49-F238E27FC236}">
              <a16:creationId xmlns:a16="http://schemas.microsoft.com/office/drawing/2014/main" id="{00000000-0008-0000-2D00-00004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494</xdr:row>
      <xdr:rowOff>28440</xdr:rowOff>
    </xdr:from>
    <xdr:to>
      <xdr:col>7</xdr:col>
      <xdr:colOff>-363960</xdr:colOff>
      <xdr:row>495</xdr:row>
      <xdr:rowOff>0</xdr:rowOff>
    </xdr:to>
    <xdr:sp macro="" textlink="">
      <xdr:nvSpPr>
        <xdr:cNvPr id="2372" name="Option Button 2371">
          <a:extLst>
            <a:ext uri="{FF2B5EF4-FFF2-40B4-BE49-F238E27FC236}">
              <a16:creationId xmlns:a16="http://schemas.microsoft.com/office/drawing/2014/main" id="{00000000-0008-0000-2D00-00004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3" name="Option Button 2372">
          <a:extLst>
            <a:ext uri="{FF2B5EF4-FFF2-40B4-BE49-F238E27FC236}">
              <a16:creationId xmlns:a16="http://schemas.microsoft.com/office/drawing/2014/main" id="{00000000-0008-0000-2D00-00004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4" name="Option Button 2373">
          <a:extLst>
            <a:ext uri="{FF2B5EF4-FFF2-40B4-BE49-F238E27FC236}">
              <a16:creationId xmlns:a16="http://schemas.microsoft.com/office/drawing/2014/main" id="{00000000-0008-0000-2D00-00004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5" name="Option Button 2374">
          <a:extLst>
            <a:ext uri="{FF2B5EF4-FFF2-40B4-BE49-F238E27FC236}">
              <a16:creationId xmlns:a16="http://schemas.microsoft.com/office/drawing/2014/main" id="{00000000-0008-0000-2D00-00004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6" name="Group Box 2375" descr="Group Box 5">
          <a:extLst>
            <a:ext uri="{FF2B5EF4-FFF2-40B4-BE49-F238E27FC236}">
              <a16:creationId xmlns:a16="http://schemas.microsoft.com/office/drawing/2014/main" id="{00000000-0008-0000-2D00-00004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495</xdr:row>
      <xdr:rowOff>28440</xdr:rowOff>
    </xdr:from>
    <xdr:to>
      <xdr:col>7</xdr:col>
      <xdr:colOff>-363960</xdr:colOff>
      <xdr:row>496</xdr:row>
      <xdr:rowOff>0</xdr:rowOff>
    </xdr:to>
    <xdr:sp macro="" textlink="">
      <xdr:nvSpPr>
        <xdr:cNvPr id="2377" name="Option Button 2376">
          <a:extLst>
            <a:ext uri="{FF2B5EF4-FFF2-40B4-BE49-F238E27FC236}">
              <a16:creationId xmlns:a16="http://schemas.microsoft.com/office/drawing/2014/main" id="{00000000-0008-0000-2D00-00004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8" name="Option Button 2377">
          <a:extLst>
            <a:ext uri="{FF2B5EF4-FFF2-40B4-BE49-F238E27FC236}">
              <a16:creationId xmlns:a16="http://schemas.microsoft.com/office/drawing/2014/main" id="{00000000-0008-0000-2D00-00004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9" name="Option Button 2378">
          <a:extLst>
            <a:ext uri="{FF2B5EF4-FFF2-40B4-BE49-F238E27FC236}">
              <a16:creationId xmlns:a16="http://schemas.microsoft.com/office/drawing/2014/main" id="{00000000-0008-0000-2D00-00004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0" name="Option Button 2379">
          <a:extLst>
            <a:ext uri="{FF2B5EF4-FFF2-40B4-BE49-F238E27FC236}">
              <a16:creationId xmlns:a16="http://schemas.microsoft.com/office/drawing/2014/main" id="{00000000-0008-0000-2D00-00004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1" name="Group Box 2380" descr="Group Box 5">
          <a:extLst>
            <a:ext uri="{FF2B5EF4-FFF2-40B4-BE49-F238E27FC236}">
              <a16:creationId xmlns:a16="http://schemas.microsoft.com/office/drawing/2014/main" id="{00000000-0008-0000-2D00-00004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496</xdr:row>
      <xdr:rowOff>28440</xdr:rowOff>
    </xdr:from>
    <xdr:to>
      <xdr:col>7</xdr:col>
      <xdr:colOff>-363960</xdr:colOff>
      <xdr:row>497</xdr:row>
      <xdr:rowOff>0</xdr:rowOff>
    </xdr:to>
    <xdr:sp macro="" textlink="">
      <xdr:nvSpPr>
        <xdr:cNvPr id="2382" name="Option Button 2381">
          <a:extLst>
            <a:ext uri="{FF2B5EF4-FFF2-40B4-BE49-F238E27FC236}">
              <a16:creationId xmlns:a16="http://schemas.microsoft.com/office/drawing/2014/main" id="{00000000-0008-0000-2D00-00004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3" name="Option Button 2382">
          <a:extLst>
            <a:ext uri="{FF2B5EF4-FFF2-40B4-BE49-F238E27FC236}">
              <a16:creationId xmlns:a16="http://schemas.microsoft.com/office/drawing/2014/main" id="{00000000-0008-0000-2D00-00004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4" name="Option Button 2383">
          <a:extLst>
            <a:ext uri="{FF2B5EF4-FFF2-40B4-BE49-F238E27FC236}">
              <a16:creationId xmlns:a16="http://schemas.microsoft.com/office/drawing/2014/main" id="{00000000-0008-0000-2D00-00005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5" name="Option Button 2384">
          <a:extLst>
            <a:ext uri="{FF2B5EF4-FFF2-40B4-BE49-F238E27FC236}">
              <a16:creationId xmlns:a16="http://schemas.microsoft.com/office/drawing/2014/main" id="{00000000-0008-0000-2D00-00005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6" name="Group Box 2385" descr="Group Box 5">
          <a:extLst>
            <a:ext uri="{FF2B5EF4-FFF2-40B4-BE49-F238E27FC236}">
              <a16:creationId xmlns:a16="http://schemas.microsoft.com/office/drawing/2014/main" id="{00000000-0008-0000-2D00-00005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497</xdr:row>
      <xdr:rowOff>28440</xdr:rowOff>
    </xdr:from>
    <xdr:to>
      <xdr:col>7</xdr:col>
      <xdr:colOff>-363960</xdr:colOff>
      <xdr:row>498</xdr:row>
      <xdr:rowOff>0</xdr:rowOff>
    </xdr:to>
    <xdr:sp macro="" textlink="">
      <xdr:nvSpPr>
        <xdr:cNvPr id="2387" name="Option Button 2386">
          <a:extLst>
            <a:ext uri="{FF2B5EF4-FFF2-40B4-BE49-F238E27FC236}">
              <a16:creationId xmlns:a16="http://schemas.microsoft.com/office/drawing/2014/main" id="{00000000-0008-0000-2D00-00005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8" name="Option Button 2387">
          <a:extLst>
            <a:ext uri="{FF2B5EF4-FFF2-40B4-BE49-F238E27FC236}">
              <a16:creationId xmlns:a16="http://schemas.microsoft.com/office/drawing/2014/main" id="{00000000-0008-0000-2D00-00005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9" name="Option Button 2388">
          <a:extLst>
            <a:ext uri="{FF2B5EF4-FFF2-40B4-BE49-F238E27FC236}">
              <a16:creationId xmlns:a16="http://schemas.microsoft.com/office/drawing/2014/main" id="{00000000-0008-0000-2D00-00005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0" name="Option Button 2389">
          <a:extLst>
            <a:ext uri="{FF2B5EF4-FFF2-40B4-BE49-F238E27FC236}">
              <a16:creationId xmlns:a16="http://schemas.microsoft.com/office/drawing/2014/main" id="{00000000-0008-0000-2D00-00005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1" name="Group Box 2390" descr="Group Box 5">
          <a:extLst>
            <a:ext uri="{FF2B5EF4-FFF2-40B4-BE49-F238E27FC236}">
              <a16:creationId xmlns:a16="http://schemas.microsoft.com/office/drawing/2014/main" id="{00000000-0008-0000-2D00-00005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498</xdr:row>
      <xdr:rowOff>28440</xdr:rowOff>
    </xdr:from>
    <xdr:to>
      <xdr:col>7</xdr:col>
      <xdr:colOff>-363960</xdr:colOff>
      <xdr:row>499</xdr:row>
      <xdr:rowOff>0</xdr:rowOff>
    </xdr:to>
    <xdr:sp macro="" textlink="">
      <xdr:nvSpPr>
        <xdr:cNvPr id="2392" name="Option Button 2391">
          <a:extLst>
            <a:ext uri="{FF2B5EF4-FFF2-40B4-BE49-F238E27FC236}">
              <a16:creationId xmlns:a16="http://schemas.microsoft.com/office/drawing/2014/main" id="{00000000-0008-0000-2D00-00005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3" name="Option Button 2392">
          <a:extLst>
            <a:ext uri="{FF2B5EF4-FFF2-40B4-BE49-F238E27FC236}">
              <a16:creationId xmlns:a16="http://schemas.microsoft.com/office/drawing/2014/main" id="{00000000-0008-0000-2D00-00005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4" name="Option Button 2393">
          <a:extLst>
            <a:ext uri="{FF2B5EF4-FFF2-40B4-BE49-F238E27FC236}">
              <a16:creationId xmlns:a16="http://schemas.microsoft.com/office/drawing/2014/main" id="{00000000-0008-0000-2D00-00005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5" name="Option Button 2394">
          <a:extLst>
            <a:ext uri="{FF2B5EF4-FFF2-40B4-BE49-F238E27FC236}">
              <a16:creationId xmlns:a16="http://schemas.microsoft.com/office/drawing/2014/main" id="{00000000-0008-0000-2D00-00005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6" name="Group Box 2395" descr="Group Box 5">
          <a:extLst>
            <a:ext uri="{FF2B5EF4-FFF2-40B4-BE49-F238E27FC236}">
              <a16:creationId xmlns:a16="http://schemas.microsoft.com/office/drawing/2014/main" id="{00000000-0008-0000-2D00-00005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499</xdr:row>
      <xdr:rowOff>28440</xdr:rowOff>
    </xdr:from>
    <xdr:to>
      <xdr:col>7</xdr:col>
      <xdr:colOff>-363960</xdr:colOff>
      <xdr:row>500</xdr:row>
      <xdr:rowOff>0</xdr:rowOff>
    </xdr:to>
    <xdr:sp macro="" textlink="">
      <xdr:nvSpPr>
        <xdr:cNvPr id="2397" name="Option Button 2396">
          <a:extLst>
            <a:ext uri="{FF2B5EF4-FFF2-40B4-BE49-F238E27FC236}">
              <a16:creationId xmlns:a16="http://schemas.microsoft.com/office/drawing/2014/main" id="{00000000-0008-0000-2D00-00005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8" name="Option Button 2397">
          <a:extLst>
            <a:ext uri="{FF2B5EF4-FFF2-40B4-BE49-F238E27FC236}">
              <a16:creationId xmlns:a16="http://schemas.microsoft.com/office/drawing/2014/main" id="{00000000-0008-0000-2D00-00005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9" name="Option Button 2398">
          <a:extLst>
            <a:ext uri="{FF2B5EF4-FFF2-40B4-BE49-F238E27FC236}">
              <a16:creationId xmlns:a16="http://schemas.microsoft.com/office/drawing/2014/main" id="{00000000-0008-0000-2D00-00005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0" name="Option Button 2399">
          <a:extLst>
            <a:ext uri="{FF2B5EF4-FFF2-40B4-BE49-F238E27FC236}">
              <a16:creationId xmlns:a16="http://schemas.microsoft.com/office/drawing/2014/main" id="{00000000-0008-0000-2D00-00006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1" name="Group Box 2400" descr="Group Box 5">
          <a:extLst>
            <a:ext uri="{FF2B5EF4-FFF2-40B4-BE49-F238E27FC236}">
              <a16:creationId xmlns:a16="http://schemas.microsoft.com/office/drawing/2014/main" id="{00000000-0008-0000-2D00-00006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500</xdr:row>
      <xdr:rowOff>28440</xdr:rowOff>
    </xdr:from>
    <xdr:to>
      <xdr:col>7</xdr:col>
      <xdr:colOff>-363960</xdr:colOff>
      <xdr:row>501</xdr:row>
      <xdr:rowOff>0</xdr:rowOff>
    </xdr:to>
    <xdr:sp macro="" textlink="">
      <xdr:nvSpPr>
        <xdr:cNvPr id="2402" name="Option Button 2401">
          <a:extLst>
            <a:ext uri="{FF2B5EF4-FFF2-40B4-BE49-F238E27FC236}">
              <a16:creationId xmlns:a16="http://schemas.microsoft.com/office/drawing/2014/main" id="{00000000-0008-0000-2D00-00006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3" name="Option Button 2402">
          <a:extLst>
            <a:ext uri="{FF2B5EF4-FFF2-40B4-BE49-F238E27FC236}">
              <a16:creationId xmlns:a16="http://schemas.microsoft.com/office/drawing/2014/main" id="{00000000-0008-0000-2D00-00006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4" name="Option Button 2403">
          <a:extLst>
            <a:ext uri="{FF2B5EF4-FFF2-40B4-BE49-F238E27FC236}">
              <a16:creationId xmlns:a16="http://schemas.microsoft.com/office/drawing/2014/main" id="{00000000-0008-0000-2D00-00006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5" name="Option Button 2404">
          <a:extLst>
            <a:ext uri="{FF2B5EF4-FFF2-40B4-BE49-F238E27FC236}">
              <a16:creationId xmlns:a16="http://schemas.microsoft.com/office/drawing/2014/main" id="{00000000-0008-0000-2D00-00006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6" name="Group Box 2405" descr="Group Box 5">
          <a:extLst>
            <a:ext uri="{FF2B5EF4-FFF2-40B4-BE49-F238E27FC236}">
              <a16:creationId xmlns:a16="http://schemas.microsoft.com/office/drawing/2014/main" id="{00000000-0008-0000-2D00-00006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501</xdr:row>
      <xdr:rowOff>28440</xdr:rowOff>
    </xdr:from>
    <xdr:to>
      <xdr:col>7</xdr:col>
      <xdr:colOff>-363960</xdr:colOff>
      <xdr:row>502</xdr:row>
      <xdr:rowOff>0</xdr:rowOff>
    </xdr:to>
    <xdr:sp macro="" textlink="">
      <xdr:nvSpPr>
        <xdr:cNvPr id="2407" name="Option Button 2406">
          <a:extLst>
            <a:ext uri="{FF2B5EF4-FFF2-40B4-BE49-F238E27FC236}">
              <a16:creationId xmlns:a16="http://schemas.microsoft.com/office/drawing/2014/main" id="{00000000-0008-0000-2D00-00006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8" name="Option Button 2407">
          <a:extLst>
            <a:ext uri="{FF2B5EF4-FFF2-40B4-BE49-F238E27FC236}">
              <a16:creationId xmlns:a16="http://schemas.microsoft.com/office/drawing/2014/main" id="{00000000-0008-0000-2D00-00006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9" name="Option Button 2408">
          <a:extLst>
            <a:ext uri="{FF2B5EF4-FFF2-40B4-BE49-F238E27FC236}">
              <a16:creationId xmlns:a16="http://schemas.microsoft.com/office/drawing/2014/main" id="{00000000-0008-0000-2D00-00006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0" name="Option Button 2409">
          <a:extLst>
            <a:ext uri="{FF2B5EF4-FFF2-40B4-BE49-F238E27FC236}">
              <a16:creationId xmlns:a16="http://schemas.microsoft.com/office/drawing/2014/main" id="{00000000-0008-0000-2D00-00006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1" name="Group Box 2410" descr="Group Box 5">
          <a:extLst>
            <a:ext uri="{FF2B5EF4-FFF2-40B4-BE49-F238E27FC236}">
              <a16:creationId xmlns:a16="http://schemas.microsoft.com/office/drawing/2014/main" id="{00000000-0008-0000-2D00-00006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502</xdr:row>
      <xdr:rowOff>28440</xdr:rowOff>
    </xdr:from>
    <xdr:to>
      <xdr:col>7</xdr:col>
      <xdr:colOff>-363960</xdr:colOff>
      <xdr:row>503</xdr:row>
      <xdr:rowOff>0</xdr:rowOff>
    </xdr:to>
    <xdr:sp macro="" textlink="">
      <xdr:nvSpPr>
        <xdr:cNvPr id="2412" name="Option Button 2411">
          <a:extLst>
            <a:ext uri="{FF2B5EF4-FFF2-40B4-BE49-F238E27FC236}">
              <a16:creationId xmlns:a16="http://schemas.microsoft.com/office/drawing/2014/main" id="{00000000-0008-0000-2D00-00006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3" name="Option Button 2412">
          <a:extLst>
            <a:ext uri="{FF2B5EF4-FFF2-40B4-BE49-F238E27FC236}">
              <a16:creationId xmlns:a16="http://schemas.microsoft.com/office/drawing/2014/main" id="{00000000-0008-0000-2D00-00006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4" name="Option Button 2413">
          <a:extLst>
            <a:ext uri="{FF2B5EF4-FFF2-40B4-BE49-F238E27FC236}">
              <a16:creationId xmlns:a16="http://schemas.microsoft.com/office/drawing/2014/main" id="{00000000-0008-0000-2D00-00006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5" name="Option Button 2414">
          <a:extLst>
            <a:ext uri="{FF2B5EF4-FFF2-40B4-BE49-F238E27FC236}">
              <a16:creationId xmlns:a16="http://schemas.microsoft.com/office/drawing/2014/main" id="{00000000-0008-0000-2D00-00006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6" name="Group Box 2415" descr="Group Box 5">
          <a:extLst>
            <a:ext uri="{FF2B5EF4-FFF2-40B4-BE49-F238E27FC236}">
              <a16:creationId xmlns:a16="http://schemas.microsoft.com/office/drawing/2014/main" id="{00000000-0008-0000-2D00-00007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503</xdr:row>
      <xdr:rowOff>28440</xdr:rowOff>
    </xdr:from>
    <xdr:to>
      <xdr:col>7</xdr:col>
      <xdr:colOff>-363960</xdr:colOff>
      <xdr:row>504</xdr:row>
      <xdr:rowOff>0</xdr:rowOff>
    </xdr:to>
    <xdr:sp macro="" textlink="">
      <xdr:nvSpPr>
        <xdr:cNvPr id="2417" name="Option Button 2416">
          <a:extLst>
            <a:ext uri="{FF2B5EF4-FFF2-40B4-BE49-F238E27FC236}">
              <a16:creationId xmlns:a16="http://schemas.microsoft.com/office/drawing/2014/main" id="{00000000-0008-0000-2D00-00007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8" name="Option Button 2417">
          <a:extLst>
            <a:ext uri="{FF2B5EF4-FFF2-40B4-BE49-F238E27FC236}">
              <a16:creationId xmlns:a16="http://schemas.microsoft.com/office/drawing/2014/main" id="{00000000-0008-0000-2D00-00007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9" name="Option Button 2418">
          <a:extLst>
            <a:ext uri="{FF2B5EF4-FFF2-40B4-BE49-F238E27FC236}">
              <a16:creationId xmlns:a16="http://schemas.microsoft.com/office/drawing/2014/main" id="{00000000-0008-0000-2D00-00007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0" name="Option Button 2419">
          <a:extLst>
            <a:ext uri="{FF2B5EF4-FFF2-40B4-BE49-F238E27FC236}">
              <a16:creationId xmlns:a16="http://schemas.microsoft.com/office/drawing/2014/main" id="{00000000-0008-0000-2D00-00007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1" name="Group Box 2420" descr="Group Box 5">
          <a:extLst>
            <a:ext uri="{FF2B5EF4-FFF2-40B4-BE49-F238E27FC236}">
              <a16:creationId xmlns:a16="http://schemas.microsoft.com/office/drawing/2014/main" id="{00000000-0008-0000-2D00-00007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504</xdr:row>
      <xdr:rowOff>28440</xdr:rowOff>
    </xdr:from>
    <xdr:to>
      <xdr:col>7</xdr:col>
      <xdr:colOff>-363960</xdr:colOff>
      <xdr:row>505</xdr:row>
      <xdr:rowOff>0</xdr:rowOff>
    </xdr:to>
    <xdr:sp macro="" textlink="">
      <xdr:nvSpPr>
        <xdr:cNvPr id="2422" name="Option Button 2421">
          <a:extLst>
            <a:ext uri="{FF2B5EF4-FFF2-40B4-BE49-F238E27FC236}">
              <a16:creationId xmlns:a16="http://schemas.microsoft.com/office/drawing/2014/main" id="{00000000-0008-0000-2D00-00007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3" name="Option Button 2422">
          <a:extLst>
            <a:ext uri="{FF2B5EF4-FFF2-40B4-BE49-F238E27FC236}">
              <a16:creationId xmlns:a16="http://schemas.microsoft.com/office/drawing/2014/main" id="{00000000-0008-0000-2D00-00007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4" name="Option Button 2423">
          <a:extLst>
            <a:ext uri="{FF2B5EF4-FFF2-40B4-BE49-F238E27FC236}">
              <a16:creationId xmlns:a16="http://schemas.microsoft.com/office/drawing/2014/main" id="{00000000-0008-0000-2D00-00007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5" name="Option Button 2424">
          <a:extLst>
            <a:ext uri="{FF2B5EF4-FFF2-40B4-BE49-F238E27FC236}">
              <a16:creationId xmlns:a16="http://schemas.microsoft.com/office/drawing/2014/main" id="{00000000-0008-0000-2D00-00007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6" name="Group Box 2425" descr="Group Box 5">
          <a:extLst>
            <a:ext uri="{FF2B5EF4-FFF2-40B4-BE49-F238E27FC236}">
              <a16:creationId xmlns:a16="http://schemas.microsoft.com/office/drawing/2014/main" id="{00000000-0008-0000-2D00-00007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505</xdr:row>
      <xdr:rowOff>28440</xdr:rowOff>
    </xdr:from>
    <xdr:to>
      <xdr:col>7</xdr:col>
      <xdr:colOff>-363960</xdr:colOff>
      <xdr:row>506</xdr:row>
      <xdr:rowOff>0</xdr:rowOff>
    </xdr:to>
    <xdr:sp macro="" textlink="">
      <xdr:nvSpPr>
        <xdr:cNvPr id="2427" name="Option Button 2426">
          <a:extLst>
            <a:ext uri="{FF2B5EF4-FFF2-40B4-BE49-F238E27FC236}">
              <a16:creationId xmlns:a16="http://schemas.microsoft.com/office/drawing/2014/main" id="{00000000-0008-0000-2D00-00007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8" name="Option Button 2427">
          <a:extLst>
            <a:ext uri="{FF2B5EF4-FFF2-40B4-BE49-F238E27FC236}">
              <a16:creationId xmlns:a16="http://schemas.microsoft.com/office/drawing/2014/main" id="{00000000-0008-0000-2D00-00007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9" name="Option Button 2428">
          <a:extLst>
            <a:ext uri="{FF2B5EF4-FFF2-40B4-BE49-F238E27FC236}">
              <a16:creationId xmlns:a16="http://schemas.microsoft.com/office/drawing/2014/main" id="{00000000-0008-0000-2D00-00007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0" name="Option Button 2429">
          <a:extLst>
            <a:ext uri="{FF2B5EF4-FFF2-40B4-BE49-F238E27FC236}">
              <a16:creationId xmlns:a16="http://schemas.microsoft.com/office/drawing/2014/main" id="{00000000-0008-0000-2D00-00007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1" name="Group Box 2430" descr="Group Box 5">
          <a:extLst>
            <a:ext uri="{FF2B5EF4-FFF2-40B4-BE49-F238E27FC236}">
              <a16:creationId xmlns:a16="http://schemas.microsoft.com/office/drawing/2014/main" id="{00000000-0008-0000-2D00-00007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506</xdr:row>
      <xdr:rowOff>28440</xdr:rowOff>
    </xdr:from>
    <xdr:to>
      <xdr:col>7</xdr:col>
      <xdr:colOff>-363960</xdr:colOff>
      <xdr:row>507</xdr:row>
      <xdr:rowOff>0</xdr:rowOff>
    </xdr:to>
    <xdr:sp macro="" textlink="">
      <xdr:nvSpPr>
        <xdr:cNvPr id="2432" name="Option Button 2431">
          <a:extLst>
            <a:ext uri="{FF2B5EF4-FFF2-40B4-BE49-F238E27FC236}">
              <a16:creationId xmlns:a16="http://schemas.microsoft.com/office/drawing/2014/main" id="{00000000-0008-0000-2D00-00008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3" name="Option Button 2432">
          <a:extLst>
            <a:ext uri="{FF2B5EF4-FFF2-40B4-BE49-F238E27FC236}">
              <a16:creationId xmlns:a16="http://schemas.microsoft.com/office/drawing/2014/main" id="{00000000-0008-0000-2D00-00008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4" name="Option Button 2433">
          <a:extLst>
            <a:ext uri="{FF2B5EF4-FFF2-40B4-BE49-F238E27FC236}">
              <a16:creationId xmlns:a16="http://schemas.microsoft.com/office/drawing/2014/main" id="{00000000-0008-0000-2D00-00008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5" name="Option Button 2434">
          <a:extLst>
            <a:ext uri="{FF2B5EF4-FFF2-40B4-BE49-F238E27FC236}">
              <a16:creationId xmlns:a16="http://schemas.microsoft.com/office/drawing/2014/main" id="{00000000-0008-0000-2D00-00008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6" name="Group Box 2435" descr="Group Box 5">
          <a:extLst>
            <a:ext uri="{FF2B5EF4-FFF2-40B4-BE49-F238E27FC236}">
              <a16:creationId xmlns:a16="http://schemas.microsoft.com/office/drawing/2014/main" id="{00000000-0008-0000-2D00-00008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507</xdr:row>
      <xdr:rowOff>28440</xdr:rowOff>
    </xdr:from>
    <xdr:to>
      <xdr:col>7</xdr:col>
      <xdr:colOff>-363960</xdr:colOff>
      <xdr:row>508</xdr:row>
      <xdr:rowOff>0</xdr:rowOff>
    </xdr:to>
    <xdr:sp macro="" textlink="">
      <xdr:nvSpPr>
        <xdr:cNvPr id="2437" name="Option Button 2436">
          <a:extLst>
            <a:ext uri="{FF2B5EF4-FFF2-40B4-BE49-F238E27FC236}">
              <a16:creationId xmlns:a16="http://schemas.microsoft.com/office/drawing/2014/main" id="{00000000-0008-0000-2D00-00008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8" name="Option Button 2437">
          <a:extLst>
            <a:ext uri="{FF2B5EF4-FFF2-40B4-BE49-F238E27FC236}">
              <a16:creationId xmlns:a16="http://schemas.microsoft.com/office/drawing/2014/main" id="{00000000-0008-0000-2D00-00008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9" name="Option Button 2438">
          <a:extLst>
            <a:ext uri="{FF2B5EF4-FFF2-40B4-BE49-F238E27FC236}">
              <a16:creationId xmlns:a16="http://schemas.microsoft.com/office/drawing/2014/main" id="{00000000-0008-0000-2D00-00008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0" name="Option Button 2439">
          <a:extLst>
            <a:ext uri="{FF2B5EF4-FFF2-40B4-BE49-F238E27FC236}">
              <a16:creationId xmlns:a16="http://schemas.microsoft.com/office/drawing/2014/main" id="{00000000-0008-0000-2D00-00008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1" name="Group Box 2440" descr="Group Box 5">
          <a:extLst>
            <a:ext uri="{FF2B5EF4-FFF2-40B4-BE49-F238E27FC236}">
              <a16:creationId xmlns:a16="http://schemas.microsoft.com/office/drawing/2014/main" id="{00000000-0008-0000-2D00-00008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508</xdr:row>
      <xdr:rowOff>28440</xdr:rowOff>
    </xdr:from>
    <xdr:to>
      <xdr:col>7</xdr:col>
      <xdr:colOff>-363960</xdr:colOff>
      <xdr:row>509</xdr:row>
      <xdr:rowOff>0</xdr:rowOff>
    </xdr:to>
    <xdr:sp macro="" textlink="">
      <xdr:nvSpPr>
        <xdr:cNvPr id="2442" name="Option Button 2441">
          <a:extLst>
            <a:ext uri="{FF2B5EF4-FFF2-40B4-BE49-F238E27FC236}">
              <a16:creationId xmlns:a16="http://schemas.microsoft.com/office/drawing/2014/main" id="{00000000-0008-0000-2D00-00008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3" name="Option Button 2442">
          <a:extLst>
            <a:ext uri="{FF2B5EF4-FFF2-40B4-BE49-F238E27FC236}">
              <a16:creationId xmlns:a16="http://schemas.microsoft.com/office/drawing/2014/main" id="{00000000-0008-0000-2D00-00008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4" name="Option Button 2443">
          <a:extLst>
            <a:ext uri="{FF2B5EF4-FFF2-40B4-BE49-F238E27FC236}">
              <a16:creationId xmlns:a16="http://schemas.microsoft.com/office/drawing/2014/main" id="{00000000-0008-0000-2D00-00008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5" name="Option Button 2444">
          <a:extLst>
            <a:ext uri="{FF2B5EF4-FFF2-40B4-BE49-F238E27FC236}">
              <a16:creationId xmlns:a16="http://schemas.microsoft.com/office/drawing/2014/main" id="{00000000-0008-0000-2D00-00008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6" name="Group Box 2445" descr="Group Box 5">
          <a:extLst>
            <a:ext uri="{FF2B5EF4-FFF2-40B4-BE49-F238E27FC236}">
              <a16:creationId xmlns:a16="http://schemas.microsoft.com/office/drawing/2014/main" id="{00000000-0008-0000-2D00-00008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509</xdr:row>
      <xdr:rowOff>28440</xdr:rowOff>
    </xdr:from>
    <xdr:to>
      <xdr:col>7</xdr:col>
      <xdr:colOff>-363960</xdr:colOff>
      <xdr:row>510</xdr:row>
      <xdr:rowOff>0</xdr:rowOff>
    </xdr:to>
    <xdr:sp macro="" textlink="">
      <xdr:nvSpPr>
        <xdr:cNvPr id="2447" name="Option Button 2446">
          <a:extLst>
            <a:ext uri="{FF2B5EF4-FFF2-40B4-BE49-F238E27FC236}">
              <a16:creationId xmlns:a16="http://schemas.microsoft.com/office/drawing/2014/main" id="{00000000-0008-0000-2D00-00008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8" name="Option Button 2447">
          <a:extLst>
            <a:ext uri="{FF2B5EF4-FFF2-40B4-BE49-F238E27FC236}">
              <a16:creationId xmlns:a16="http://schemas.microsoft.com/office/drawing/2014/main" id="{00000000-0008-0000-2D00-00009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9" name="Option Button 2448">
          <a:extLst>
            <a:ext uri="{FF2B5EF4-FFF2-40B4-BE49-F238E27FC236}">
              <a16:creationId xmlns:a16="http://schemas.microsoft.com/office/drawing/2014/main" id="{00000000-0008-0000-2D00-00009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0" name="Option Button 2449">
          <a:extLst>
            <a:ext uri="{FF2B5EF4-FFF2-40B4-BE49-F238E27FC236}">
              <a16:creationId xmlns:a16="http://schemas.microsoft.com/office/drawing/2014/main" id="{00000000-0008-0000-2D00-00009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1" name="Group Box 2450" descr="Group Box 5">
          <a:extLst>
            <a:ext uri="{FF2B5EF4-FFF2-40B4-BE49-F238E27FC236}">
              <a16:creationId xmlns:a16="http://schemas.microsoft.com/office/drawing/2014/main" id="{00000000-0008-0000-2D00-00009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510</xdr:row>
      <xdr:rowOff>28440</xdr:rowOff>
    </xdr:from>
    <xdr:to>
      <xdr:col>7</xdr:col>
      <xdr:colOff>-363960</xdr:colOff>
      <xdr:row>511</xdr:row>
      <xdr:rowOff>0</xdr:rowOff>
    </xdr:to>
    <xdr:sp macro="" textlink="">
      <xdr:nvSpPr>
        <xdr:cNvPr id="2452" name="Option Button 2451">
          <a:extLst>
            <a:ext uri="{FF2B5EF4-FFF2-40B4-BE49-F238E27FC236}">
              <a16:creationId xmlns:a16="http://schemas.microsoft.com/office/drawing/2014/main" id="{00000000-0008-0000-2D00-00009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3" name="Option Button 2452">
          <a:extLst>
            <a:ext uri="{FF2B5EF4-FFF2-40B4-BE49-F238E27FC236}">
              <a16:creationId xmlns:a16="http://schemas.microsoft.com/office/drawing/2014/main" id="{00000000-0008-0000-2D00-00009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4" name="Option Button 2453">
          <a:extLst>
            <a:ext uri="{FF2B5EF4-FFF2-40B4-BE49-F238E27FC236}">
              <a16:creationId xmlns:a16="http://schemas.microsoft.com/office/drawing/2014/main" id="{00000000-0008-0000-2D00-00009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5" name="Option Button 2454">
          <a:extLst>
            <a:ext uri="{FF2B5EF4-FFF2-40B4-BE49-F238E27FC236}">
              <a16:creationId xmlns:a16="http://schemas.microsoft.com/office/drawing/2014/main" id="{00000000-0008-0000-2D00-00009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6" name="Group Box 2455" descr="Group Box 5">
          <a:extLst>
            <a:ext uri="{FF2B5EF4-FFF2-40B4-BE49-F238E27FC236}">
              <a16:creationId xmlns:a16="http://schemas.microsoft.com/office/drawing/2014/main" id="{00000000-0008-0000-2D00-00009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511</xdr:row>
      <xdr:rowOff>28440</xdr:rowOff>
    </xdr:from>
    <xdr:to>
      <xdr:col>7</xdr:col>
      <xdr:colOff>-363960</xdr:colOff>
      <xdr:row>512</xdr:row>
      <xdr:rowOff>0</xdr:rowOff>
    </xdr:to>
    <xdr:sp macro="" textlink="">
      <xdr:nvSpPr>
        <xdr:cNvPr id="2457" name="Option Button 2456">
          <a:extLst>
            <a:ext uri="{FF2B5EF4-FFF2-40B4-BE49-F238E27FC236}">
              <a16:creationId xmlns:a16="http://schemas.microsoft.com/office/drawing/2014/main" id="{00000000-0008-0000-2D00-00009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8" name="Option Button 2457">
          <a:extLst>
            <a:ext uri="{FF2B5EF4-FFF2-40B4-BE49-F238E27FC236}">
              <a16:creationId xmlns:a16="http://schemas.microsoft.com/office/drawing/2014/main" id="{00000000-0008-0000-2D00-00009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9" name="Option Button 2458">
          <a:extLst>
            <a:ext uri="{FF2B5EF4-FFF2-40B4-BE49-F238E27FC236}">
              <a16:creationId xmlns:a16="http://schemas.microsoft.com/office/drawing/2014/main" id="{00000000-0008-0000-2D00-00009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0" name="Option Button 2459">
          <a:extLst>
            <a:ext uri="{FF2B5EF4-FFF2-40B4-BE49-F238E27FC236}">
              <a16:creationId xmlns:a16="http://schemas.microsoft.com/office/drawing/2014/main" id="{00000000-0008-0000-2D00-00009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1" name="Group Box 2460" descr="Group Box 5">
          <a:extLst>
            <a:ext uri="{FF2B5EF4-FFF2-40B4-BE49-F238E27FC236}">
              <a16:creationId xmlns:a16="http://schemas.microsoft.com/office/drawing/2014/main" id="{00000000-0008-0000-2D00-00009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512</xdr:row>
      <xdr:rowOff>28440</xdr:rowOff>
    </xdr:from>
    <xdr:to>
      <xdr:col>7</xdr:col>
      <xdr:colOff>-363960</xdr:colOff>
      <xdr:row>513</xdr:row>
      <xdr:rowOff>0</xdr:rowOff>
    </xdr:to>
    <xdr:sp macro="" textlink="">
      <xdr:nvSpPr>
        <xdr:cNvPr id="2462" name="Option Button 2461">
          <a:extLst>
            <a:ext uri="{FF2B5EF4-FFF2-40B4-BE49-F238E27FC236}">
              <a16:creationId xmlns:a16="http://schemas.microsoft.com/office/drawing/2014/main" id="{00000000-0008-0000-2D00-00009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3" name="Option Button 2462">
          <a:extLst>
            <a:ext uri="{FF2B5EF4-FFF2-40B4-BE49-F238E27FC236}">
              <a16:creationId xmlns:a16="http://schemas.microsoft.com/office/drawing/2014/main" id="{00000000-0008-0000-2D00-00009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4" name="Option Button 2463">
          <a:extLst>
            <a:ext uri="{FF2B5EF4-FFF2-40B4-BE49-F238E27FC236}">
              <a16:creationId xmlns:a16="http://schemas.microsoft.com/office/drawing/2014/main" id="{00000000-0008-0000-2D00-0000A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5" name="Option Button 2464">
          <a:extLst>
            <a:ext uri="{FF2B5EF4-FFF2-40B4-BE49-F238E27FC236}">
              <a16:creationId xmlns:a16="http://schemas.microsoft.com/office/drawing/2014/main" id="{00000000-0008-0000-2D00-0000A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6" name="Group Box 2465" descr="Group Box 5">
          <a:extLst>
            <a:ext uri="{FF2B5EF4-FFF2-40B4-BE49-F238E27FC236}">
              <a16:creationId xmlns:a16="http://schemas.microsoft.com/office/drawing/2014/main" id="{00000000-0008-0000-2D00-0000A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513</xdr:row>
      <xdr:rowOff>28440</xdr:rowOff>
    </xdr:from>
    <xdr:to>
      <xdr:col>7</xdr:col>
      <xdr:colOff>-363960</xdr:colOff>
      <xdr:row>514</xdr:row>
      <xdr:rowOff>0</xdr:rowOff>
    </xdr:to>
    <xdr:sp macro="" textlink="">
      <xdr:nvSpPr>
        <xdr:cNvPr id="2467" name="Option Button 2466">
          <a:extLst>
            <a:ext uri="{FF2B5EF4-FFF2-40B4-BE49-F238E27FC236}">
              <a16:creationId xmlns:a16="http://schemas.microsoft.com/office/drawing/2014/main" id="{00000000-0008-0000-2D00-0000A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8" name="Option Button 2467">
          <a:extLst>
            <a:ext uri="{FF2B5EF4-FFF2-40B4-BE49-F238E27FC236}">
              <a16:creationId xmlns:a16="http://schemas.microsoft.com/office/drawing/2014/main" id="{00000000-0008-0000-2D00-0000A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9" name="Option Button 2468">
          <a:extLst>
            <a:ext uri="{FF2B5EF4-FFF2-40B4-BE49-F238E27FC236}">
              <a16:creationId xmlns:a16="http://schemas.microsoft.com/office/drawing/2014/main" id="{00000000-0008-0000-2D00-0000A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0" name="Option Button 2469">
          <a:extLst>
            <a:ext uri="{FF2B5EF4-FFF2-40B4-BE49-F238E27FC236}">
              <a16:creationId xmlns:a16="http://schemas.microsoft.com/office/drawing/2014/main" id="{00000000-0008-0000-2D00-0000A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1" name="Group Box 2470" descr="Group Box 5">
          <a:extLst>
            <a:ext uri="{FF2B5EF4-FFF2-40B4-BE49-F238E27FC236}">
              <a16:creationId xmlns:a16="http://schemas.microsoft.com/office/drawing/2014/main" id="{00000000-0008-0000-2D00-0000A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514</xdr:row>
      <xdr:rowOff>28440</xdr:rowOff>
    </xdr:from>
    <xdr:to>
      <xdr:col>7</xdr:col>
      <xdr:colOff>-363960</xdr:colOff>
      <xdr:row>515</xdr:row>
      <xdr:rowOff>0</xdr:rowOff>
    </xdr:to>
    <xdr:sp macro="" textlink="">
      <xdr:nvSpPr>
        <xdr:cNvPr id="2472" name="Option Button 2471">
          <a:extLst>
            <a:ext uri="{FF2B5EF4-FFF2-40B4-BE49-F238E27FC236}">
              <a16:creationId xmlns:a16="http://schemas.microsoft.com/office/drawing/2014/main" id="{00000000-0008-0000-2D00-0000A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3" name="Option Button 2472">
          <a:extLst>
            <a:ext uri="{FF2B5EF4-FFF2-40B4-BE49-F238E27FC236}">
              <a16:creationId xmlns:a16="http://schemas.microsoft.com/office/drawing/2014/main" id="{00000000-0008-0000-2D00-0000A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4" name="Option Button 2473">
          <a:extLst>
            <a:ext uri="{FF2B5EF4-FFF2-40B4-BE49-F238E27FC236}">
              <a16:creationId xmlns:a16="http://schemas.microsoft.com/office/drawing/2014/main" id="{00000000-0008-0000-2D00-0000A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5" name="Option Button 2474">
          <a:extLst>
            <a:ext uri="{FF2B5EF4-FFF2-40B4-BE49-F238E27FC236}">
              <a16:creationId xmlns:a16="http://schemas.microsoft.com/office/drawing/2014/main" id="{00000000-0008-0000-2D00-0000A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6" name="Group Box 2475" descr="Group Box 5">
          <a:extLst>
            <a:ext uri="{FF2B5EF4-FFF2-40B4-BE49-F238E27FC236}">
              <a16:creationId xmlns:a16="http://schemas.microsoft.com/office/drawing/2014/main" id="{00000000-0008-0000-2D00-0000A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515</xdr:row>
      <xdr:rowOff>28440</xdr:rowOff>
    </xdr:from>
    <xdr:to>
      <xdr:col>7</xdr:col>
      <xdr:colOff>-363960</xdr:colOff>
      <xdr:row>516</xdr:row>
      <xdr:rowOff>0</xdr:rowOff>
    </xdr:to>
    <xdr:sp macro="" textlink="">
      <xdr:nvSpPr>
        <xdr:cNvPr id="2477" name="Option Button 2476">
          <a:extLst>
            <a:ext uri="{FF2B5EF4-FFF2-40B4-BE49-F238E27FC236}">
              <a16:creationId xmlns:a16="http://schemas.microsoft.com/office/drawing/2014/main" id="{00000000-0008-0000-2D00-0000A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8" name="Option Button 2477">
          <a:extLst>
            <a:ext uri="{FF2B5EF4-FFF2-40B4-BE49-F238E27FC236}">
              <a16:creationId xmlns:a16="http://schemas.microsoft.com/office/drawing/2014/main" id="{00000000-0008-0000-2D00-0000A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9" name="Option Button 2478">
          <a:extLst>
            <a:ext uri="{FF2B5EF4-FFF2-40B4-BE49-F238E27FC236}">
              <a16:creationId xmlns:a16="http://schemas.microsoft.com/office/drawing/2014/main" id="{00000000-0008-0000-2D00-0000A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0" name="Option Button 2479">
          <a:extLst>
            <a:ext uri="{FF2B5EF4-FFF2-40B4-BE49-F238E27FC236}">
              <a16:creationId xmlns:a16="http://schemas.microsoft.com/office/drawing/2014/main" id="{00000000-0008-0000-2D00-0000B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1" name="Group Box 2480" descr="Group Box 5">
          <a:extLst>
            <a:ext uri="{FF2B5EF4-FFF2-40B4-BE49-F238E27FC236}">
              <a16:creationId xmlns:a16="http://schemas.microsoft.com/office/drawing/2014/main" id="{00000000-0008-0000-2D00-0000B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516</xdr:row>
      <xdr:rowOff>28440</xdr:rowOff>
    </xdr:from>
    <xdr:to>
      <xdr:col>7</xdr:col>
      <xdr:colOff>-363960</xdr:colOff>
      <xdr:row>517</xdr:row>
      <xdr:rowOff>0</xdr:rowOff>
    </xdr:to>
    <xdr:sp macro="" textlink="">
      <xdr:nvSpPr>
        <xdr:cNvPr id="2482" name="Option Button 2481">
          <a:extLst>
            <a:ext uri="{FF2B5EF4-FFF2-40B4-BE49-F238E27FC236}">
              <a16:creationId xmlns:a16="http://schemas.microsoft.com/office/drawing/2014/main" id="{00000000-0008-0000-2D00-0000B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3" name="Option Button 2482">
          <a:extLst>
            <a:ext uri="{FF2B5EF4-FFF2-40B4-BE49-F238E27FC236}">
              <a16:creationId xmlns:a16="http://schemas.microsoft.com/office/drawing/2014/main" id="{00000000-0008-0000-2D00-0000B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4" name="Option Button 2483">
          <a:extLst>
            <a:ext uri="{FF2B5EF4-FFF2-40B4-BE49-F238E27FC236}">
              <a16:creationId xmlns:a16="http://schemas.microsoft.com/office/drawing/2014/main" id="{00000000-0008-0000-2D00-0000B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5" name="Option Button 2484">
          <a:extLst>
            <a:ext uri="{FF2B5EF4-FFF2-40B4-BE49-F238E27FC236}">
              <a16:creationId xmlns:a16="http://schemas.microsoft.com/office/drawing/2014/main" id="{00000000-0008-0000-2D00-0000B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6" name="Group Box 2485" descr="Group Box 5">
          <a:extLst>
            <a:ext uri="{FF2B5EF4-FFF2-40B4-BE49-F238E27FC236}">
              <a16:creationId xmlns:a16="http://schemas.microsoft.com/office/drawing/2014/main" id="{00000000-0008-0000-2D00-0000B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517</xdr:row>
      <xdr:rowOff>28440</xdr:rowOff>
    </xdr:from>
    <xdr:to>
      <xdr:col>7</xdr:col>
      <xdr:colOff>-363960</xdr:colOff>
      <xdr:row>518</xdr:row>
      <xdr:rowOff>0</xdr:rowOff>
    </xdr:to>
    <xdr:sp macro="" textlink="">
      <xdr:nvSpPr>
        <xdr:cNvPr id="2487" name="Option Button 2486">
          <a:extLst>
            <a:ext uri="{FF2B5EF4-FFF2-40B4-BE49-F238E27FC236}">
              <a16:creationId xmlns:a16="http://schemas.microsoft.com/office/drawing/2014/main" id="{00000000-0008-0000-2D00-0000B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8" name="Option Button 2487">
          <a:extLst>
            <a:ext uri="{FF2B5EF4-FFF2-40B4-BE49-F238E27FC236}">
              <a16:creationId xmlns:a16="http://schemas.microsoft.com/office/drawing/2014/main" id="{00000000-0008-0000-2D00-0000B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9" name="Option Button 2488">
          <a:extLst>
            <a:ext uri="{FF2B5EF4-FFF2-40B4-BE49-F238E27FC236}">
              <a16:creationId xmlns:a16="http://schemas.microsoft.com/office/drawing/2014/main" id="{00000000-0008-0000-2D00-0000B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0" name="Option Button 2489">
          <a:extLst>
            <a:ext uri="{FF2B5EF4-FFF2-40B4-BE49-F238E27FC236}">
              <a16:creationId xmlns:a16="http://schemas.microsoft.com/office/drawing/2014/main" id="{00000000-0008-0000-2D00-0000B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1" name="Group Box 2490" descr="Group Box 5">
          <a:extLst>
            <a:ext uri="{FF2B5EF4-FFF2-40B4-BE49-F238E27FC236}">
              <a16:creationId xmlns:a16="http://schemas.microsoft.com/office/drawing/2014/main" id="{00000000-0008-0000-2D00-0000B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518</xdr:row>
      <xdr:rowOff>28440</xdr:rowOff>
    </xdr:from>
    <xdr:to>
      <xdr:col>7</xdr:col>
      <xdr:colOff>-363960</xdr:colOff>
      <xdr:row>519</xdr:row>
      <xdr:rowOff>0</xdr:rowOff>
    </xdr:to>
    <xdr:sp macro="" textlink="">
      <xdr:nvSpPr>
        <xdr:cNvPr id="2492" name="Option Button 2491">
          <a:extLst>
            <a:ext uri="{FF2B5EF4-FFF2-40B4-BE49-F238E27FC236}">
              <a16:creationId xmlns:a16="http://schemas.microsoft.com/office/drawing/2014/main" id="{00000000-0008-0000-2D00-0000B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3" name="Option Button 2492">
          <a:extLst>
            <a:ext uri="{FF2B5EF4-FFF2-40B4-BE49-F238E27FC236}">
              <a16:creationId xmlns:a16="http://schemas.microsoft.com/office/drawing/2014/main" id="{00000000-0008-0000-2D00-0000B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4" name="Option Button 2493">
          <a:extLst>
            <a:ext uri="{FF2B5EF4-FFF2-40B4-BE49-F238E27FC236}">
              <a16:creationId xmlns:a16="http://schemas.microsoft.com/office/drawing/2014/main" id="{00000000-0008-0000-2D00-0000B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5" name="Option Button 2494">
          <a:extLst>
            <a:ext uri="{FF2B5EF4-FFF2-40B4-BE49-F238E27FC236}">
              <a16:creationId xmlns:a16="http://schemas.microsoft.com/office/drawing/2014/main" id="{00000000-0008-0000-2D00-0000B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6" name="Group Box 2495" descr="Group Box 5">
          <a:extLst>
            <a:ext uri="{FF2B5EF4-FFF2-40B4-BE49-F238E27FC236}">
              <a16:creationId xmlns:a16="http://schemas.microsoft.com/office/drawing/2014/main" id="{00000000-0008-0000-2D00-0000C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519</xdr:row>
      <xdr:rowOff>28440</xdr:rowOff>
    </xdr:from>
    <xdr:to>
      <xdr:col>7</xdr:col>
      <xdr:colOff>-363960</xdr:colOff>
      <xdr:row>520</xdr:row>
      <xdr:rowOff>0</xdr:rowOff>
    </xdr:to>
    <xdr:sp macro="" textlink="">
      <xdr:nvSpPr>
        <xdr:cNvPr id="2497" name="Option Button 2496">
          <a:extLst>
            <a:ext uri="{FF2B5EF4-FFF2-40B4-BE49-F238E27FC236}">
              <a16:creationId xmlns:a16="http://schemas.microsoft.com/office/drawing/2014/main" id="{00000000-0008-0000-2D00-0000C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8" name="Option Button 2497">
          <a:extLst>
            <a:ext uri="{FF2B5EF4-FFF2-40B4-BE49-F238E27FC236}">
              <a16:creationId xmlns:a16="http://schemas.microsoft.com/office/drawing/2014/main" id="{00000000-0008-0000-2D00-0000C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9" name="Option Button 2498">
          <a:extLst>
            <a:ext uri="{FF2B5EF4-FFF2-40B4-BE49-F238E27FC236}">
              <a16:creationId xmlns:a16="http://schemas.microsoft.com/office/drawing/2014/main" id="{00000000-0008-0000-2D00-0000C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0" name="Option Button 2499">
          <a:extLst>
            <a:ext uri="{FF2B5EF4-FFF2-40B4-BE49-F238E27FC236}">
              <a16:creationId xmlns:a16="http://schemas.microsoft.com/office/drawing/2014/main" id="{00000000-0008-0000-2D00-0000C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1" name="Group Box 2500" descr="Group Box 5">
          <a:extLst>
            <a:ext uri="{FF2B5EF4-FFF2-40B4-BE49-F238E27FC236}">
              <a16:creationId xmlns:a16="http://schemas.microsoft.com/office/drawing/2014/main" id="{00000000-0008-0000-2D00-0000C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520</xdr:row>
      <xdr:rowOff>28440</xdr:rowOff>
    </xdr:from>
    <xdr:to>
      <xdr:col>7</xdr:col>
      <xdr:colOff>-363960</xdr:colOff>
      <xdr:row>521</xdr:row>
      <xdr:rowOff>0</xdr:rowOff>
    </xdr:to>
    <xdr:sp macro="" textlink="">
      <xdr:nvSpPr>
        <xdr:cNvPr id="2502" name="Option Button 2501">
          <a:extLst>
            <a:ext uri="{FF2B5EF4-FFF2-40B4-BE49-F238E27FC236}">
              <a16:creationId xmlns:a16="http://schemas.microsoft.com/office/drawing/2014/main" id="{00000000-0008-0000-2D00-0000C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3" name="Option Button 2502">
          <a:extLst>
            <a:ext uri="{FF2B5EF4-FFF2-40B4-BE49-F238E27FC236}">
              <a16:creationId xmlns:a16="http://schemas.microsoft.com/office/drawing/2014/main" id="{00000000-0008-0000-2D00-0000C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4" name="Option Button 2503">
          <a:extLst>
            <a:ext uri="{FF2B5EF4-FFF2-40B4-BE49-F238E27FC236}">
              <a16:creationId xmlns:a16="http://schemas.microsoft.com/office/drawing/2014/main" id="{00000000-0008-0000-2D00-0000C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5" name="Option Button 2504">
          <a:extLst>
            <a:ext uri="{FF2B5EF4-FFF2-40B4-BE49-F238E27FC236}">
              <a16:creationId xmlns:a16="http://schemas.microsoft.com/office/drawing/2014/main" id="{00000000-0008-0000-2D00-0000C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6" name="Group Box 2505" descr="Group Box 5">
          <a:extLst>
            <a:ext uri="{FF2B5EF4-FFF2-40B4-BE49-F238E27FC236}">
              <a16:creationId xmlns:a16="http://schemas.microsoft.com/office/drawing/2014/main" id="{00000000-0008-0000-2D00-0000C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521</xdr:row>
      <xdr:rowOff>28440</xdr:rowOff>
    </xdr:from>
    <xdr:to>
      <xdr:col>7</xdr:col>
      <xdr:colOff>-363960</xdr:colOff>
      <xdr:row>522</xdr:row>
      <xdr:rowOff>0</xdr:rowOff>
    </xdr:to>
    <xdr:sp macro="" textlink="">
      <xdr:nvSpPr>
        <xdr:cNvPr id="2507" name="Option Button 2506">
          <a:extLst>
            <a:ext uri="{FF2B5EF4-FFF2-40B4-BE49-F238E27FC236}">
              <a16:creationId xmlns:a16="http://schemas.microsoft.com/office/drawing/2014/main" id="{00000000-0008-0000-2D00-0000C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8" name="Option Button 2507">
          <a:extLst>
            <a:ext uri="{FF2B5EF4-FFF2-40B4-BE49-F238E27FC236}">
              <a16:creationId xmlns:a16="http://schemas.microsoft.com/office/drawing/2014/main" id="{00000000-0008-0000-2D00-0000C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9" name="Option Button 2508">
          <a:extLst>
            <a:ext uri="{FF2B5EF4-FFF2-40B4-BE49-F238E27FC236}">
              <a16:creationId xmlns:a16="http://schemas.microsoft.com/office/drawing/2014/main" id="{00000000-0008-0000-2D00-0000C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0" name="Option Button 2509">
          <a:extLst>
            <a:ext uri="{FF2B5EF4-FFF2-40B4-BE49-F238E27FC236}">
              <a16:creationId xmlns:a16="http://schemas.microsoft.com/office/drawing/2014/main" id="{00000000-0008-0000-2D00-0000C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1" name="Group Box 2510" descr="Group Box 5">
          <a:extLst>
            <a:ext uri="{FF2B5EF4-FFF2-40B4-BE49-F238E27FC236}">
              <a16:creationId xmlns:a16="http://schemas.microsoft.com/office/drawing/2014/main" id="{00000000-0008-0000-2D00-0000C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522</xdr:row>
      <xdr:rowOff>28440</xdr:rowOff>
    </xdr:from>
    <xdr:to>
      <xdr:col>7</xdr:col>
      <xdr:colOff>-363960</xdr:colOff>
      <xdr:row>523</xdr:row>
      <xdr:rowOff>0</xdr:rowOff>
    </xdr:to>
    <xdr:sp macro="" textlink="">
      <xdr:nvSpPr>
        <xdr:cNvPr id="2512" name="Option Button 2511">
          <a:extLst>
            <a:ext uri="{FF2B5EF4-FFF2-40B4-BE49-F238E27FC236}">
              <a16:creationId xmlns:a16="http://schemas.microsoft.com/office/drawing/2014/main" id="{00000000-0008-0000-2D00-0000D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3" name="Option Button 2512">
          <a:extLst>
            <a:ext uri="{FF2B5EF4-FFF2-40B4-BE49-F238E27FC236}">
              <a16:creationId xmlns:a16="http://schemas.microsoft.com/office/drawing/2014/main" id="{00000000-0008-0000-2D00-0000D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4" name="Option Button 2513">
          <a:extLst>
            <a:ext uri="{FF2B5EF4-FFF2-40B4-BE49-F238E27FC236}">
              <a16:creationId xmlns:a16="http://schemas.microsoft.com/office/drawing/2014/main" id="{00000000-0008-0000-2D00-0000D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5" name="Option Button 2514">
          <a:extLst>
            <a:ext uri="{FF2B5EF4-FFF2-40B4-BE49-F238E27FC236}">
              <a16:creationId xmlns:a16="http://schemas.microsoft.com/office/drawing/2014/main" id="{00000000-0008-0000-2D00-0000D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6" name="Group Box 2515" descr="Group Box 5">
          <a:extLst>
            <a:ext uri="{FF2B5EF4-FFF2-40B4-BE49-F238E27FC236}">
              <a16:creationId xmlns:a16="http://schemas.microsoft.com/office/drawing/2014/main" id="{00000000-0008-0000-2D00-0000D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523</xdr:row>
      <xdr:rowOff>28440</xdr:rowOff>
    </xdr:from>
    <xdr:to>
      <xdr:col>7</xdr:col>
      <xdr:colOff>-363960</xdr:colOff>
      <xdr:row>524</xdr:row>
      <xdr:rowOff>0</xdr:rowOff>
    </xdr:to>
    <xdr:sp macro="" textlink="">
      <xdr:nvSpPr>
        <xdr:cNvPr id="2517" name="Option Button 2516">
          <a:extLst>
            <a:ext uri="{FF2B5EF4-FFF2-40B4-BE49-F238E27FC236}">
              <a16:creationId xmlns:a16="http://schemas.microsoft.com/office/drawing/2014/main" id="{00000000-0008-0000-2D00-0000D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8" name="Option Button 2517">
          <a:extLst>
            <a:ext uri="{FF2B5EF4-FFF2-40B4-BE49-F238E27FC236}">
              <a16:creationId xmlns:a16="http://schemas.microsoft.com/office/drawing/2014/main" id="{00000000-0008-0000-2D00-0000D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9" name="Option Button 2518">
          <a:extLst>
            <a:ext uri="{FF2B5EF4-FFF2-40B4-BE49-F238E27FC236}">
              <a16:creationId xmlns:a16="http://schemas.microsoft.com/office/drawing/2014/main" id="{00000000-0008-0000-2D00-0000D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0" name="Option Button 2519">
          <a:extLst>
            <a:ext uri="{FF2B5EF4-FFF2-40B4-BE49-F238E27FC236}">
              <a16:creationId xmlns:a16="http://schemas.microsoft.com/office/drawing/2014/main" id="{00000000-0008-0000-2D00-0000D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1" name="Group Box 2520" descr="Group Box 5">
          <a:extLst>
            <a:ext uri="{FF2B5EF4-FFF2-40B4-BE49-F238E27FC236}">
              <a16:creationId xmlns:a16="http://schemas.microsoft.com/office/drawing/2014/main" id="{00000000-0008-0000-2D00-0000D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524</xdr:row>
      <xdr:rowOff>28440</xdr:rowOff>
    </xdr:from>
    <xdr:to>
      <xdr:col>7</xdr:col>
      <xdr:colOff>-363960</xdr:colOff>
      <xdr:row>525</xdr:row>
      <xdr:rowOff>0</xdr:rowOff>
    </xdr:to>
    <xdr:sp macro="" textlink="">
      <xdr:nvSpPr>
        <xdr:cNvPr id="2522" name="Option Button 2521">
          <a:extLst>
            <a:ext uri="{FF2B5EF4-FFF2-40B4-BE49-F238E27FC236}">
              <a16:creationId xmlns:a16="http://schemas.microsoft.com/office/drawing/2014/main" id="{00000000-0008-0000-2D00-0000D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3" name="Option Button 2522">
          <a:extLst>
            <a:ext uri="{FF2B5EF4-FFF2-40B4-BE49-F238E27FC236}">
              <a16:creationId xmlns:a16="http://schemas.microsoft.com/office/drawing/2014/main" id="{00000000-0008-0000-2D00-0000D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4" name="Option Button 2523">
          <a:extLst>
            <a:ext uri="{FF2B5EF4-FFF2-40B4-BE49-F238E27FC236}">
              <a16:creationId xmlns:a16="http://schemas.microsoft.com/office/drawing/2014/main" id="{00000000-0008-0000-2D00-0000D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5" name="Option Button 2524">
          <a:extLst>
            <a:ext uri="{FF2B5EF4-FFF2-40B4-BE49-F238E27FC236}">
              <a16:creationId xmlns:a16="http://schemas.microsoft.com/office/drawing/2014/main" id="{00000000-0008-0000-2D00-0000D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6" name="Group Box 2525" descr="Group Box 5">
          <a:extLst>
            <a:ext uri="{FF2B5EF4-FFF2-40B4-BE49-F238E27FC236}">
              <a16:creationId xmlns:a16="http://schemas.microsoft.com/office/drawing/2014/main" id="{00000000-0008-0000-2D00-0000D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525</xdr:row>
      <xdr:rowOff>28440</xdr:rowOff>
    </xdr:from>
    <xdr:to>
      <xdr:col>7</xdr:col>
      <xdr:colOff>-363960</xdr:colOff>
      <xdr:row>526</xdr:row>
      <xdr:rowOff>0</xdr:rowOff>
    </xdr:to>
    <xdr:sp macro="" textlink="">
      <xdr:nvSpPr>
        <xdr:cNvPr id="2527" name="Option Button 2526">
          <a:extLst>
            <a:ext uri="{FF2B5EF4-FFF2-40B4-BE49-F238E27FC236}">
              <a16:creationId xmlns:a16="http://schemas.microsoft.com/office/drawing/2014/main" id="{00000000-0008-0000-2D00-0000D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8" name="Option Button 2527">
          <a:extLst>
            <a:ext uri="{FF2B5EF4-FFF2-40B4-BE49-F238E27FC236}">
              <a16:creationId xmlns:a16="http://schemas.microsoft.com/office/drawing/2014/main" id="{00000000-0008-0000-2D00-0000E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9" name="Option Button 2528">
          <a:extLst>
            <a:ext uri="{FF2B5EF4-FFF2-40B4-BE49-F238E27FC236}">
              <a16:creationId xmlns:a16="http://schemas.microsoft.com/office/drawing/2014/main" id="{00000000-0008-0000-2D00-0000E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0" name="Option Button 2529">
          <a:extLst>
            <a:ext uri="{FF2B5EF4-FFF2-40B4-BE49-F238E27FC236}">
              <a16:creationId xmlns:a16="http://schemas.microsoft.com/office/drawing/2014/main" id="{00000000-0008-0000-2D00-0000E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1" name="Group Box 2530" descr="Group Box 5">
          <a:extLst>
            <a:ext uri="{FF2B5EF4-FFF2-40B4-BE49-F238E27FC236}">
              <a16:creationId xmlns:a16="http://schemas.microsoft.com/office/drawing/2014/main" id="{00000000-0008-0000-2D00-0000E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526</xdr:row>
      <xdr:rowOff>28440</xdr:rowOff>
    </xdr:from>
    <xdr:to>
      <xdr:col>7</xdr:col>
      <xdr:colOff>-363960</xdr:colOff>
      <xdr:row>527</xdr:row>
      <xdr:rowOff>0</xdr:rowOff>
    </xdr:to>
    <xdr:sp macro="" textlink="">
      <xdr:nvSpPr>
        <xdr:cNvPr id="2532" name="Option Button 2531">
          <a:extLst>
            <a:ext uri="{FF2B5EF4-FFF2-40B4-BE49-F238E27FC236}">
              <a16:creationId xmlns:a16="http://schemas.microsoft.com/office/drawing/2014/main" id="{00000000-0008-0000-2D00-0000E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3" name="Option Button 2532">
          <a:extLst>
            <a:ext uri="{FF2B5EF4-FFF2-40B4-BE49-F238E27FC236}">
              <a16:creationId xmlns:a16="http://schemas.microsoft.com/office/drawing/2014/main" id="{00000000-0008-0000-2D00-0000E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4" name="Option Button 2533">
          <a:extLst>
            <a:ext uri="{FF2B5EF4-FFF2-40B4-BE49-F238E27FC236}">
              <a16:creationId xmlns:a16="http://schemas.microsoft.com/office/drawing/2014/main" id="{00000000-0008-0000-2D00-0000E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5" name="Option Button 2534">
          <a:extLst>
            <a:ext uri="{FF2B5EF4-FFF2-40B4-BE49-F238E27FC236}">
              <a16:creationId xmlns:a16="http://schemas.microsoft.com/office/drawing/2014/main" id="{00000000-0008-0000-2D00-0000E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6" name="Group Box 2535" descr="Group Box 5">
          <a:extLst>
            <a:ext uri="{FF2B5EF4-FFF2-40B4-BE49-F238E27FC236}">
              <a16:creationId xmlns:a16="http://schemas.microsoft.com/office/drawing/2014/main" id="{00000000-0008-0000-2D00-0000E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527</xdr:row>
      <xdr:rowOff>28440</xdr:rowOff>
    </xdr:from>
    <xdr:to>
      <xdr:col>7</xdr:col>
      <xdr:colOff>-363960</xdr:colOff>
      <xdr:row>528</xdr:row>
      <xdr:rowOff>0</xdr:rowOff>
    </xdr:to>
    <xdr:sp macro="" textlink="">
      <xdr:nvSpPr>
        <xdr:cNvPr id="2537" name="Option Button 2536">
          <a:extLst>
            <a:ext uri="{FF2B5EF4-FFF2-40B4-BE49-F238E27FC236}">
              <a16:creationId xmlns:a16="http://schemas.microsoft.com/office/drawing/2014/main" id="{00000000-0008-0000-2D00-0000E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8" name="Option Button 2537">
          <a:extLst>
            <a:ext uri="{FF2B5EF4-FFF2-40B4-BE49-F238E27FC236}">
              <a16:creationId xmlns:a16="http://schemas.microsoft.com/office/drawing/2014/main" id="{00000000-0008-0000-2D00-0000E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9" name="Option Button 2538">
          <a:extLst>
            <a:ext uri="{FF2B5EF4-FFF2-40B4-BE49-F238E27FC236}">
              <a16:creationId xmlns:a16="http://schemas.microsoft.com/office/drawing/2014/main" id="{00000000-0008-0000-2D00-0000E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0" name="Option Button 2539">
          <a:extLst>
            <a:ext uri="{FF2B5EF4-FFF2-40B4-BE49-F238E27FC236}">
              <a16:creationId xmlns:a16="http://schemas.microsoft.com/office/drawing/2014/main" id="{00000000-0008-0000-2D00-0000E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1" name="Group Box 2540" descr="Group Box 5">
          <a:extLst>
            <a:ext uri="{FF2B5EF4-FFF2-40B4-BE49-F238E27FC236}">
              <a16:creationId xmlns:a16="http://schemas.microsoft.com/office/drawing/2014/main" id="{00000000-0008-0000-2D00-0000E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528</xdr:row>
      <xdr:rowOff>28440</xdr:rowOff>
    </xdr:from>
    <xdr:to>
      <xdr:col>7</xdr:col>
      <xdr:colOff>-363960</xdr:colOff>
      <xdr:row>529</xdr:row>
      <xdr:rowOff>0</xdr:rowOff>
    </xdr:to>
    <xdr:sp macro="" textlink="">
      <xdr:nvSpPr>
        <xdr:cNvPr id="2542" name="Option Button 2541">
          <a:extLst>
            <a:ext uri="{FF2B5EF4-FFF2-40B4-BE49-F238E27FC236}">
              <a16:creationId xmlns:a16="http://schemas.microsoft.com/office/drawing/2014/main" id="{00000000-0008-0000-2D00-0000E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3" name="Option Button 2542">
          <a:extLst>
            <a:ext uri="{FF2B5EF4-FFF2-40B4-BE49-F238E27FC236}">
              <a16:creationId xmlns:a16="http://schemas.microsoft.com/office/drawing/2014/main" id="{00000000-0008-0000-2D00-0000E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4" name="Option Button 2543">
          <a:extLst>
            <a:ext uri="{FF2B5EF4-FFF2-40B4-BE49-F238E27FC236}">
              <a16:creationId xmlns:a16="http://schemas.microsoft.com/office/drawing/2014/main" id="{00000000-0008-0000-2D00-0000F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5" name="Option Button 2544">
          <a:extLst>
            <a:ext uri="{FF2B5EF4-FFF2-40B4-BE49-F238E27FC236}">
              <a16:creationId xmlns:a16="http://schemas.microsoft.com/office/drawing/2014/main" id="{00000000-0008-0000-2D00-0000F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6" name="Group Box 2545" descr="Group Box 5">
          <a:extLst>
            <a:ext uri="{FF2B5EF4-FFF2-40B4-BE49-F238E27FC236}">
              <a16:creationId xmlns:a16="http://schemas.microsoft.com/office/drawing/2014/main" id="{00000000-0008-0000-2D00-0000F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529</xdr:row>
      <xdr:rowOff>28440</xdr:rowOff>
    </xdr:from>
    <xdr:to>
      <xdr:col>7</xdr:col>
      <xdr:colOff>-363960</xdr:colOff>
      <xdr:row>530</xdr:row>
      <xdr:rowOff>0</xdr:rowOff>
    </xdr:to>
    <xdr:sp macro="" textlink="">
      <xdr:nvSpPr>
        <xdr:cNvPr id="2547" name="Option Button 2546">
          <a:extLst>
            <a:ext uri="{FF2B5EF4-FFF2-40B4-BE49-F238E27FC236}">
              <a16:creationId xmlns:a16="http://schemas.microsoft.com/office/drawing/2014/main" id="{00000000-0008-0000-2D00-0000F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8" name="Option Button 2547">
          <a:extLst>
            <a:ext uri="{FF2B5EF4-FFF2-40B4-BE49-F238E27FC236}">
              <a16:creationId xmlns:a16="http://schemas.microsoft.com/office/drawing/2014/main" id="{00000000-0008-0000-2D00-0000F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9" name="Option Button 2548">
          <a:extLst>
            <a:ext uri="{FF2B5EF4-FFF2-40B4-BE49-F238E27FC236}">
              <a16:creationId xmlns:a16="http://schemas.microsoft.com/office/drawing/2014/main" id="{00000000-0008-0000-2D00-0000F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0" name="Option Button 2549">
          <a:extLst>
            <a:ext uri="{FF2B5EF4-FFF2-40B4-BE49-F238E27FC236}">
              <a16:creationId xmlns:a16="http://schemas.microsoft.com/office/drawing/2014/main" id="{00000000-0008-0000-2D00-0000F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1" name="Group Box 2550" descr="Group Box 5">
          <a:extLst>
            <a:ext uri="{FF2B5EF4-FFF2-40B4-BE49-F238E27FC236}">
              <a16:creationId xmlns:a16="http://schemas.microsoft.com/office/drawing/2014/main" id="{00000000-0008-0000-2D00-0000F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530</xdr:row>
      <xdr:rowOff>28440</xdr:rowOff>
    </xdr:from>
    <xdr:to>
      <xdr:col>7</xdr:col>
      <xdr:colOff>-363960</xdr:colOff>
      <xdr:row>531</xdr:row>
      <xdr:rowOff>0</xdr:rowOff>
    </xdr:to>
    <xdr:sp macro="" textlink="">
      <xdr:nvSpPr>
        <xdr:cNvPr id="2552" name="Option Button 2551">
          <a:extLst>
            <a:ext uri="{FF2B5EF4-FFF2-40B4-BE49-F238E27FC236}">
              <a16:creationId xmlns:a16="http://schemas.microsoft.com/office/drawing/2014/main" id="{00000000-0008-0000-2D00-0000F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3" name="Option Button 2552">
          <a:extLst>
            <a:ext uri="{FF2B5EF4-FFF2-40B4-BE49-F238E27FC236}">
              <a16:creationId xmlns:a16="http://schemas.microsoft.com/office/drawing/2014/main" id="{00000000-0008-0000-2D00-0000F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4" name="Option Button 2553">
          <a:extLst>
            <a:ext uri="{FF2B5EF4-FFF2-40B4-BE49-F238E27FC236}">
              <a16:creationId xmlns:a16="http://schemas.microsoft.com/office/drawing/2014/main" id="{00000000-0008-0000-2D00-0000F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5" name="Option Button 2554">
          <a:extLst>
            <a:ext uri="{FF2B5EF4-FFF2-40B4-BE49-F238E27FC236}">
              <a16:creationId xmlns:a16="http://schemas.microsoft.com/office/drawing/2014/main" id="{00000000-0008-0000-2D00-0000F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6" name="Group Box 2555" descr="Group Box 5">
          <a:extLst>
            <a:ext uri="{FF2B5EF4-FFF2-40B4-BE49-F238E27FC236}">
              <a16:creationId xmlns:a16="http://schemas.microsoft.com/office/drawing/2014/main" id="{00000000-0008-0000-2D00-0000F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531</xdr:row>
      <xdr:rowOff>28440</xdr:rowOff>
    </xdr:from>
    <xdr:to>
      <xdr:col>7</xdr:col>
      <xdr:colOff>-363960</xdr:colOff>
      <xdr:row>532</xdr:row>
      <xdr:rowOff>0</xdr:rowOff>
    </xdr:to>
    <xdr:sp macro="" textlink="">
      <xdr:nvSpPr>
        <xdr:cNvPr id="2557" name="Option Button 2556">
          <a:extLst>
            <a:ext uri="{FF2B5EF4-FFF2-40B4-BE49-F238E27FC236}">
              <a16:creationId xmlns:a16="http://schemas.microsoft.com/office/drawing/2014/main" id="{00000000-0008-0000-2D00-0000F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8" name="Option Button 2557">
          <a:extLst>
            <a:ext uri="{FF2B5EF4-FFF2-40B4-BE49-F238E27FC236}">
              <a16:creationId xmlns:a16="http://schemas.microsoft.com/office/drawing/2014/main" id="{00000000-0008-0000-2D00-0000F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9" name="Option Button 2558">
          <a:extLst>
            <a:ext uri="{FF2B5EF4-FFF2-40B4-BE49-F238E27FC236}">
              <a16:creationId xmlns:a16="http://schemas.microsoft.com/office/drawing/2014/main" id="{00000000-0008-0000-2D00-0000F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0" name="Option Button 2559">
          <a:extLst>
            <a:ext uri="{FF2B5EF4-FFF2-40B4-BE49-F238E27FC236}">
              <a16:creationId xmlns:a16="http://schemas.microsoft.com/office/drawing/2014/main" id="{00000000-0008-0000-2D00-00000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1" name="Group Box 2560" descr="Group Box 5">
          <a:extLst>
            <a:ext uri="{FF2B5EF4-FFF2-40B4-BE49-F238E27FC236}">
              <a16:creationId xmlns:a16="http://schemas.microsoft.com/office/drawing/2014/main" id="{00000000-0008-0000-2D00-00000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532</xdr:row>
      <xdr:rowOff>28440</xdr:rowOff>
    </xdr:from>
    <xdr:to>
      <xdr:col>7</xdr:col>
      <xdr:colOff>-363960</xdr:colOff>
      <xdr:row>533</xdr:row>
      <xdr:rowOff>0</xdr:rowOff>
    </xdr:to>
    <xdr:sp macro="" textlink="">
      <xdr:nvSpPr>
        <xdr:cNvPr id="2562" name="Option Button 2561">
          <a:extLst>
            <a:ext uri="{FF2B5EF4-FFF2-40B4-BE49-F238E27FC236}">
              <a16:creationId xmlns:a16="http://schemas.microsoft.com/office/drawing/2014/main" id="{00000000-0008-0000-2D00-00000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3" name="Option Button 2562">
          <a:extLst>
            <a:ext uri="{FF2B5EF4-FFF2-40B4-BE49-F238E27FC236}">
              <a16:creationId xmlns:a16="http://schemas.microsoft.com/office/drawing/2014/main" id="{00000000-0008-0000-2D00-00000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4" name="Option Button 2563">
          <a:extLst>
            <a:ext uri="{FF2B5EF4-FFF2-40B4-BE49-F238E27FC236}">
              <a16:creationId xmlns:a16="http://schemas.microsoft.com/office/drawing/2014/main" id="{00000000-0008-0000-2D00-00000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5" name="Option Button 2564">
          <a:extLst>
            <a:ext uri="{FF2B5EF4-FFF2-40B4-BE49-F238E27FC236}">
              <a16:creationId xmlns:a16="http://schemas.microsoft.com/office/drawing/2014/main" id="{00000000-0008-0000-2D00-00000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6" name="Group Box 2565" descr="Group Box 5">
          <a:extLst>
            <a:ext uri="{FF2B5EF4-FFF2-40B4-BE49-F238E27FC236}">
              <a16:creationId xmlns:a16="http://schemas.microsoft.com/office/drawing/2014/main" id="{00000000-0008-0000-2D00-00000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533</xdr:row>
      <xdr:rowOff>28440</xdr:rowOff>
    </xdr:from>
    <xdr:to>
      <xdr:col>7</xdr:col>
      <xdr:colOff>-363960</xdr:colOff>
      <xdr:row>534</xdr:row>
      <xdr:rowOff>0</xdr:rowOff>
    </xdr:to>
    <xdr:sp macro="" textlink="">
      <xdr:nvSpPr>
        <xdr:cNvPr id="2567" name="Option Button 2566">
          <a:extLst>
            <a:ext uri="{FF2B5EF4-FFF2-40B4-BE49-F238E27FC236}">
              <a16:creationId xmlns:a16="http://schemas.microsoft.com/office/drawing/2014/main" id="{00000000-0008-0000-2D00-00000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8" name="Option Button 2567">
          <a:extLst>
            <a:ext uri="{FF2B5EF4-FFF2-40B4-BE49-F238E27FC236}">
              <a16:creationId xmlns:a16="http://schemas.microsoft.com/office/drawing/2014/main" id="{00000000-0008-0000-2D00-00000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9" name="Option Button 2568">
          <a:extLst>
            <a:ext uri="{FF2B5EF4-FFF2-40B4-BE49-F238E27FC236}">
              <a16:creationId xmlns:a16="http://schemas.microsoft.com/office/drawing/2014/main" id="{00000000-0008-0000-2D00-00000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0" name="Option Button 2569">
          <a:extLst>
            <a:ext uri="{FF2B5EF4-FFF2-40B4-BE49-F238E27FC236}">
              <a16:creationId xmlns:a16="http://schemas.microsoft.com/office/drawing/2014/main" id="{00000000-0008-0000-2D00-00000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1" name="Group Box 2570" descr="Group Box 5">
          <a:extLst>
            <a:ext uri="{FF2B5EF4-FFF2-40B4-BE49-F238E27FC236}">
              <a16:creationId xmlns:a16="http://schemas.microsoft.com/office/drawing/2014/main" id="{00000000-0008-0000-2D00-00000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534</xdr:row>
      <xdr:rowOff>28440</xdr:rowOff>
    </xdr:from>
    <xdr:to>
      <xdr:col>7</xdr:col>
      <xdr:colOff>-363960</xdr:colOff>
      <xdr:row>535</xdr:row>
      <xdr:rowOff>0</xdr:rowOff>
    </xdr:to>
    <xdr:sp macro="" textlink="">
      <xdr:nvSpPr>
        <xdr:cNvPr id="2572" name="Option Button 2571">
          <a:extLst>
            <a:ext uri="{FF2B5EF4-FFF2-40B4-BE49-F238E27FC236}">
              <a16:creationId xmlns:a16="http://schemas.microsoft.com/office/drawing/2014/main" id="{00000000-0008-0000-2D00-00000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3" name="Option Button 2572">
          <a:extLst>
            <a:ext uri="{FF2B5EF4-FFF2-40B4-BE49-F238E27FC236}">
              <a16:creationId xmlns:a16="http://schemas.microsoft.com/office/drawing/2014/main" id="{00000000-0008-0000-2D00-00000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4" name="Option Button 2573">
          <a:extLst>
            <a:ext uri="{FF2B5EF4-FFF2-40B4-BE49-F238E27FC236}">
              <a16:creationId xmlns:a16="http://schemas.microsoft.com/office/drawing/2014/main" id="{00000000-0008-0000-2D00-00000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5" name="Option Button 2574">
          <a:extLst>
            <a:ext uri="{FF2B5EF4-FFF2-40B4-BE49-F238E27FC236}">
              <a16:creationId xmlns:a16="http://schemas.microsoft.com/office/drawing/2014/main" id="{00000000-0008-0000-2D00-00000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6" name="Group Box 2575" descr="Group Box 5">
          <a:extLst>
            <a:ext uri="{FF2B5EF4-FFF2-40B4-BE49-F238E27FC236}">
              <a16:creationId xmlns:a16="http://schemas.microsoft.com/office/drawing/2014/main" id="{00000000-0008-0000-2D00-00001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535</xdr:row>
      <xdr:rowOff>28440</xdr:rowOff>
    </xdr:from>
    <xdr:to>
      <xdr:col>7</xdr:col>
      <xdr:colOff>-363960</xdr:colOff>
      <xdr:row>536</xdr:row>
      <xdr:rowOff>0</xdr:rowOff>
    </xdr:to>
    <xdr:sp macro="" textlink="">
      <xdr:nvSpPr>
        <xdr:cNvPr id="2577" name="Option Button 2576">
          <a:extLst>
            <a:ext uri="{FF2B5EF4-FFF2-40B4-BE49-F238E27FC236}">
              <a16:creationId xmlns:a16="http://schemas.microsoft.com/office/drawing/2014/main" id="{00000000-0008-0000-2D00-00001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8" name="Option Button 2577">
          <a:extLst>
            <a:ext uri="{FF2B5EF4-FFF2-40B4-BE49-F238E27FC236}">
              <a16:creationId xmlns:a16="http://schemas.microsoft.com/office/drawing/2014/main" id="{00000000-0008-0000-2D00-00001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9" name="Option Button 2578">
          <a:extLst>
            <a:ext uri="{FF2B5EF4-FFF2-40B4-BE49-F238E27FC236}">
              <a16:creationId xmlns:a16="http://schemas.microsoft.com/office/drawing/2014/main" id="{00000000-0008-0000-2D00-00001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0" name="Option Button 2579">
          <a:extLst>
            <a:ext uri="{FF2B5EF4-FFF2-40B4-BE49-F238E27FC236}">
              <a16:creationId xmlns:a16="http://schemas.microsoft.com/office/drawing/2014/main" id="{00000000-0008-0000-2D00-00001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1" name="Group Box 2580" descr="Group Box 5">
          <a:extLst>
            <a:ext uri="{FF2B5EF4-FFF2-40B4-BE49-F238E27FC236}">
              <a16:creationId xmlns:a16="http://schemas.microsoft.com/office/drawing/2014/main" id="{00000000-0008-0000-2D00-00001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536</xdr:row>
      <xdr:rowOff>28440</xdr:rowOff>
    </xdr:from>
    <xdr:to>
      <xdr:col>7</xdr:col>
      <xdr:colOff>-363960</xdr:colOff>
      <xdr:row>537</xdr:row>
      <xdr:rowOff>0</xdr:rowOff>
    </xdr:to>
    <xdr:sp macro="" textlink="">
      <xdr:nvSpPr>
        <xdr:cNvPr id="2582" name="Option Button 2581">
          <a:extLst>
            <a:ext uri="{FF2B5EF4-FFF2-40B4-BE49-F238E27FC236}">
              <a16:creationId xmlns:a16="http://schemas.microsoft.com/office/drawing/2014/main" id="{00000000-0008-0000-2D00-00001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3" name="Option Button 2582">
          <a:extLst>
            <a:ext uri="{FF2B5EF4-FFF2-40B4-BE49-F238E27FC236}">
              <a16:creationId xmlns:a16="http://schemas.microsoft.com/office/drawing/2014/main" id="{00000000-0008-0000-2D00-00001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4" name="Option Button 2583">
          <a:extLst>
            <a:ext uri="{FF2B5EF4-FFF2-40B4-BE49-F238E27FC236}">
              <a16:creationId xmlns:a16="http://schemas.microsoft.com/office/drawing/2014/main" id="{00000000-0008-0000-2D00-00001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5" name="Option Button 2584">
          <a:extLst>
            <a:ext uri="{FF2B5EF4-FFF2-40B4-BE49-F238E27FC236}">
              <a16:creationId xmlns:a16="http://schemas.microsoft.com/office/drawing/2014/main" id="{00000000-0008-0000-2D00-00001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6" name="Group Box 2585" descr="Group Box 5">
          <a:extLst>
            <a:ext uri="{FF2B5EF4-FFF2-40B4-BE49-F238E27FC236}">
              <a16:creationId xmlns:a16="http://schemas.microsoft.com/office/drawing/2014/main" id="{00000000-0008-0000-2D00-00001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537</xdr:row>
      <xdr:rowOff>28440</xdr:rowOff>
    </xdr:from>
    <xdr:to>
      <xdr:col>7</xdr:col>
      <xdr:colOff>-363960</xdr:colOff>
      <xdr:row>538</xdr:row>
      <xdr:rowOff>0</xdr:rowOff>
    </xdr:to>
    <xdr:sp macro="" textlink="">
      <xdr:nvSpPr>
        <xdr:cNvPr id="2587" name="Option Button 2586">
          <a:extLst>
            <a:ext uri="{FF2B5EF4-FFF2-40B4-BE49-F238E27FC236}">
              <a16:creationId xmlns:a16="http://schemas.microsoft.com/office/drawing/2014/main" id="{00000000-0008-0000-2D00-00001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8" name="Option Button 2587">
          <a:extLst>
            <a:ext uri="{FF2B5EF4-FFF2-40B4-BE49-F238E27FC236}">
              <a16:creationId xmlns:a16="http://schemas.microsoft.com/office/drawing/2014/main" id="{00000000-0008-0000-2D00-00001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9" name="Option Button 2588">
          <a:extLst>
            <a:ext uri="{FF2B5EF4-FFF2-40B4-BE49-F238E27FC236}">
              <a16:creationId xmlns:a16="http://schemas.microsoft.com/office/drawing/2014/main" id="{00000000-0008-0000-2D00-00001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0" name="Option Button 2589">
          <a:extLst>
            <a:ext uri="{FF2B5EF4-FFF2-40B4-BE49-F238E27FC236}">
              <a16:creationId xmlns:a16="http://schemas.microsoft.com/office/drawing/2014/main" id="{00000000-0008-0000-2D00-00001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1" name="Group Box 2590" descr="Group Box 5">
          <a:extLst>
            <a:ext uri="{FF2B5EF4-FFF2-40B4-BE49-F238E27FC236}">
              <a16:creationId xmlns:a16="http://schemas.microsoft.com/office/drawing/2014/main" id="{00000000-0008-0000-2D00-00001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538</xdr:row>
      <xdr:rowOff>28440</xdr:rowOff>
    </xdr:from>
    <xdr:to>
      <xdr:col>7</xdr:col>
      <xdr:colOff>-363960</xdr:colOff>
      <xdr:row>539</xdr:row>
      <xdr:rowOff>0</xdr:rowOff>
    </xdr:to>
    <xdr:sp macro="" textlink="">
      <xdr:nvSpPr>
        <xdr:cNvPr id="2592" name="Option Button 2591">
          <a:extLst>
            <a:ext uri="{FF2B5EF4-FFF2-40B4-BE49-F238E27FC236}">
              <a16:creationId xmlns:a16="http://schemas.microsoft.com/office/drawing/2014/main" id="{00000000-0008-0000-2D00-00002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3" name="Option Button 2592">
          <a:extLst>
            <a:ext uri="{FF2B5EF4-FFF2-40B4-BE49-F238E27FC236}">
              <a16:creationId xmlns:a16="http://schemas.microsoft.com/office/drawing/2014/main" id="{00000000-0008-0000-2D00-00002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4" name="Option Button 2593">
          <a:extLst>
            <a:ext uri="{FF2B5EF4-FFF2-40B4-BE49-F238E27FC236}">
              <a16:creationId xmlns:a16="http://schemas.microsoft.com/office/drawing/2014/main" id="{00000000-0008-0000-2D00-00002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5" name="Option Button 2594">
          <a:extLst>
            <a:ext uri="{FF2B5EF4-FFF2-40B4-BE49-F238E27FC236}">
              <a16:creationId xmlns:a16="http://schemas.microsoft.com/office/drawing/2014/main" id="{00000000-0008-0000-2D00-00002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6" name="Group Box 2595" descr="Group Box 5">
          <a:extLst>
            <a:ext uri="{FF2B5EF4-FFF2-40B4-BE49-F238E27FC236}">
              <a16:creationId xmlns:a16="http://schemas.microsoft.com/office/drawing/2014/main" id="{00000000-0008-0000-2D00-00002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539</xdr:row>
      <xdr:rowOff>28440</xdr:rowOff>
    </xdr:from>
    <xdr:to>
      <xdr:col>7</xdr:col>
      <xdr:colOff>-363960</xdr:colOff>
      <xdr:row>540</xdr:row>
      <xdr:rowOff>0</xdr:rowOff>
    </xdr:to>
    <xdr:sp macro="" textlink="">
      <xdr:nvSpPr>
        <xdr:cNvPr id="2597" name="Option Button 2596">
          <a:extLst>
            <a:ext uri="{FF2B5EF4-FFF2-40B4-BE49-F238E27FC236}">
              <a16:creationId xmlns:a16="http://schemas.microsoft.com/office/drawing/2014/main" id="{00000000-0008-0000-2D00-00002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8" name="Option Button 2597">
          <a:extLst>
            <a:ext uri="{FF2B5EF4-FFF2-40B4-BE49-F238E27FC236}">
              <a16:creationId xmlns:a16="http://schemas.microsoft.com/office/drawing/2014/main" id="{00000000-0008-0000-2D00-00002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9" name="Option Button 2598">
          <a:extLst>
            <a:ext uri="{FF2B5EF4-FFF2-40B4-BE49-F238E27FC236}">
              <a16:creationId xmlns:a16="http://schemas.microsoft.com/office/drawing/2014/main" id="{00000000-0008-0000-2D00-00002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0" name="Option Button 2599">
          <a:extLst>
            <a:ext uri="{FF2B5EF4-FFF2-40B4-BE49-F238E27FC236}">
              <a16:creationId xmlns:a16="http://schemas.microsoft.com/office/drawing/2014/main" id="{00000000-0008-0000-2D00-00002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1" name="Group Box 2600" descr="Group Box 5">
          <a:extLst>
            <a:ext uri="{FF2B5EF4-FFF2-40B4-BE49-F238E27FC236}">
              <a16:creationId xmlns:a16="http://schemas.microsoft.com/office/drawing/2014/main" id="{00000000-0008-0000-2D00-00002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540</xdr:row>
      <xdr:rowOff>28440</xdr:rowOff>
    </xdr:from>
    <xdr:to>
      <xdr:col>7</xdr:col>
      <xdr:colOff>-363960</xdr:colOff>
      <xdr:row>541</xdr:row>
      <xdr:rowOff>0</xdr:rowOff>
    </xdr:to>
    <xdr:sp macro="" textlink="">
      <xdr:nvSpPr>
        <xdr:cNvPr id="2602" name="Option Button 2601">
          <a:extLst>
            <a:ext uri="{FF2B5EF4-FFF2-40B4-BE49-F238E27FC236}">
              <a16:creationId xmlns:a16="http://schemas.microsoft.com/office/drawing/2014/main" id="{00000000-0008-0000-2D00-00002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3" name="Option Button 2602">
          <a:extLst>
            <a:ext uri="{FF2B5EF4-FFF2-40B4-BE49-F238E27FC236}">
              <a16:creationId xmlns:a16="http://schemas.microsoft.com/office/drawing/2014/main" id="{00000000-0008-0000-2D00-00002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4" name="Option Button 2603">
          <a:extLst>
            <a:ext uri="{FF2B5EF4-FFF2-40B4-BE49-F238E27FC236}">
              <a16:creationId xmlns:a16="http://schemas.microsoft.com/office/drawing/2014/main" id="{00000000-0008-0000-2D00-00002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5" name="Option Button 2604">
          <a:extLst>
            <a:ext uri="{FF2B5EF4-FFF2-40B4-BE49-F238E27FC236}">
              <a16:creationId xmlns:a16="http://schemas.microsoft.com/office/drawing/2014/main" id="{00000000-0008-0000-2D00-00002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6" name="Group Box 2605" descr="Group Box 5">
          <a:extLst>
            <a:ext uri="{FF2B5EF4-FFF2-40B4-BE49-F238E27FC236}">
              <a16:creationId xmlns:a16="http://schemas.microsoft.com/office/drawing/2014/main" id="{00000000-0008-0000-2D00-00002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541</xdr:row>
      <xdr:rowOff>28440</xdr:rowOff>
    </xdr:from>
    <xdr:to>
      <xdr:col>7</xdr:col>
      <xdr:colOff>-363960</xdr:colOff>
      <xdr:row>542</xdr:row>
      <xdr:rowOff>0</xdr:rowOff>
    </xdr:to>
    <xdr:sp macro="" textlink="">
      <xdr:nvSpPr>
        <xdr:cNvPr id="2607" name="Option Button 2606">
          <a:extLst>
            <a:ext uri="{FF2B5EF4-FFF2-40B4-BE49-F238E27FC236}">
              <a16:creationId xmlns:a16="http://schemas.microsoft.com/office/drawing/2014/main" id="{00000000-0008-0000-2D00-00002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8" name="Option Button 2607">
          <a:extLst>
            <a:ext uri="{FF2B5EF4-FFF2-40B4-BE49-F238E27FC236}">
              <a16:creationId xmlns:a16="http://schemas.microsoft.com/office/drawing/2014/main" id="{00000000-0008-0000-2D00-00003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9" name="Option Button 2608">
          <a:extLst>
            <a:ext uri="{FF2B5EF4-FFF2-40B4-BE49-F238E27FC236}">
              <a16:creationId xmlns:a16="http://schemas.microsoft.com/office/drawing/2014/main" id="{00000000-0008-0000-2D00-00003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0" name="Option Button 2609">
          <a:extLst>
            <a:ext uri="{FF2B5EF4-FFF2-40B4-BE49-F238E27FC236}">
              <a16:creationId xmlns:a16="http://schemas.microsoft.com/office/drawing/2014/main" id="{00000000-0008-0000-2D00-00003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1" name="Group Box 2610" descr="Group Box 5">
          <a:extLst>
            <a:ext uri="{FF2B5EF4-FFF2-40B4-BE49-F238E27FC236}">
              <a16:creationId xmlns:a16="http://schemas.microsoft.com/office/drawing/2014/main" id="{00000000-0008-0000-2D00-00003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542</xdr:row>
      <xdr:rowOff>28440</xdr:rowOff>
    </xdr:from>
    <xdr:to>
      <xdr:col>7</xdr:col>
      <xdr:colOff>-363960</xdr:colOff>
      <xdr:row>543</xdr:row>
      <xdr:rowOff>0</xdr:rowOff>
    </xdr:to>
    <xdr:sp macro="" textlink="">
      <xdr:nvSpPr>
        <xdr:cNvPr id="2612" name="Option Button 2611">
          <a:extLst>
            <a:ext uri="{FF2B5EF4-FFF2-40B4-BE49-F238E27FC236}">
              <a16:creationId xmlns:a16="http://schemas.microsoft.com/office/drawing/2014/main" id="{00000000-0008-0000-2D00-00003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3" name="Option Button 2612">
          <a:extLst>
            <a:ext uri="{FF2B5EF4-FFF2-40B4-BE49-F238E27FC236}">
              <a16:creationId xmlns:a16="http://schemas.microsoft.com/office/drawing/2014/main" id="{00000000-0008-0000-2D00-00003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4" name="Option Button 2613">
          <a:extLst>
            <a:ext uri="{FF2B5EF4-FFF2-40B4-BE49-F238E27FC236}">
              <a16:creationId xmlns:a16="http://schemas.microsoft.com/office/drawing/2014/main" id="{00000000-0008-0000-2D00-00003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5" name="Option Button 2614">
          <a:extLst>
            <a:ext uri="{FF2B5EF4-FFF2-40B4-BE49-F238E27FC236}">
              <a16:creationId xmlns:a16="http://schemas.microsoft.com/office/drawing/2014/main" id="{00000000-0008-0000-2D00-00003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6" name="Group Box 2615" descr="Group Box 5">
          <a:extLst>
            <a:ext uri="{FF2B5EF4-FFF2-40B4-BE49-F238E27FC236}">
              <a16:creationId xmlns:a16="http://schemas.microsoft.com/office/drawing/2014/main" id="{00000000-0008-0000-2D00-00003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543</xdr:row>
      <xdr:rowOff>28440</xdr:rowOff>
    </xdr:from>
    <xdr:to>
      <xdr:col>7</xdr:col>
      <xdr:colOff>-363960</xdr:colOff>
      <xdr:row>544</xdr:row>
      <xdr:rowOff>0</xdr:rowOff>
    </xdr:to>
    <xdr:sp macro="" textlink="">
      <xdr:nvSpPr>
        <xdr:cNvPr id="2617" name="Option Button 2616">
          <a:extLst>
            <a:ext uri="{FF2B5EF4-FFF2-40B4-BE49-F238E27FC236}">
              <a16:creationId xmlns:a16="http://schemas.microsoft.com/office/drawing/2014/main" id="{00000000-0008-0000-2D00-00003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8" name="Option Button 2617">
          <a:extLst>
            <a:ext uri="{FF2B5EF4-FFF2-40B4-BE49-F238E27FC236}">
              <a16:creationId xmlns:a16="http://schemas.microsoft.com/office/drawing/2014/main" id="{00000000-0008-0000-2D00-00003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9" name="Option Button 2618">
          <a:extLst>
            <a:ext uri="{FF2B5EF4-FFF2-40B4-BE49-F238E27FC236}">
              <a16:creationId xmlns:a16="http://schemas.microsoft.com/office/drawing/2014/main" id="{00000000-0008-0000-2D00-00003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0" name="Option Button 2619">
          <a:extLst>
            <a:ext uri="{FF2B5EF4-FFF2-40B4-BE49-F238E27FC236}">
              <a16:creationId xmlns:a16="http://schemas.microsoft.com/office/drawing/2014/main" id="{00000000-0008-0000-2D00-00003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1" name="Group Box 2620" descr="Group Box 5">
          <a:extLst>
            <a:ext uri="{FF2B5EF4-FFF2-40B4-BE49-F238E27FC236}">
              <a16:creationId xmlns:a16="http://schemas.microsoft.com/office/drawing/2014/main" id="{00000000-0008-0000-2D00-00003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544</xdr:row>
      <xdr:rowOff>28440</xdr:rowOff>
    </xdr:from>
    <xdr:to>
      <xdr:col>7</xdr:col>
      <xdr:colOff>-363960</xdr:colOff>
      <xdr:row>545</xdr:row>
      <xdr:rowOff>0</xdr:rowOff>
    </xdr:to>
    <xdr:sp macro="" textlink="">
      <xdr:nvSpPr>
        <xdr:cNvPr id="2622" name="Option Button 2621">
          <a:extLst>
            <a:ext uri="{FF2B5EF4-FFF2-40B4-BE49-F238E27FC236}">
              <a16:creationId xmlns:a16="http://schemas.microsoft.com/office/drawing/2014/main" id="{00000000-0008-0000-2D00-00003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3" name="Option Button 2622">
          <a:extLst>
            <a:ext uri="{FF2B5EF4-FFF2-40B4-BE49-F238E27FC236}">
              <a16:creationId xmlns:a16="http://schemas.microsoft.com/office/drawing/2014/main" id="{00000000-0008-0000-2D00-00003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4" name="Option Button 2623">
          <a:extLst>
            <a:ext uri="{FF2B5EF4-FFF2-40B4-BE49-F238E27FC236}">
              <a16:creationId xmlns:a16="http://schemas.microsoft.com/office/drawing/2014/main" id="{00000000-0008-0000-2D00-00004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5" name="Option Button 2624">
          <a:extLst>
            <a:ext uri="{FF2B5EF4-FFF2-40B4-BE49-F238E27FC236}">
              <a16:creationId xmlns:a16="http://schemas.microsoft.com/office/drawing/2014/main" id="{00000000-0008-0000-2D00-00004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6" name="Group Box 2625" descr="Group Box 5">
          <a:extLst>
            <a:ext uri="{FF2B5EF4-FFF2-40B4-BE49-F238E27FC236}">
              <a16:creationId xmlns:a16="http://schemas.microsoft.com/office/drawing/2014/main" id="{00000000-0008-0000-2D00-00004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545</xdr:row>
      <xdr:rowOff>28440</xdr:rowOff>
    </xdr:from>
    <xdr:to>
      <xdr:col>7</xdr:col>
      <xdr:colOff>-363960</xdr:colOff>
      <xdr:row>546</xdr:row>
      <xdr:rowOff>0</xdr:rowOff>
    </xdr:to>
    <xdr:sp macro="" textlink="">
      <xdr:nvSpPr>
        <xdr:cNvPr id="2627" name="Option Button 2626">
          <a:extLst>
            <a:ext uri="{FF2B5EF4-FFF2-40B4-BE49-F238E27FC236}">
              <a16:creationId xmlns:a16="http://schemas.microsoft.com/office/drawing/2014/main" id="{00000000-0008-0000-2D00-00004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8" name="Option Button 2627">
          <a:extLst>
            <a:ext uri="{FF2B5EF4-FFF2-40B4-BE49-F238E27FC236}">
              <a16:creationId xmlns:a16="http://schemas.microsoft.com/office/drawing/2014/main" id="{00000000-0008-0000-2D00-00004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9" name="Option Button 2628">
          <a:extLst>
            <a:ext uri="{FF2B5EF4-FFF2-40B4-BE49-F238E27FC236}">
              <a16:creationId xmlns:a16="http://schemas.microsoft.com/office/drawing/2014/main" id="{00000000-0008-0000-2D00-00004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0" name="Option Button 2629">
          <a:extLst>
            <a:ext uri="{FF2B5EF4-FFF2-40B4-BE49-F238E27FC236}">
              <a16:creationId xmlns:a16="http://schemas.microsoft.com/office/drawing/2014/main" id="{00000000-0008-0000-2D00-00004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1" name="Group Box 2630" descr="Group Box 5">
          <a:extLst>
            <a:ext uri="{FF2B5EF4-FFF2-40B4-BE49-F238E27FC236}">
              <a16:creationId xmlns:a16="http://schemas.microsoft.com/office/drawing/2014/main" id="{00000000-0008-0000-2D00-00004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546</xdr:row>
      <xdr:rowOff>28440</xdr:rowOff>
    </xdr:from>
    <xdr:to>
      <xdr:col>7</xdr:col>
      <xdr:colOff>-363960</xdr:colOff>
      <xdr:row>547</xdr:row>
      <xdr:rowOff>0</xdr:rowOff>
    </xdr:to>
    <xdr:sp macro="" textlink="">
      <xdr:nvSpPr>
        <xdr:cNvPr id="2632" name="Option Button 2631">
          <a:extLst>
            <a:ext uri="{FF2B5EF4-FFF2-40B4-BE49-F238E27FC236}">
              <a16:creationId xmlns:a16="http://schemas.microsoft.com/office/drawing/2014/main" id="{00000000-0008-0000-2D00-00004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3" name="Option Button 2632">
          <a:extLst>
            <a:ext uri="{FF2B5EF4-FFF2-40B4-BE49-F238E27FC236}">
              <a16:creationId xmlns:a16="http://schemas.microsoft.com/office/drawing/2014/main" id="{00000000-0008-0000-2D00-00004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4" name="Option Button 2633">
          <a:extLst>
            <a:ext uri="{FF2B5EF4-FFF2-40B4-BE49-F238E27FC236}">
              <a16:creationId xmlns:a16="http://schemas.microsoft.com/office/drawing/2014/main" id="{00000000-0008-0000-2D00-00004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5" name="Option Button 2634">
          <a:extLst>
            <a:ext uri="{FF2B5EF4-FFF2-40B4-BE49-F238E27FC236}">
              <a16:creationId xmlns:a16="http://schemas.microsoft.com/office/drawing/2014/main" id="{00000000-0008-0000-2D00-00004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6" name="Group Box 2635" descr="Group Box 5">
          <a:extLst>
            <a:ext uri="{FF2B5EF4-FFF2-40B4-BE49-F238E27FC236}">
              <a16:creationId xmlns:a16="http://schemas.microsoft.com/office/drawing/2014/main" id="{00000000-0008-0000-2D00-00004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547</xdr:row>
      <xdr:rowOff>28440</xdr:rowOff>
    </xdr:from>
    <xdr:to>
      <xdr:col>7</xdr:col>
      <xdr:colOff>-363960</xdr:colOff>
      <xdr:row>548</xdr:row>
      <xdr:rowOff>0</xdr:rowOff>
    </xdr:to>
    <xdr:sp macro="" textlink="">
      <xdr:nvSpPr>
        <xdr:cNvPr id="2637" name="Option Button 2636">
          <a:extLst>
            <a:ext uri="{FF2B5EF4-FFF2-40B4-BE49-F238E27FC236}">
              <a16:creationId xmlns:a16="http://schemas.microsoft.com/office/drawing/2014/main" id="{00000000-0008-0000-2D00-00004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8" name="Option Button 2637">
          <a:extLst>
            <a:ext uri="{FF2B5EF4-FFF2-40B4-BE49-F238E27FC236}">
              <a16:creationId xmlns:a16="http://schemas.microsoft.com/office/drawing/2014/main" id="{00000000-0008-0000-2D00-00004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9" name="Option Button 2638">
          <a:extLst>
            <a:ext uri="{FF2B5EF4-FFF2-40B4-BE49-F238E27FC236}">
              <a16:creationId xmlns:a16="http://schemas.microsoft.com/office/drawing/2014/main" id="{00000000-0008-0000-2D00-00004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0" name="Option Button 2639">
          <a:extLst>
            <a:ext uri="{FF2B5EF4-FFF2-40B4-BE49-F238E27FC236}">
              <a16:creationId xmlns:a16="http://schemas.microsoft.com/office/drawing/2014/main" id="{00000000-0008-0000-2D00-00005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1" name="Group Box 2640" descr="Group Box 5">
          <a:extLst>
            <a:ext uri="{FF2B5EF4-FFF2-40B4-BE49-F238E27FC236}">
              <a16:creationId xmlns:a16="http://schemas.microsoft.com/office/drawing/2014/main" id="{00000000-0008-0000-2D00-00005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548</xdr:row>
      <xdr:rowOff>28440</xdr:rowOff>
    </xdr:from>
    <xdr:to>
      <xdr:col>7</xdr:col>
      <xdr:colOff>-363960</xdr:colOff>
      <xdr:row>549</xdr:row>
      <xdr:rowOff>0</xdr:rowOff>
    </xdr:to>
    <xdr:sp macro="" textlink="">
      <xdr:nvSpPr>
        <xdr:cNvPr id="2642" name="Option Button 2641">
          <a:extLst>
            <a:ext uri="{FF2B5EF4-FFF2-40B4-BE49-F238E27FC236}">
              <a16:creationId xmlns:a16="http://schemas.microsoft.com/office/drawing/2014/main" id="{00000000-0008-0000-2D00-00005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3" name="Option Button 2642">
          <a:extLst>
            <a:ext uri="{FF2B5EF4-FFF2-40B4-BE49-F238E27FC236}">
              <a16:creationId xmlns:a16="http://schemas.microsoft.com/office/drawing/2014/main" id="{00000000-0008-0000-2D00-00005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4" name="Option Button 2643">
          <a:extLst>
            <a:ext uri="{FF2B5EF4-FFF2-40B4-BE49-F238E27FC236}">
              <a16:creationId xmlns:a16="http://schemas.microsoft.com/office/drawing/2014/main" id="{00000000-0008-0000-2D00-00005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5" name="Option Button 2644">
          <a:extLst>
            <a:ext uri="{FF2B5EF4-FFF2-40B4-BE49-F238E27FC236}">
              <a16:creationId xmlns:a16="http://schemas.microsoft.com/office/drawing/2014/main" id="{00000000-0008-0000-2D00-00005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6" name="Group Box 2645" descr="Group Box 5">
          <a:extLst>
            <a:ext uri="{FF2B5EF4-FFF2-40B4-BE49-F238E27FC236}">
              <a16:creationId xmlns:a16="http://schemas.microsoft.com/office/drawing/2014/main" id="{00000000-0008-0000-2D00-00005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549</xdr:row>
      <xdr:rowOff>28440</xdr:rowOff>
    </xdr:from>
    <xdr:to>
      <xdr:col>7</xdr:col>
      <xdr:colOff>-363960</xdr:colOff>
      <xdr:row>550</xdr:row>
      <xdr:rowOff>0</xdr:rowOff>
    </xdr:to>
    <xdr:sp macro="" textlink="">
      <xdr:nvSpPr>
        <xdr:cNvPr id="2647" name="Option Button 2646">
          <a:extLst>
            <a:ext uri="{FF2B5EF4-FFF2-40B4-BE49-F238E27FC236}">
              <a16:creationId xmlns:a16="http://schemas.microsoft.com/office/drawing/2014/main" id="{00000000-0008-0000-2D00-00005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8" name="Option Button 2647">
          <a:extLst>
            <a:ext uri="{FF2B5EF4-FFF2-40B4-BE49-F238E27FC236}">
              <a16:creationId xmlns:a16="http://schemas.microsoft.com/office/drawing/2014/main" id="{00000000-0008-0000-2D00-00005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9" name="Option Button 2648">
          <a:extLst>
            <a:ext uri="{FF2B5EF4-FFF2-40B4-BE49-F238E27FC236}">
              <a16:creationId xmlns:a16="http://schemas.microsoft.com/office/drawing/2014/main" id="{00000000-0008-0000-2D00-00005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0" name="Option Button 2649">
          <a:extLst>
            <a:ext uri="{FF2B5EF4-FFF2-40B4-BE49-F238E27FC236}">
              <a16:creationId xmlns:a16="http://schemas.microsoft.com/office/drawing/2014/main" id="{00000000-0008-0000-2D00-00005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1" name="Group Box 2650" descr="Group Box 5">
          <a:extLst>
            <a:ext uri="{FF2B5EF4-FFF2-40B4-BE49-F238E27FC236}">
              <a16:creationId xmlns:a16="http://schemas.microsoft.com/office/drawing/2014/main" id="{00000000-0008-0000-2D00-00005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550</xdr:row>
      <xdr:rowOff>28440</xdr:rowOff>
    </xdr:from>
    <xdr:to>
      <xdr:col>7</xdr:col>
      <xdr:colOff>-363960</xdr:colOff>
      <xdr:row>551</xdr:row>
      <xdr:rowOff>0</xdr:rowOff>
    </xdr:to>
    <xdr:sp macro="" textlink="">
      <xdr:nvSpPr>
        <xdr:cNvPr id="2652" name="Option Button 2651">
          <a:extLst>
            <a:ext uri="{FF2B5EF4-FFF2-40B4-BE49-F238E27FC236}">
              <a16:creationId xmlns:a16="http://schemas.microsoft.com/office/drawing/2014/main" id="{00000000-0008-0000-2D00-00005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3" name="Option Button 2652">
          <a:extLst>
            <a:ext uri="{FF2B5EF4-FFF2-40B4-BE49-F238E27FC236}">
              <a16:creationId xmlns:a16="http://schemas.microsoft.com/office/drawing/2014/main" id="{00000000-0008-0000-2D00-00005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4" name="Option Button 2653">
          <a:extLst>
            <a:ext uri="{FF2B5EF4-FFF2-40B4-BE49-F238E27FC236}">
              <a16:creationId xmlns:a16="http://schemas.microsoft.com/office/drawing/2014/main" id="{00000000-0008-0000-2D00-00005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5" name="Option Button 2654">
          <a:extLst>
            <a:ext uri="{FF2B5EF4-FFF2-40B4-BE49-F238E27FC236}">
              <a16:creationId xmlns:a16="http://schemas.microsoft.com/office/drawing/2014/main" id="{00000000-0008-0000-2D00-00005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6" name="Group Box 2655" descr="Group Box 5">
          <a:extLst>
            <a:ext uri="{FF2B5EF4-FFF2-40B4-BE49-F238E27FC236}">
              <a16:creationId xmlns:a16="http://schemas.microsoft.com/office/drawing/2014/main" id="{00000000-0008-0000-2D00-00006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551</xdr:row>
      <xdr:rowOff>28440</xdr:rowOff>
    </xdr:from>
    <xdr:to>
      <xdr:col>7</xdr:col>
      <xdr:colOff>-363960</xdr:colOff>
      <xdr:row>552</xdr:row>
      <xdr:rowOff>0</xdr:rowOff>
    </xdr:to>
    <xdr:sp macro="" textlink="">
      <xdr:nvSpPr>
        <xdr:cNvPr id="2657" name="Option Button 2656">
          <a:extLst>
            <a:ext uri="{FF2B5EF4-FFF2-40B4-BE49-F238E27FC236}">
              <a16:creationId xmlns:a16="http://schemas.microsoft.com/office/drawing/2014/main" id="{00000000-0008-0000-2D00-00006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8" name="Option Button 2657">
          <a:extLst>
            <a:ext uri="{FF2B5EF4-FFF2-40B4-BE49-F238E27FC236}">
              <a16:creationId xmlns:a16="http://schemas.microsoft.com/office/drawing/2014/main" id="{00000000-0008-0000-2D00-00006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9" name="Option Button 2658">
          <a:extLst>
            <a:ext uri="{FF2B5EF4-FFF2-40B4-BE49-F238E27FC236}">
              <a16:creationId xmlns:a16="http://schemas.microsoft.com/office/drawing/2014/main" id="{00000000-0008-0000-2D00-00006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0" name="Option Button 2659">
          <a:extLst>
            <a:ext uri="{FF2B5EF4-FFF2-40B4-BE49-F238E27FC236}">
              <a16:creationId xmlns:a16="http://schemas.microsoft.com/office/drawing/2014/main" id="{00000000-0008-0000-2D00-00006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1" name="Group Box 2660" descr="Group Box 5">
          <a:extLst>
            <a:ext uri="{FF2B5EF4-FFF2-40B4-BE49-F238E27FC236}">
              <a16:creationId xmlns:a16="http://schemas.microsoft.com/office/drawing/2014/main" id="{00000000-0008-0000-2D00-00006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552</xdr:row>
      <xdr:rowOff>28440</xdr:rowOff>
    </xdr:from>
    <xdr:to>
      <xdr:col>7</xdr:col>
      <xdr:colOff>-363960</xdr:colOff>
      <xdr:row>553</xdr:row>
      <xdr:rowOff>0</xdr:rowOff>
    </xdr:to>
    <xdr:sp macro="" textlink="">
      <xdr:nvSpPr>
        <xdr:cNvPr id="2662" name="Option Button 2661">
          <a:extLst>
            <a:ext uri="{FF2B5EF4-FFF2-40B4-BE49-F238E27FC236}">
              <a16:creationId xmlns:a16="http://schemas.microsoft.com/office/drawing/2014/main" id="{00000000-0008-0000-2D00-00006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3" name="Option Button 2662">
          <a:extLst>
            <a:ext uri="{FF2B5EF4-FFF2-40B4-BE49-F238E27FC236}">
              <a16:creationId xmlns:a16="http://schemas.microsoft.com/office/drawing/2014/main" id="{00000000-0008-0000-2D00-00006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4" name="Option Button 2663">
          <a:extLst>
            <a:ext uri="{FF2B5EF4-FFF2-40B4-BE49-F238E27FC236}">
              <a16:creationId xmlns:a16="http://schemas.microsoft.com/office/drawing/2014/main" id="{00000000-0008-0000-2D00-00006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5" name="Option Button 2664">
          <a:extLst>
            <a:ext uri="{FF2B5EF4-FFF2-40B4-BE49-F238E27FC236}">
              <a16:creationId xmlns:a16="http://schemas.microsoft.com/office/drawing/2014/main" id="{00000000-0008-0000-2D00-00006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6" name="Group Box 2665" descr="Group Box 5">
          <a:extLst>
            <a:ext uri="{FF2B5EF4-FFF2-40B4-BE49-F238E27FC236}">
              <a16:creationId xmlns:a16="http://schemas.microsoft.com/office/drawing/2014/main" id="{00000000-0008-0000-2D00-00006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553</xdr:row>
      <xdr:rowOff>28440</xdr:rowOff>
    </xdr:from>
    <xdr:to>
      <xdr:col>7</xdr:col>
      <xdr:colOff>-363960</xdr:colOff>
      <xdr:row>554</xdr:row>
      <xdr:rowOff>0</xdr:rowOff>
    </xdr:to>
    <xdr:sp macro="" textlink="">
      <xdr:nvSpPr>
        <xdr:cNvPr id="2667" name="Option Button 2666">
          <a:extLst>
            <a:ext uri="{FF2B5EF4-FFF2-40B4-BE49-F238E27FC236}">
              <a16:creationId xmlns:a16="http://schemas.microsoft.com/office/drawing/2014/main" id="{00000000-0008-0000-2D00-00006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8" name="Option Button 2667">
          <a:extLst>
            <a:ext uri="{FF2B5EF4-FFF2-40B4-BE49-F238E27FC236}">
              <a16:creationId xmlns:a16="http://schemas.microsoft.com/office/drawing/2014/main" id="{00000000-0008-0000-2D00-00006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9" name="Option Button 2668">
          <a:extLst>
            <a:ext uri="{FF2B5EF4-FFF2-40B4-BE49-F238E27FC236}">
              <a16:creationId xmlns:a16="http://schemas.microsoft.com/office/drawing/2014/main" id="{00000000-0008-0000-2D00-00006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0" name="Option Button 2669">
          <a:extLst>
            <a:ext uri="{FF2B5EF4-FFF2-40B4-BE49-F238E27FC236}">
              <a16:creationId xmlns:a16="http://schemas.microsoft.com/office/drawing/2014/main" id="{00000000-0008-0000-2D00-00006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1" name="Group Box 2670" descr="Group Box 5">
          <a:extLst>
            <a:ext uri="{FF2B5EF4-FFF2-40B4-BE49-F238E27FC236}">
              <a16:creationId xmlns:a16="http://schemas.microsoft.com/office/drawing/2014/main" id="{00000000-0008-0000-2D00-00006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554</xdr:row>
      <xdr:rowOff>28440</xdr:rowOff>
    </xdr:from>
    <xdr:to>
      <xdr:col>7</xdr:col>
      <xdr:colOff>-363960</xdr:colOff>
      <xdr:row>555</xdr:row>
      <xdr:rowOff>0</xdr:rowOff>
    </xdr:to>
    <xdr:sp macro="" textlink="">
      <xdr:nvSpPr>
        <xdr:cNvPr id="2672" name="Option Button 2671">
          <a:extLst>
            <a:ext uri="{FF2B5EF4-FFF2-40B4-BE49-F238E27FC236}">
              <a16:creationId xmlns:a16="http://schemas.microsoft.com/office/drawing/2014/main" id="{00000000-0008-0000-2D00-00007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3" name="Option Button 2672">
          <a:extLst>
            <a:ext uri="{FF2B5EF4-FFF2-40B4-BE49-F238E27FC236}">
              <a16:creationId xmlns:a16="http://schemas.microsoft.com/office/drawing/2014/main" id="{00000000-0008-0000-2D00-00007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4" name="Option Button 2673">
          <a:extLst>
            <a:ext uri="{FF2B5EF4-FFF2-40B4-BE49-F238E27FC236}">
              <a16:creationId xmlns:a16="http://schemas.microsoft.com/office/drawing/2014/main" id="{00000000-0008-0000-2D00-00007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5" name="Option Button 2674">
          <a:extLst>
            <a:ext uri="{FF2B5EF4-FFF2-40B4-BE49-F238E27FC236}">
              <a16:creationId xmlns:a16="http://schemas.microsoft.com/office/drawing/2014/main" id="{00000000-0008-0000-2D00-00007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6" name="Group Box 2675" descr="Group Box 5">
          <a:extLst>
            <a:ext uri="{FF2B5EF4-FFF2-40B4-BE49-F238E27FC236}">
              <a16:creationId xmlns:a16="http://schemas.microsoft.com/office/drawing/2014/main" id="{00000000-0008-0000-2D00-00007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555</xdr:row>
      <xdr:rowOff>28440</xdr:rowOff>
    </xdr:from>
    <xdr:to>
      <xdr:col>7</xdr:col>
      <xdr:colOff>-363960</xdr:colOff>
      <xdr:row>556</xdr:row>
      <xdr:rowOff>0</xdr:rowOff>
    </xdr:to>
    <xdr:sp macro="" textlink="">
      <xdr:nvSpPr>
        <xdr:cNvPr id="2677" name="Option Button 2676">
          <a:extLst>
            <a:ext uri="{FF2B5EF4-FFF2-40B4-BE49-F238E27FC236}">
              <a16:creationId xmlns:a16="http://schemas.microsoft.com/office/drawing/2014/main" id="{00000000-0008-0000-2D00-00007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8" name="Option Button 2677">
          <a:extLst>
            <a:ext uri="{FF2B5EF4-FFF2-40B4-BE49-F238E27FC236}">
              <a16:creationId xmlns:a16="http://schemas.microsoft.com/office/drawing/2014/main" id="{00000000-0008-0000-2D00-00007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9" name="Option Button 2678">
          <a:extLst>
            <a:ext uri="{FF2B5EF4-FFF2-40B4-BE49-F238E27FC236}">
              <a16:creationId xmlns:a16="http://schemas.microsoft.com/office/drawing/2014/main" id="{00000000-0008-0000-2D00-00007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0" name="Option Button 2679">
          <a:extLst>
            <a:ext uri="{FF2B5EF4-FFF2-40B4-BE49-F238E27FC236}">
              <a16:creationId xmlns:a16="http://schemas.microsoft.com/office/drawing/2014/main" id="{00000000-0008-0000-2D00-00007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1" name="Group Box 2680" descr="Group Box 5">
          <a:extLst>
            <a:ext uri="{FF2B5EF4-FFF2-40B4-BE49-F238E27FC236}">
              <a16:creationId xmlns:a16="http://schemas.microsoft.com/office/drawing/2014/main" id="{00000000-0008-0000-2D00-00007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556</xdr:row>
      <xdr:rowOff>28440</xdr:rowOff>
    </xdr:from>
    <xdr:to>
      <xdr:col>7</xdr:col>
      <xdr:colOff>-363960</xdr:colOff>
      <xdr:row>557</xdr:row>
      <xdr:rowOff>0</xdr:rowOff>
    </xdr:to>
    <xdr:sp macro="" textlink="">
      <xdr:nvSpPr>
        <xdr:cNvPr id="2682" name="Option Button 2681">
          <a:extLst>
            <a:ext uri="{FF2B5EF4-FFF2-40B4-BE49-F238E27FC236}">
              <a16:creationId xmlns:a16="http://schemas.microsoft.com/office/drawing/2014/main" id="{00000000-0008-0000-2D00-00007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3" name="Option Button 2682">
          <a:extLst>
            <a:ext uri="{FF2B5EF4-FFF2-40B4-BE49-F238E27FC236}">
              <a16:creationId xmlns:a16="http://schemas.microsoft.com/office/drawing/2014/main" id="{00000000-0008-0000-2D00-00007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4" name="Option Button 2683">
          <a:extLst>
            <a:ext uri="{FF2B5EF4-FFF2-40B4-BE49-F238E27FC236}">
              <a16:creationId xmlns:a16="http://schemas.microsoft.com/office/drawing/2014/main" id="{00000000-0008-0000-2D00-00007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5" name="Option Button 2684">
          <a:extLst>
            <a:ext uri="{FF2B5EF4-FFF2-40B4-BE49-F238E27FC236}">
              <a16:creationId xmlns:a16="http://schemas.microsoft.com/office/drawing/2014/main" id="{00000000-0008-0000-2D00-00007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6" name="Group Box 2685" descr="Group Box 5">
          <a:extLst>
            <a:ext uri="{FF2B5EF4-FFF2-40B4-BE49-F238E27FC236}">
              <a16:creationId xmlns:a16="http://schemas.microsoft.com/office/drawing/2014/main" id="{00000000-0008-0000-2D00-00007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557</xdr:row>
      <xdr:rowOff>28440</xdr:rowOff>
    </xdr:from>
    <xdr:to>
      <xdr:col>7</xdr:col>
      <xdr:colOff>-363960</xdr:colOff>
      <xdr:row>558</xdr:row>
      <xdr:rowOff>0</xdr:rowOff>
    </xdr:to>
    <xdr:sp macro="" textlink="">
      <xdr:nvSpPr>
        <xdr:cNvPr id="2687" name="Option Button 2686">
          <a:extLst>
            <a:ext uri="{FF2B5EF4-FFF2-40B4-BE49-F238E27FC236}">
              <a16:creationId xmlns:a16="http://schemas.microsoft.com/office/drawing/2014/main" id="{00000000-0008-0000-2D00-00007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8" name="Option Button 2687">
          <a:extLst>
            <a:ext uri="{FF2B5EF4-FFF2-40B4-BE49-F238E27FC236}">
              <a16:creationId xmlns:a16="http://schemas.microsoft.com/office/drawing/2014/main" id="{00000000-0008-0000-2D00-00008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9" name="Option Button 2688">
          <a:extLst>
            <a:ext uri="{FF2B5EF4-FFF2-40B4-BE49-F238E27FC236}">
              <a16:creationId xmlns:a16="http://schemas.microsoft.com/office/drawing/2014/main" id="{00000000-0008-0000-2D00-00008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0" name="Option Button 2689">
          <a:extLst>
            <a:ext uri="{FF2B5EF4-FFF2-40B4-BE49-F238E27FC236}">
              <a16:creationId xmlns:a16="http://schemas.microsoft.com/office/drawing/2014/main" id="{00000000-0008-0000-2D00-00008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1" name="Group Box 2690" descr="Group Box 5">
          <a:extLst>
            <a:ext uri="{FF2B5EF4-FFF2-40B4-BE49-F238E27FC236}">
              <a16:creationId xmlns:a16="http://schemas.microsoft.com/office/drawing/2014/main" id="{00000000-0008-0000-2D00-00008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558</xdr:row>
      <xdr:rowOff>28440</xdr:rowOff>
    </xdr:from>
    <xdr:to>
      <xdr:col>7</xdr:col>
      <xdr:colOff>-363960</xdr:colOff>
      <xdr:row>559</xdr:row>
      <xdr:rowOff>0</xdr:rowOff>
    </xdr:to>
    <xdr:sp macro="" textlink="">
      <xdr:nvSpPr>
        <xdr:cNvPr id="2692" name="Option Button 2691">
          <a:extLst>
            <a:ext uri="{FF2B5EF4-FFF2-40B4-BE49-F238E27FC236}">
              <a16:creationId xmlns:a16="http://schemas.microsoft.com/office/drawing/2014/main" id="{00000000-0008-0000-2D00-00008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3" name="Option Button 2692">
          <a:extLst>
            <a:ext uri="{FF2B5EF4-FFF2-40B4-BE49-F238E27FC236}">
              <a16:creationId xmlns:a16="http://schemas.microsoft.com/office/drawing/2014/main" id="{00000000-0008-0000-2D00-00008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4" name="Option Button 2693">
          <a:extLst>
            <a:ext uri="{FF2B5EF4-FFF2-40B4-BE49-F238E27FC236}">
              <a16:creationId xmlns:a16="http://schemas.microsoft.com/office/drawing/2014/main" id="{00000000-0008-0000-2D00-00008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5" name="Option Button 2694">
          <a:extLst>
            <a:ext uri="{FF2B5EF4-FFF2-40B4-BE49-F238E27FC236}">
              <a16:creationId xmlns:a16="http://schemas.microsoft.com/office/drawing/2014/main" id="{00000000-0008-0000-2D00-00008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6" name="Group Box 2695" descr="Group Box 5">
          <a:extLst>
            <a:ext uri="{FF2B5EF4-FFF2-40B4-BE49-F238E27FC236}">
              <a16:creationId xmlns:a16="http://schemas.microsoft.com/office/drawing/2014/main" id="{00000000-0008-0000-2D00-00008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559</xdr:row>
      <xdr:rowOff>28440</xdr:rowOff>
    </xdr:from>
    <xdr:to>
      <xdr:col>7</xdr:col>
      <xdr:colOff>-363960</xdr:colOff>
      <xdr:row>560</xdr:row>
      <xdr:rowOff>0</xdr:rowOff>
    </xdr:to>
    <xdr:sp macro="" textlink="">
      <xdr:nvSpPr>
        <xdr:cNvPr id="2697" name="Option Button 2696">
          <a:extLst>
            <a:ext uri="{FF2B5EF4-FFF2-40B4-BE49-F238E27FC236}">
              <a16:creationId xmlns:a16="http://schemas.microsoft.com/office/drawing/2014/main" id="{00000000-0008-0000-2D00-00008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8" name="Option Button 2697">
          <a:extLst>
            <a:ext uri="{FF2B5EF4-FFF2-40B4-BE49-F238E27FC236}">
              <a16:creationId xmlns:a16="http://schemas.microsoft.com/office/drawing/2014/main" id="{00000000-0008-0000-2D00-00008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9" name="Option Button 2698">
          <a:extLst>
            <a:ext uri="{FF2B5EF4-FFF2-40B4-BE49-F238E27FC236}">
              <a16:creationId xmlns:a16="http://schemas.microsoft.com/office/drawing/2014/main" id="{00000000-0008-0000-2D00-00008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0" name="Option Button 2699">
          <a:extLst>
            <a:ext uri="{FF2B5EF4-FFF2-40B4-BE49-F238E27FC236}">
              <a16:creationId xmlns:a16="http://schemas.microsoft.com/office/drawing/2014/main" id="{00000000-0008-0000-2D00-00008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1" name="Group Box 2700" descr="Group Box 5">
          <a:extLst>
            <a:ext uri="{FF2B5EF4-FFF2-40B4-BE49-F238E27FC236}">
              <a16:creationId xmlns:a16="http://schemas.microsoft.com/office/drawing/2014/main" id="{00000000-0008-0000-2D00-00008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560</xdr:row>
      <xdr:rowOff>28440</xdr:rowOff>
    </xdr:from>
    <xdr:to>
      <xdr:col>7</xdr:col>
      <xdr:colOff>-363960</xdr:colOff>
      <xdr:row>561</xdr:row>
      <xdr:rowOff>0</xdr:rowOff>
    </xdr:to>
    <xdr:sp macro="" textlink="">
      <xdr:nvSpPr>
        <xdr:cNvPr id="2702" name="Option Button 2701">
          <a:extLst>
            <a:ext uri="{FF2B5EF4-FFF2-40B4-BE49-F238E27FC236}">
              <a16:creationId xmlns:a16="http://schemas.microsoft.com/office/drawing/2014/main" id="{00000000-0008-0000-2D00-00008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3" name="Option Button 2702">
          <a:extLst>
            <a:ext uri="{FF2B5EF4-FFF2-40B4-BE49-F238E27FC236}">
              <a16:creationId xmlns:a16="http://schemas.microsoft.com/office/drawing/2014/main" id="{00000000-0008-0000-2D00-00008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4" name="Option Button 2703">
          <a:extLst>
            <a:ext uri="{FF2B5EF4-FFF2-40B4-BE49-F238E27FC236}">
              <a16:creationId xmlns:a16="http://schemas.microsoft.com/office/drawing/2014/main" id="{00000000-0008-0000-2D00-00009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5" name="Option Button 2704">
          <a:extLst>
            <a:ext uri="{FF2B5EF4-FFF2-40B4-BE49-F238E27FC236}">
              <a16:creationId xmlns:a16="http://schemas.microsoft.com/office/drawing/2014/main" id="{00000000-0008-0000-2D00-00009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6" name="Group Box 2705" descr="Group Box 5">
          <a:extLst>
            <a:ext uri="{FF2B5EF4-FFF2-40B4-BE49-F238E27FC236}">
              <a16:creationId xmlns:a16="http://schemas.microsoft.com/office/drawing/2014/main" id="{00000000-0008-0000-2D00-00009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561</xdr:row>
      <xdr:rowOff>28440</xdr:rowOff>
    </xdr:from>
    <xdr:to>
      <xdr:col>7</xdr:col>
      <xdr:colOff>-363960</xdr:colOff>
      <xdr:row>562</xdr:row>
      <xdr:rowOff>0</xdr:rowOff>
    </xdr:to>
    <xdr:sp macro="" textlink="">
      <xdr:nvSpPr>
        <xdr:cNvPr id="2707" name="Option Button 2706">
          <a:extLst>
            <a:ext uri="{FF2B5EF4-FFF2-40B4-BE49-F238E27FC236}">
              <a16:creationId xmlns:a16="http://schemas.microsoft.com/office/drawing/2014/main" id="{00000000-0008-0000-2D00-00009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8" name="Option Button 2707">
          <a:extLst>
            <a:ext uri="{FF2B5EF4-FFF2-40B4-BE49-F238E27FC236}">
              <a16:creationId xmlns:a16="http://schemas.microsoft.com/office/drawing/2014/main" id="{00000000-0008-0000-2D00-00009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9" name="Option Button 2708">
          <a:extLst>
            <a:ext uri="{FF2B5EF4-FFF2-40B4-BE49-F238E27FC236}">
              <a16:creationId xmlns:a16="http://schemas.microsoft.com/office/drawing/2014/main" id="{00000000-0008-0000-2D00-00009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0" name="Option Button 2709">
          <a:extLst>
            <a:ext uri="{FF2B5EF4-FFF2-40B4-BE49-F238E27FC236}">
              <a16:creationId xmlns:a16="http://schemas.microsoft.com/office/drawing/2014/main" id="{00000000-0008-0000-2D00-00009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1" name="Group Box 2710" descr="Group Box 5">
          <a:extLst>
            <a:ext uri="{FF2B5EF4-FFF2-40B4-BE49-F238E27FC236}">
              <a16:creationId xmlns:a16="http://schemas.microsoft.com/office/drawing/2014/main" id="{00000000-0008-0000-2D00-00009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562</xdr:row>
      <xdr:rowOff>28440</xdr:rowOff>
    </xdr:from>
    <xdr:to>
      <xdr:col>7</xdr:col>
      <xdr:colOff>-363960</xdr:colOff>
      <xdr:row>563</xdr:row>
      <xdr:rowOff>0</xdr:rowOff>
    </xdr:to>
    <xdr:sp macro="" textlink="">
      <xdr:nvSpPr>
        <xdr:cNvPr id="2712" name="Option Button 2711">
          <a:extLst>
            <a:ext uri="{FF2B5EF4-FFF2-40B4-BE49-F238E27FC236}">
              <a16:creationId xmlns:a16="http://schemas.microsoft.com/office/drawing/2014/main" id="{00000000-0008-0000-2D00-00009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3" name="Option Button 2712">
          <a:extLst>
            <a:ext uri="{FF2B5EF4-FFF2-40B4-BE49-F238E27FC236}">
              <a16:creationId xmlns:a16="http://schemas.microsoft.com/office/drawing/2014/main" id="{00000000-0008-0000-2D00-00009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4" name="Option Button 2713">
          <a:extLst>
            <a:ext uri="{FF2B5EF4-FFF2-40B4-BE49-F238E27FC236}">
              <a16:creationId xmlns:a16="http://schemas.microsoft.com/office/drawing/2014/main" id="{00000000-0008-0000-2D00-00009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5" name="Option Button 2714">
          <a:extLst>
            <a:ext uri="{FF2B5EF4-FFF2-40B4-BE49-F238E27FC236}">
              <a16:creationId xmlns:a16="http://schemas.microsoft.com/office/drawing/2014/main" id="{00000000-0008-0000-2D00-00009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6" name="Group Box 2715" descr="Group Box 5">
          <a:extLst>
            <a:ext uri="{FF2B5EF4-FFF2-40B4-BE49-F238E27FC236}">
              <a16:creationId xmlns:a16="http://schemas.microsoft.com/office/drawing/2014/main" id="{00000000-0008-0000-2D00-00009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563</xdr:row>
      <xdr:rowOff>28440</xdr:rowOff>
    </xdr:from>
    <xdr:to>
      <xdr:col>7</xdr:col>
      <xdr:colOff>-363960</xdr:colOff>
      <xdr:row>564</xdr:row>
      <xdr:rowOff>0</xdr:rowOff>
    </xdr:to>
    <xdr:sp macro="" textlink="">
      <xdr:nvSpPr>
        <xdr:cNvPr id="2717" name="Option Button 2716">
          <a:extLst>
            <a:ext uri="{FF2B5EF4-FFF2-40B4-BE49-F238E27FC236}">
              <a16:creationId xmlns:a16="http://schemas.microsoft.com/office/drawing/2014/main" id="{00000000-0008-0000-2D00-00009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8" name="Option Button 2717">
          <a:extLst>
            <a:ext uri="{FF2B5EF4-FFF2-40B4-BE49-F238E27FC236}">
              <a16:creationId xmlns:a16="http://schemas.microsoft.com/office/drawing/2014/main" id="{00000000-0008-0000-2D00-00009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9" name="Option Button 2718">
          <a:extLst>
            <a:ext uri="{FF2B5EF4-FFF2-40B4-BE49-F238E27FC236}">
              <a16:creationId xmlns:a16="http://schemas.microsoft.com/office/drawing/2014/main" id="{00000000-0008-0000-2D00-00009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0" name="Option Button 2719">
          <a:extLst>
            <a:ext uri="{FF2B5EF4-FFF2-40B4-BE49-F238E27FC236}">
              <a16:creationId xmlns:a16="http://schemas.microsoft.com/office/drawing/2014/main" id="{00000000-0008-0000-2D00-0000A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1" name="Group Box 2720" descr="Group Box 5">
          <a:extLst>
            <a:ext uri="{FF2B5EF4-FFF2-40B4-BE49-F238E27FC236}">
              <a16:creationId xmlns:a16="http://schemas.microsoft.com/office/drawing/2014/main" id="{00000000-0008-0000-2D00-0000A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564</xdr:row>
      <xdr:rowOff>28440</xdr:rowOff>
    </xdr:from>
    <xdr:to>
      <xdr:col>7</xdr:col>
      <xdr:colOff>-363960</xdr:colOff>
      <xdr:row>565</xdr:row>
      <xdr:rowOff>0</xdr:rowOff>
    </xdr:to>
    <xdr:sp macro="" textlink="">
      <xdr:nvSpPr>
        <xdr:cNvPr id="2722" name="Option Button 2721">
          <a:extLst>
            <a:ext uri="{FF2B5EF4-FFF2-40B4-BE49-F238E27FC236}">
              <a16:creationId xmlns:a16="http://schemas.microsoft.com/office/drawing/2014/main" id="{00000000-0008-0000-2D00-0000A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3" name="Option Button 2722">
          <a:extLst>
            <a:ext uri="{FF2B5EF4-FFF2-40B4-BE49-F238E27FC236}">
              <a16:creationId xmlns:a16="http://schemas.microsoft.com/office/drawing/2014/main" id="{00000000-0008-0000-2D00-0000A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4" name="Option Button 2723">
          <a:extLst>
            <a:ext uri="{FF2B5EF4-FFF2-40B4-BE49-F238E27FC236}">
              <a16:creationId xmlns:a16="http://schemas.microsoft.com/office/drawing/2014/main" id="{00000000-0008-0000-2D00-0000A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5" name="Option Button 2724">
          <a:extLst>
            <a:ext uri="{FF2B5EF4-FFF2-40B4-BE49-F238E27FC236}">
              <a16:creationId xmlns:a16="http://schemas.microsoft.com/office/drawing/2014/main" id="{00000000-0008-0000-2D00-0000A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6" name="Group Box 2725" descr="Group Box 5">
          <a:extLst>
            <a:ext uri="{FF2B5EF4-FFF2-40B4-BE49-F238E27FC236}">
              <a16:creationId xmlns:a16="http://schemas.microsoft.com/office/drawing/2014/main" id="{00000000-0008-0000-2D00-0000A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565</xdr:row>
      <xdr:rowOff>28440</xdr:rowOff>
    </xdr:from>
    <xdr:to>
      <xdr:col>7</xdr:col>
      <xdr:colOff>-363960</xdr:colOff>
      <xdr:row>566</xdr:row>
      <xdr:rowOff>0</xdr:rowOff>
    </xdr:to>
    <xdr:sp macro="" textlink="">
      <xdr:nvSpPr>
        <xdr:cNvPr id="2727" name="Option Button 2726">
          <a:extLst>
            <a:ext uri="{FF2B5EF4-FFF2-40B4-BE49-F238E27FC236}">
              <a16:creationId xmlns:a16="http://schemas.microsoft.com/office/drawing/2014/main" id="{00000000-0008-0000-2D00-0000A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8" name="Option Button 2727">
          <a:extLst>
            <a:ext uri="{FF2B5EF4-FFF2-40B4-BE49-F238E27FC236}">
              <a16:creationId xmlns:a16="http://schemas.microsoft.com/office/drawing/2014/main" id="{00000000-0008-0000-2D00-0000A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9" name="Option Button 2728">
          <a:extLst>
            <a:ext uri="{FF2B5EF4-FFF2-40B4-BE49-F238E27FC236}">
              <a16:creationId xmlns:a16="http://schemas.microsoft.com/office/drawing/2014/main" id="{00000000-0008-0000-2D00-0000A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0" name="Option Button 2729">
          <a:extLst>
            <a:ext uri="{FF2B5EF4-FFF2-40B4-BE49-F238E27FC236}">
              <a16:creationId xmlns:a16="http://schemas.microsoft.com/office/drawing/2014/main" id="{00000000-0008-0000-2D00-0000A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1" name="Group Box 2730" descr="Group Box 5">
          <a:extLst>
            <a:ext uri="{FF2B5EF4-FFF2-40B4-BE49-F238E27FC236}">
              <a16:creationId xmlns:a16="http://schemas.microsoft.com/office/drawing/2014/main" id="{00000000-0008-0000-2D00-0000A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566</xdr:row>
      <xdr:rowOff>28440</xdr:rowOff>
    </xdr:from>
    <xdr:to>
      <xdr:col>7</xdr:col>
      <xdr:colOff>-363960</xdr:colOff>
      <xdr:row>567</xdr:row>
      <xdr:rowOff>0</xdr:rowOff>
    </xdr:to>
    <xdr:sp macro="" textlink="">
      <xdr:nvSpPr>
        <xdr:cNvPr id="2732" name="Option Button 2731">
          <a:extLst>
            <a:ext uri="{FF2B5EF4-FFF2-40B4-BE49-F238E27FC236}">
              <a16:creationId xmlns:a16="http://schemas.microsoft.com/office/drawing/2014/main" id="{00000000-0008-0000-2D00-0000A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3" name="Option Button 2732">
          <a:extLst>
            <a:ext uri="{FF2B5EF4-FFF2-40B4-BE49-F238E27FC236}">
              <a16:creationId xmlns:a16="http://schemas.microsoft.com/office/drawing/2014/main" id="{00000000-0008-0000-2D00-0000A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4" name="Option Button 2733">
          <a:extLst>
            <a:ext uri="{FF2B5EF4-FFF2-40B4-BE49-F238E27FC236}">
              <a16:creationId xmlns:a16="http://schemas.microsoft.com/office/drawing/2014/main" id="{00000000-0008-0000-2D00-0000A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5" name="Option Button 2734">
          <a:extLst>
            <a:ext uri="{FF2B5EF4-FFF2-40B4-BE49-F238E27FC236}">
              <a16:creationId xmlns:a16="http://schemas.microsoft.com/office/drawing/2014/main" id="{00000000-0008-0000-2D00-0000A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6" name="Group Box 2735" descr="Group Box 5">
          <a:extLst>
            <a:ext uri="{FF2B5EF4-FFF2-40B4-BE49-F238E27FC236}">
              <a16:creationId xmlns:a16="http://schemas.microsoft.com/office/drawing/2014/main" id="{00000000-0008-0000-2D00-0000B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567</xdr:row>
      <xdr:rowOff>28440</xdr:rowOff>
    </xdr:from>
    <xdr:to>
      <xdr:col>7</xdr:col>
      <xdr:colOff>-363960</xdr:colOff>
      <xdr:row>568</xdr:row>
      <xdr:rowOff>0</xdr:rowOff>
    </xdr:to>
    <xdr:sp macro="" textlink="">
      <xdr:nvSpPr>
        <xdr:cNvPr id="2737" name="Option Button 2736">
          <a:extLst>
            <a:ext uri="{FF2B5EF4-FFF2-40B4-BE49-F238E27FC236}">
              <a16:creationId xmlns:a16="http://schemas.microsoft.com/office/drawing/2014/main" id="{00000000-0008-0000-2D00-0000B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8" name="Option Button 2737">
          <a:extLst>
            <a:ext uri="{FF2B5EF4-FFF2-40B4-BE49-F238E27FC236}">
              <a16:creationId xmlns:a16="http://schemas.microsoft.com/office/drawing/2014/main" id="{00000000-0008-0000-2D00-0000B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9" name="Option Button 2738">
          <a:extLst>
            <a:ext uri="{FF2B5EF4-FFF2-40B4-BE49-F238E27FC236}">
              <a16:creationId xmlns:a16="http://schemas.microsoft.com/office/drawing/2014/main" id="{00000000-0008-0000-2D00-0000B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0" name="Option Button 2739">
          <a:extLst>
            <a:ext uri="{FF2B5EF4-FFF2-40B4-BE49-F238E27FC236}">
              <a16:creationId xmlns:a16="http://schemas.microsoft.com/office/drawing/2014/main" id="{00000000-0008-0000-2D00-0000B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1" name="Group Box 2740" descr="Group Box 5">
          <a:extLst>
            <a:ext uri="{FF2B5EF4-FFF2-40B4-BE49-F238E27FC236}">
              <a16:creationId xmlns:a16="http://schemas.microsoft.com/office/drawing/2014/main" id="{00000000-0008-0000-2D00-0000B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568</xdr:row>
      <xdr:rowOff>28440</xdr:rowOff>
    </xdr:from>
    <xdr:to>
      <xdr:col>7</xdr:col>
      <xdr:colOff>-363960</xdr:colOff>
      <xdr:row>569</xdr:row>
      <xdr:rowOff>0</xdr:rowOff>
    </xdr:to>
    <xdr:sp macro="" textlink="">
      <xdr:nvSpPr>
        <xdr:cNvPr id="2742" name="Option Button 2741">
          <a:extLst>
            <a:ext uri="{FF2B5EF4-FFF2-40B4-BE49-F238E27FC236}">
              <a16:creationId xmlns:a16="http://schemas.microsoft.com/office/drawing/2014/main" id="{00000000-0008-0000-2D00-0000B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3" name="Option Button 2742">
          <a:extLst>
            <a:ext uri="{FF2B5EF4-FFF2-40B4-BE49-F238E27FC236}">
              <a16:creationId xmlns:a16="http://schemas.microsoft.com/office/drawing/2014/main" id="{00000000-0008-0000-2D00-0000B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4" name="Option Button 2743">
          <a:extLst>
            <a:ext uri="{FF2B5EF4-FFF2-40B4-BE49-F238E27FC236}">
              <a16:creationId xmlns:a16="http://schemas.microsoft.com/office/drawing/2014/main" id="{00000000-0008-0000-2D00-0000B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5" name="Option Button 2744">
          <a:extLst>
            <a:ext uri="{FF2B5EF4-FFF2-40B4-BE49-F238E27FC236}">
              <a16:creationId xmlns:a16="http://schemas.microsoft.com/office/drawing/2014/main" id="{00000000-0008-0000-2D00-0000B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6" name="Group Box 2745" descr="Group Box 5">
          <a:extLst>
            <a:ext uri="{FF2B5EF4-FFF2-40B4-BE49-F238E27FC236}">
              <a16:creationId xmlns:a16="http://schemas.microsoft.com/office/drawing/2014/main" id="{00000000-0008-0000-2D00-0000B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569</xdr:row>
      <xdr:rowOff>28440</xdr:rowOff>
    </xdr:from>
    <xdr:to>
      <xdr:col>7</xdr:col>
      <xdr:colOff>-363960</xdr:colOff>
      <xdr:row>570</xdr:row>
      <xdr:rowOff>0</xdr:rowOff>
    </xdr:to>
    <xdr:sp macro="" textlink="">
      <xdr:nvSpPr>
        <xdr:cNvPr id="2747" name="Option Button 2746">
          <a:extLst>
            <a:ext uri="{FF2B5EF4-FFF2-40B4-BE49-F238E27FC236}">
              <a16:creationId xmlns:a16="http://schemas.microsoft.com/office/drawing/2014/main" id="{00000000-0008-0000-2D00-0000B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8" name="Option Button 2747">
          <a:extLst>
            <a:ext uri="{FF2B5EF4-FFF2-40B4-BE49-F238E27FC236}">
              <a16:creationId xmlns:a16="http://schemas.microsoft.com/office/drawing/2014/main" id="{00000000-0008-0000-2D00-0000B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9" name="Option Button 2748">
          <a:extLst>
            <a:ext uri="{FF2B5EF4-FFF2-40B4-BE49-F238E27FC236}">
              <a16:creationId xmlns:a16="http://schemas.microsoft.com/office/drawing/2014/main" id="{00000000-0008-0000-2D00-0000B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0" name="Option Button 2749">
          <a:extLst>
            <a:ext uri="{FF2B5EF4-FFF2-40B4-BE49-F238E27FC236}">
              <a16:creationId xmlns:a16="http://schemas.microsoft.com/office/drawing/2014/main" id="{00000000-0008-0000-2D00-0000B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1" name="Group Box 2750" descr="Group Box 5">
          <a:extLst>
            <a:ext uri="{FF2B5EF4-FFF2-40B4-BE49-F238E27FC236}">
              <a16:creationId xmlns:a16="http://schemas.microsoft.com/office/drawing/2014/main" id="{00000000-0008-0000-2D00-0000B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570</xdr:row>
      <xdr:rowOff>28440</xdr:rowOff>
    </xdr:from>
    <xdr:to>
      <xdr:col>7</xdr:col>
      <xdr:colOff>-363960</xdr:colOff>
      <xdr:row>571</xdr:row>
      <xdr:rowOff>0</xdr:rowOff>
    </xdr:to>
    <xdr:sp macro="" textlink="">
      <xdr:nvSpPr>
        <xdr:cNvPr id="2752" name="Option Button 2751">
          <a:extLst>
            <a:ext uri="{FF2B5EF4-FFF2-40B4-BE49-F238E27FC236}">
              <a16:creationId xmlns:a16="http://schemas.microsoft.com/office/drawing/2014/main" id="{00000000-0008-0000-2D00-0000C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3" name="Option Button 2752">
          <a:extLst>
            <a:ext uri="{FF2B5EF4-FFF2-40B4-BE49-F238E27FC236}">
              <a16:creationId xmlns:a16="http://schemas.microsoft.com/office/drawing/2014/main" id="{00000000-0008-0000-2D00-0000C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4" name="Option Button 2753">
          <a:extLst>
            <a:ext uri="{FF2B5EF4-FFF2-40B4-BE49-F238E27FC236}">
              <a16:creationId xmlns:a16="http://schemas.microsoft.com/office/drawing/2014/main" id="{00000000-0008-0000-2D00-0000C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5" name="Option Button 2754">
          <a:extLst>
            <a:ext uri="{FF2B5EF4-FFF2-40B4-BE49-F238E27FC236}">
              <a16:creationId xmlns:a16="http://schemas.microsoft.com/office/drawing/2014/main" id="{00000000-0008-0000-2D00-0000C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6" name="Group Box 2755" descr="Group Box 5">
          <a:extLst>
            <a:ext uri="{FF2B5EF4-FFF2-40B4-BE49-F238E27FC236}">
              <a16:creationId xmlns:a16="http://schemas.microsoft.com/office/drawing/2014/main" id="{00000000-0008-0000-2D00-0000C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571</xdr:row>
      <xdr:rowOff>28440</xdr:rowOff>
    </xdr:from>
    <xdr:to>
      <xdr:col>7</xdr:col>
      <xdr:colOff>-363960</xdr:colOff>
      <xdr:row>572</xdr:row>
      <xdr:rowOff>0</xdr:rowOff>
    </xdr:to>
    <xdr:sp macro="" textlink="">
      <xdr:nvSpPr>
        <xdr:cNvPr id="2757" name="Option Button 2756">
          <a:extLst>
            <a:ext uri="{FF2B5EF4-FFF2-40B4-BE49-F238E27FC236}">
              <a16:creationId xmlns:a16="http://schemas.microsoft.com/office/drawing/2014/main" id="{00000000-0008-0000-2D00-0000C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8" name="Option Button 2757">
          <a:extLst>
            <a:ext uri="{FF2B5EF4-FFF2-40B4-BE49-F238E27FC236}">
              <a16:creationId xmlns:a16="http://schemas.microsoft.com/office/drawing/2014/main" id="{00000000-0008-0000-2D00-0000C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9" name="Option Button 2758">
          <a:extLst>
            <a:ext uri="{FF2B5EF4-FFF2-40B4-BE49-F238E27FC236}">
              <a16:creationId xmlns:a16="http://schemas.microsoft.com/office/drawing/2014/main" id="{00000000-0008-0000-2D00-0000C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0" name="Option Button 2759">
          <a:extLst>
            <a:ext uri="{FF2B5EF4-FFF2-40B4-BE49-F238E27FC236}">
              <a16:creationId xmlns:a16="http://schemas.microsoft.com/office/drawing/2014/main" id="{00000000-0008-0000-2D00-0000C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1" name="Group Box 2760" descr="Group Box 5">
          <a:extLst>
            <a:ext uri="{FF2B5EF4-FFF2-40B4-BE49-F238E27FC236}">
              <a16:creationId xmlns:a16="http://schemas.microsoft.com/office/drawing/2014/main" id="{00000000-0008-0000-2D00-0000C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572</xdr:row>
      <xdr:rowOff>28440</xdr:rowOff>
    </xdr:from>
    <xdr:to>
      <xdr:col>7</xdr:col>
      <xdr:colOff>-363960</xdr:colOff>
      <xdr:row>573</xdr:row>
      <xdr:rowOff>0</xdr:rowOff>
    </xdr:to>
    <xdr:sp macro="" textlink="">
      <xdr:nvSpPr>
        <xdr:cNvPr id="2762" name="Option Button 2761">
          <a:extLst>
            <a:ext uri="{FF2B5EF4-FFF2-40B4-BE49-F238E27FC236}">
              <a16:creationId xmlns:a16="http://schemas.microsoft.com/office/drawing/2014/main" id="{00000000-0008-0000-2D00-0000C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3" name="Option Button 2762">
          <a:extLst>
            <a:ext uri="{FF2B5EF4-FFF2-40B4-BE49-F238E27FC236}">
              <a16:creationId xmlns:a16="http://schemas.microsoft.com/office/drawing/2014/main" id="{00000000-0008-0000-2D00-0000C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4" name="Option Button 2763">
          <a:extLst>
            <a:ext uri="{FF2B5EF4-FFF2-40B4-BE49-F238E27FC236}">
              <a16:creationId xmlns:a16="http://schemas.microsoft.com/office/drawing/2014/main" id="{00000000-0008-0000-2D00-0000C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5" name="Option Button 2764">
          <a:extLst>
            <a:ext uri="{FF2B5EF4-FFF2-40B4-BE49-F238E27FC236}">
              <a16:creationId xmlns:a16="http://schemas.microsoft.com/office/drawing/2014/main" id="{00000000-0008-0000-2D00-0000C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6" name="Group Box 2765" descr="Group Box 5">
          <a:extLst>
            <a:ext uri="{FF2B5EF4-FFF2-40B4-BE49-F238E27FC236}">
              <a16:creationId xmlns:a16="http://schemas.microsoft.com/office/drawing/2014/main" id="{00000000-0008-0000-2D00-0000C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573</xdr:row>
      <xdr:rowOff>28440</xdr:rowOff>
    </xdr:from>
    <xdr:to>
      <xdr:col>7</xdr:col>
      <xdr:colOff>-363960</xdr:colOff>
      <xdr:row>574</xdr:row>
      <xdr:rowOff>0</xdr:rowOff>
    </xdr:to>
    <xdr:sp macro="" textlink="">
      <xdr:nvSpPr>
        <xdr:cNvPr id="2767" name="Option Button 2766">
          <a:extLst>
            <a:ext uri="{FF2B5EF4-FFF2-40B4-BE49-F238E27FC236}">
              <a16:creationId xmlns:a16="http://schemas.microsoft.com/office/drawing/2014/main" id="{00000000-0008-0000-2D00-0000C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8" name="Option Button 2767">
          <a:extLst>
            <a:ext uri="{FF2B5EF4-FFF2-40B4-BE49-F238E27FC236}">
              <a16:creationId xmlns:a16="http://schemas.microsoft.com/office/drawing/2014/main" id="{00000000-0008-0000-2D00-0000D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9" name="Option Button 2768">
          <a:extLst>
            <a:ext uri="{FF2B5EF4-FFF2-40B4-BE49-F238E27FC236}">
              <a16:creationId xmlns:a16="http://schemas.microsoft.com/office/drawing/2014/main" id="{00000000-0008-0000-2D00-0000D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0" name="Option Button 2769">
          <a:extLst>
            <a:ext uri="{FF2B5EF4-FFF2-40B4-BE49-F238E27FC236}">
              <a16:creationId xmlns:a16="http://schemas.microsoft.com/office/drawing/2014/main" id="{00000000-0008-0000-2D00-0000D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1" name="Group Box 2770" descr="Group Box 5">
          <a:extLst>
            <a:ext uri="{FF2B5EF4-FFF2-40B4-BE49-F238E27FC236}">
              <a16:creationId xmlns:a16="http://schemas.microsoft.com/office/drawing/2014/main" id="{00000000-0008-0000-2D00-0000D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574</xdr:row>
      <xdr:rowOff>28440</xdr:rowOff>
    </xdr:from>
    <xdr:to>
      <xdr:col>7</xdr:col>
      <xdr:colOff>-363960</xdr:colOff>
      <xdr:row>575</xdr:row>
      <xdr:rowOff>0</xdr:rowOff>
    </xdr:to>
    <xdr:sp macro="" textlink="">
      <xdr:nvSpPr>
        <xdr:cNvPr id="2772" name="Option Button 2771">
          <a:extLst>
            <a:ext uri="{FF2B5EF4-FFF2-40B4-BE49-F238E27FC236}">
              <a16:creationId xmlns:a16="http://schemas.microsoft.com/office/drawing/2014/main" id="{00000000-0008-0000-2D00-0000D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3" name="Option Button 2772">
          <a:extLst>
            <a:ext uri="{FF2B5EF4-FFF2-40B4-BE49-F238E27FC236}">
              <a16:creationId xmlns:a16="http://schemas.microsoft.com/office/drawing/2014/main" id="{00000000-0008-0000-2D00-0000D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4" name="Option Button 2773">
          <a:extLst>
            <a:ext uri="{FF2B5EF4-FFF2-40B4-BE49-F238E27FC236}">
              <a16:creationId xmlns:a16="http://schemas.microsoft.com/office/drawing/2014/main" id="{00000000-0008-0000-2D00-0000D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5" name="Option Button 2774">
          <a:extLst>
            <a:ext uri="{FF2B5EF4-FFF2-40B4-BE49-F238E27FC236}">
              <a16:creationId xmlns:a16="http://schemas.microsoft.com/office/drawing/2014/main" id="{00000000-0008-0000-2D00-0000D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6" name="Group Box 2775" descr="Group Box 5">
          <a:extLst>
            <a:ext uri="{FF2B5EF4-FFF2-40B4-BE49-F238E27FC236}">
              <a16:creationId xmlns:a16="http://schemas.microsoft.com/office/drawing/2014/main" id="{00000000-0008-0000-2D00-0000D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575</xdr:row>
      <xdr:rowOff>28440</xdr:rowOff>
    </xdr:from>
    <xdr:to>
      <xdr:col>7</xdr:col>
      <xdr:colOff>-363960</xdr:colOff>
      <xdr:row>576</xdr:row>
      <xdr:rowOff>0</xdr:rowOff>
    </xdr:to>
    <xdr:sp macro="" textlink="">
      <xdr:nvSpPr>
        <xdr:cNvPr id="2777" name="Option Button 2776">
          <a:extLst>
            <a:ext uri="{FF2B5EF4-FFF2-40B4-BE49-F238E27FC236}">
              <a16:creationId xmlns:a16="http://schemas.microsoft.com/office/drawing/2014/main" id="{00000000-0008-0000-2D00-0000D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8" name="Option Button 2777">
          <a:extLst>
            <a:ext uri="{FF2B5EF4-FFF2-40B4-BE49-F238E27FC236}">
              <a16:creationId xmlns:a16="http://schemas.microsoft.com/office/drawing/2014/main" id="{00000000-0008-0000-2D00-0000D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9" name="Option Button 2778">
          <a:extLst>
            <a:ext uri="{FF2B5EF4-FFF2-40B4-BE49-F238E27FC236}">
              <a16:creationId xmlns:a16="http://schemas.microsoft.com/office/drawing/2014/main" id="{00000000-0008-0000-2D00-0000D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0" name="Option Button 2779">
          <a:extLst>
            <a:ext uri="{FF2B5EF4-FFF2-40B4-BE49-F238E27FC236}">
              <a16:creationId xmlns:a16="http://schemas.microsoft.com/office/drawing/2014/main" id="{00000000-0008-0000-2D00-0000D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1" name="Group Box 2780" descr="Group Box 5">
          <a:extLst>
            <a:ext uri="{FF2B5EF4-FFF2-40B4-BE49-F238E27FC236}">
              <a16:creationId xmlns:a16="http://schemas.microsoft.com/office/drawing/2014/main" id="{00000000-0008-0000-2D00-0000D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576</xdr:row>
      <xdr:rowOff>28440</xdr:rowOff>
    </xdr:from>
    <xdr:to>
      <xdr:col>7</xdr:col>
      <xdr:colOff>-363960</xdr:colOff>
      <xdr:row>577</xdr:row>
      <xdr:rowOff>0</xdr:rowOff>
    </xdr:to>
    <xdr:sp macro="" textlink="">
      <xdr:nvSpPr>
        <xdr:cNvPr id="2782" name="Option Button 2781">
          <a:extLst>
            <a:ext uri="{FF2B5EF4-FFF2-40B4-BE49-F238E27FC236}">
              <a16:creationId xmlns:a16="http://schemas.microsoft.com/office/drawing/2014/main" id="{00000000-0008-0000-2D00-0000D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3" name="Option Button 2782">
          <a:extLst>
            <a:ext uri="{FF2B5EF4-FFF2-40B4-BE49-F238E27FC236}">
              <a16:creationId xmlns:a16="http://schemas.microsoft.com/office/drawing/2014/main" id="{00000000-0008-0000-2D00-0000D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4" name="Option Button 2783">
          <a:extLst>
            <a:ext uri="{FF2B5EF4-FFF2-40B4-BE49-F238E27FC236}">
              <a16:creationId xmlns:a16="http://schemas.microsoft.com/office/drawing/2014/main" id="{00000000-0008-0000-2D00-0000E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5" name="Option Button 2784">
          <a:extLst>
            <a:ext uri="{FF2B5EF4-FFF2-40B4-BE49-F238E27FC236}">
              <a16:creationId xmlns:a16="http://schemas.microsoft.com/office/drawing/2014/main" id="{00000000-0008-0000-2D00-0000E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6" name="Group Box 2785" descr="Group Box 5">
          <a:extLst>
            <a:ext uri="{FF2B5EF4-FFF2-40B4-BE49-F238E27FC236}">
              <a16:creationId xmlns:a16="http://schemas.microsoft.com/office/drawing/2014/main" id="{00000000-0008-0000-2D00-0000E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577</xdr:row>
      <xdr:rowOff>28440</xdr:rowOff>
    </xdr:from>
    <xdr:to>
      <xdr:col>7</xdr:col>
      <xdr:colOff>-363960</xdr:colOff>
      <xdr:row>578</xdr:row>
      <xdr:rowOff>0</xdr:rowOff>
    </xdr:to>
    <xdr:sp macro="" textlink="">
      <xdr:nvSpPr>
        <xdr:cNvPr id="2787" name="Option Button 2786">
          <a:extLst>
            <a:ext uri="{FF2B5EF4-FFF2-40B4-BE49-F238E27FC236}">
              <a16:creationId xmlns:a16="http://schemas.microsoft.com/office/drawing/2014/main" id="{00000000-0008-0000-2D00-0000E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8" name="Option Button 2787">
          <a:extLst>
            <a:ext uri="{FF2B5EF4-FFF2-40B4-BE49-F238E27FC236}">
              <a16:creationId xmlns:a16="http://schemas.microsoft.com/office/drawing/2014/main" id="{00000000-0008-0000-2D00-0000E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9" name="Option Button 2788">
          <a:extLst>
            <a:ext uri="{FF2B5EF4-FFF2-40B4-BE49-F238E27FC236}">
              <a16:creationId xmlns:a16="http://schemas.microsoft.com/office/drawing/2014/main" id="{00000000-0008-0000-2D00-0000E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0" name="Option Button 2789">
          <a:extLst>
            <a:ext uri="{FF2B5EF4-FFF2-40B4-BE49-F238E27FC236}">
              <a16:creationId xmlns:a16="http://schemas.microsoft.com/office/drawing/2014/main" id="{00000000-0008-0000-2D00-0000E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1" name="Group Box 2790" descr="Group Box 5">
          <a:extLst>
            <a:ext uri="{FF2B5EF4-FFF2-40B4-BE49-F238E27FC236}">
              <a16:creationId xmlns:a16="http://schemas.microsoft.com/office/drawing/2014/main" id="{00000000-0008-0000-2D00-0000E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578</xdr:row>
      <xdr:rowOff>28440</xdr:rowOff>
    </xdr:from>
    <xdr:to>
      <xdr:col>7</xdr:col>
      <xdr:colOff>-363960</xdr:colOff>
      <xdr:row>579</xdr:row>
      <xdr:rowOff>0</xdr:rowOff>
    </xdr:to>
    <xdr:sp macro="" textlink="">
      <xdr:nvSpPr>
        <xdr:cNvPr id="2792" name="Option Button 2791">
          <a:extLst>
            <a:ext uri="{FF2B5EF4-FFF2-40B4-BE49-F238E27FC236}">
              <a16:creationId xmlns:a16="http://schemas.microsoft.com/office/drawing/2014/main" id="{00000000-0008-0000-2D00-0000E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3" name="Option Button 2792">
          <a:extLst>
            <a:ext uri="{FF2B5EF4-FFF2-40B4-BE49-F238E27FC236}">
              <a16:creationId xmlns:a16="http://schemas.microsoft.com/office/drawing/2014/main" id="{00000000-0008-0000-2D00-0000E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4" name="Option Button 2793">
          <a:extLst>
            <a:ext uri="{FF2B5EF4-FFF2-40B4-BE49-F238E27FC236}">
              <a16:creationId xmlns:a16="http://schemas.microsoft.com/office/drawing/2014/main" id="{00000000-0008-0000-2D00-0000E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5" name="Option Button 2794">
          <a:extLst>
            <a:ext uri="{FF2B5EF4-FFF2-40B4-BE49-F238E27FC236}">
              <a16:creationId xmlns:a16="http://schemas.microsoft.com/office/drawing/2014/main" id="{00000000-0008-0000-2D00-0000E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6" name="Group Box 2795" descr="Group Box 5">
          <a:extLst>
            <a:ext uri="{FF2B5EF4-FFF2-40B4-BE49-F238E27FC236}">
              <a16:creationId xmlns:a16="http://schemas.microsoft.com/office/drawing/2014/main" id="{00000000-0008-0000-2D00-0000E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579</xdr:row>
      <xdr:rowOff>28440</xdr:rowOff>
    </xdr:from>
    <xdr:to>
      <xdr:col>7</xdr:col>
      <xdr:colOff>-363960</xdr:colOff>
      <xdr:row>580</xdr:row>
      <xdr:rowOff>0</xdr:rowOff>
    </xdr:to>
    <xdr:sp macro="" textlink="">
      <xdr:nvSpPr>
        <xdr:cNvPr id="2797" name="Option Button 2796">
          <a:extLst>
            <a:ext uri="{FF2B5EF4-FFF2-40B4-BE49-F238E27FC236}">
              <a16:creationId xmlns:a16="http://schemas.microsoft.com/office/drawing/2014/main" id="{00000000-0008-0000-2D00-0000E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8" name="Option Button 2797">
          <a:extLst>
            <a:ext uri="{FF2B5EF4-FFF2-40B4-BE49-F238E27FC236}">
              <a16:creationId xmlns:a16="http://schemas.microsoft.com/office/drawing/2014/main" id="{00000000-0008-0000-2D00-0000E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9" name="Option Button 2798">
          <a:extLst>
            <a:ext uri="{FF2B5EF4-FFF2-40B4-BE49-F238E27FC236}">
              <a16:creationId xmlns:a16="http://schemas.microsoft.com/office/drawing/2014/main" id="{00000000-0008-0000-2D00-0000E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0" name="Option Button 2799">
          <a:extLst>
            <a:ext uri="{FF2B5EF4-FFF2-40B4-BE49-F238E27FC236}">
              <a16:creationId xmlns:a16="http://schemas.microsoft.com/office/drawing/2014/main" id="{00000000-0008-0000-2D00-0000F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1" name="Group Box 2800" descr="Group Box 5">
          <a:extLst>
            <a:ext uri="{FF2B5EF4-FFF2-40B4-BE49-F238E27FC236}">
              <a16:creationId xmlns:a16="http://schemas.microsoft.com/office/drawing/2014/main" id="{00000000-0008-0000-2D00-0000F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580</xdr:row>
      <xdr:rowOff>28440</xdr:rowOff>
    </xdr:from>
    <xdr:to>
      <xdr:col>7</xdr:col>
      <xdr:colOff>-363960</xdr:colOff>
      <xdr:row>581</xdr:row>
      <xdr:rowOff>0</xdr:rowOff>
    </xdr:to>
    <xdr:sp macro="" textlink="">
      <xdr:nvSpPr>
        <xdr:cNvPr id="2802" name="Option Button 2801">
          <a:extLst>
            <a:ext uri="{FF2B5EF4-FFF2-40B4-BE49-F238E27FC236}">
              <a16:creationId xmlns:a16="http://schemas.microsoft.com/office/drawing/2014/main" id="{00000000-0008-0000-2D00-0000F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3" name="Option Button 2802">
          <a:extLst>
            <a:ext uri="{FF2B5EF4-FFF2-40B4-BE49-F238E27FC236}">
              <a16:creationId xmlns:a16="http://schemas.microsoft.com/office/drawing/2014/main" id="{00000000-0008-0000-2D00-0000F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4" name="Option Button 2803">
          <a:extLst>
            <a:ext uri="{FF2B5EF4-FFF2-40B4-BE49-F238E27FC236}">
              <a16:creationId xmlns:a16="http://schemas.microsoft.com/office/drawing/2014/main" id="{00000000-0008-0000-2D00-0000F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5" name="Option Button 2804">
          <a:extLst>
            <a:ext uri="{FF2B5EF4-FFF2-40B4-BE49-F238E27FC236}">
              <a16:creationId xmlns:a16="http://schemas.microsoft.com/office/drawing/2014/main" id="{00000000-0008-0000-2D00-0000F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6" name="Group Box 2805" descr="Group Box 5">
          <a:extLst>
            <a:ext uri="{FF2B5EF4-FFF2-40B4-BE49-F238E27FC236}">
              <a16:creationId xmlns:a16="http://schemas.microsoft.com/office/drawing/2014/main" id="{00000000-0008-0000-2D00-0000F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581</xdr:row>
      <xdr:rowOff>28440</xdr:rowOff>
    </xdr:from>
    <xdr:to>
      <xdr:col>7</xdr:col>
      <xdr:colOff>-363960</xdr:colOff>
      <xdr:row>582</xdr:row>
      <xdr:rowOff>0</xdr:rowOff>
    </xdr:to>
    <xdr:sp macro="" textlink="">
      <xdr:nvSpPr>
        <xdr:cNvPr id="2807" name="Option Button 2806">
          <a:extLst>
            <a:ext uri="{FF2B5EF4-FFF2-40B4-BE49-F238E27FC236}">
              <a16:creationId xmlns:a16="http://schemas.microsoft.com/office/drawing/2014/main" id="{00000000-0008-0000-2D00-0000F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8" name="Option Button 2807">
          <a:extLst>
            <a:ext uri="{FF2B5EF4-FFF2-40B4-BE49-F238E27FC236}">
              <a16:creationId xmlns:a16="http://schemas.microsoft.com/office/drawing/2014/main" id="{00000000-0008-0000-2D00-0000F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9" name="Option Button 2808">
          <a:extLst>
            <a:ext uri="{FF2B5EF4-FFF2-40B4-BE49-F238E27FC236}">
              <a16:creationId xmlns:a16="http://schemas.microsoft.com/office/drawing/2014/main" id="{00000000-0008-0000-2D00-0000F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0" name="Option Button 2809">
          <a:extLst>
            <a:ext uri="{FF2B5EF4-FFF2-40B4-BE49-F238E27FC236}">
              <a16:creationId xmlns:a16="http://schemas.microsoft.com/office/drawing/2014/main" id="{00000000-0008-0000-2D00-0000F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1" name="Group Box 2810" descr="Group Box 5">
          <a:extLst>
            <a:ext uri="{FF2B5EF4-FFF2-40B4-BE49-F238E27FC236}">
              <a16:creationId xmlns:a16="http://schemas.microsoft.com/office/drawing/2014/main" id="{00000000-0008-0000-2D00-0000F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582</xdr:row>
      <xdr:rowOff>28440</xdr:rowOff>
    </xdr:from>
    <xdr:to>
      <xdr:col>7</xdr:col>
      <xdr:colOff>-363960</xdr:colOff>
      <xdr:row>583</xdr:row>
      <xdr:rowOff>0</xdr:rowOff>
    </xdr:to>
    <xdr:sp macro="" textlink="">
      <xdr:nvSpPr>
        <xdr:cNvPr id="2812" name="Option Button 2811">
          <a:extLst>
            <a:ext uri="{FF2B5EF4-FFF2-40B4-BE49-F238E27FC236}">
              <a16:creationId xmlns:a16="http://schemas.microsoft.com/office/drawing/2014/main" id="{00000000-0008-0000-2D00-0000F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3" name="Option Button 2812">
          <a:extLst>
            <a:ext uri="{FF2B5EF4-FFF2-40B4-BE49-F238E27FC236}">
              <a16:creationId xmlns:a16="http://schemas.microsoft.com/office/drawing/2014/main" id="{00000000-0008-0000-2D00-0000F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4" name="Option Button 2813">
          <a:extLst>
            <a:ext uri="{FF2B5EF4-FFF2-40B4-BE49-F238E27FC236}">
              <a16:creationId xmlns:a16="http://schemas.microsoft.com/office/drawing/2014/main" id="{00000000-0008-0000-2D00-0000F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5" name="Option Button 2814">
          <a:extLst>
            <a:ext uri="{FF2B5EF4-FFF2-40B4-BE49-F238E27FC236}">
              <a16:creationId xmlns:a16="http://schemas.microsoft.com/office/drawing/2014/main" id="{00000000-0008-0000-2D00-0000F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6" name="Group Box 2815" descr="Group Box 5">
          <a:extLst>
            <a:ext uri="{FF2B5EF4-FFF2-40B4-BE49-F238E27FC236}">
              <a16:creationId xmlns:a16="http://schemas.microsoft.com/office/drawing/2014/main" id="{00000000-0008-0000-2D00-00000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583</xdr:row>
      <xdr:rowOff>28440</xdr:rowOff>
    </xdr:from>
    <xdr:to>
      <xdr:col>7</xdr:col>
      <xdr:colOff>-363960</xdr:colOff>
      <xdr:row>584</xdr:row>
      <xdr:rowOff>0</xdr:rowOff>
    </xdr:to>
    <xdr:sp macro="" textlink="">
      <xdr:nvSpPr>
        <xdr:cNvPr id="2817" name="Option Button 2816">
          <a:extLst>
            <a:ext uri="{FF2B5EF4-FFF2-40B4-BE49-F238E27FC236}">
              <a16:creationId xmlns:a16="http://schemas.microsoft.com/office/drawing/2014/main" id="{00000000-0008-0000-2D00-00000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8" name="Option Button 2817">
          <a:extLst>
            <a:ext uri="{FF2B5EF4-FFF2-40B4-BE49-F238E27FC236}">
              <a16:creationId xmlns:a16="http://schemas.microsoft.com/office/drawing/2014/main" id="{00000000-0008-0000-2D00-00000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9" name="Option Button 2818">
          <a:extLst>
            <a:ext uri="{FF2B5EF4-FFF2-40B4-BE49-F238E27FC236}">
              <a16:creationId xmlns:a16="http://schemas.microsoft.com/office/drawing/2014/main" id="{00000000-0008-0000-2D00-00000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0" name="Option Button 2819">
          <a:extLst>
            <a:ext uri="{FF2B5EF4-FFF2-40B4-BE49-F238E27FC236}">
              <a16:creationId xmlns:a16="http://schemas.microsoft.com/office/drawing/2014/main" id="{00000000-0008-0000-2D00-00000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1" name="Group Box 2820" descr="Group Box 5">
          <a:extLst>
            <a:ext uri="{FF2B5EF4-FFF2-40B4-BE49-F238E27FC236}">
              <a16:creationId xmlns:a16="http://schemas.microsoft.com/office/drawing/2014/main" id="{00000000-0008-0000-2D00-00000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584</xdr:row>
      <xdr:rowOff>28440</xdr:rowOff>
    </xdr:from>
    <xdr:to>
      <xdr:col>7</xdr:col>
      <xdr:colOff>-363960</xdr:colOff>
      <xdr:row>585</xdr:row>
      <xdr:rowOff>0</xdr:rowOff>
    </xdr:to>
    <xdr:sp macro="" textlink="">
      <xdr:nvSpPr>
        <xdr:cNvPr id="2822" name="Option Button 2821">
          <a:extLst>
            <a:ext uri="{FF2B5EF4-FFF2-40B4-BE49-F238E27FC236}">
              <a16:creationId xmlns:a16="http://schemas.microsoft.com/office/drawing/2014/main" id="{00000000-0008-0000-2D00-00000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3" name="Option Button 2822">
          <a:extLst>
            <a:ext uri="{FF2B5EF4-FFF2-40B4-BE49-F238E27FC236}">
              <a16:creationId xmlns:a16="http://schemas.microsoft.com/office/drawing/2014/main" id="{00000000-0008-0000-2D00-00000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4" name="Option Button 2823">
          <a:extLst>
            <a:ext uri="{FF2B5EF4-FFF2-40B4-BE49-F238E27FC236}">
              <a16:creationId xmlns:a16="http://schemas.microsoft.com/office/drawing/2014/main" id="{00000000-0008-0000-2D00-00000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5" name="Option Button 2824">
          <a:extLst>
            <a:ext uri="{FF2B5EF4-FFF2-40B4-BE49-F238E27FC236}">
              <a16:creationId xmlns:a16="http://schemas.microsoft.com/office/drawing/2014/main" id="{00000000-0008-0000-2D00-00000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6" name="Group Box 2825" descr="Group Box 5">
          <a:extLst>
            <a:ext uri="{FF2B5EF4-FFF2-40B4-BE49-F238E27FC236}">
              <a16:creationId xmlns:a16="http://schemas.microsoft.com/office/drawing/2014/main" id="{00000000-0008-0000-2D00-00000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585</xdr:row>
      <xdr:rowOff>28440</xdr:rowOff>
    </xdr:from>
    <xdr:to>
      <xdr:col>7</xdr:col>
      <xdr:colOff>-363960</xdr:colOff>
      <xdr:row>586</xdr:row>
      <xdr:rowOff>0</xdr:rowOff>
    </xdr:to>
    <xdr:sp macro="" textlink="">
      <xdr:nvSpPr>
        <xdr:cNvPr id="2827" name="Option Button 2826">
          <a:extLst>
            <a:ext uri="{FF2B5EF4-FFF2-40B4-BE49-F238E27FC236}">
              <a16:creationId xmlns:a16="http://schemas.microsoft.com/office/drawing/2014/main" id="{00000000-0008-0000-2D00-00000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8" name="Option Button 2827">
          <a:extLst>
            <a:ext uri="{FF2B5EF4-FFF2-40B4-BE49-F238E27FC236}">
              <a16:creationId xmlns:a16="http://schemas.microsoft.com/office/drawing/2014/main" id="{00000000-0008-0000-2D00-00000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9" name="Option Button 2828">
          <a:extLst>
            <a:ext uri="{FF2B5EF4-FFF2-40B4-BE49-F238E27FC236}">
              <a16:creationId xmlns:a16="http://schemas.microsoft.com/office/drawing/2014/main" id="{00000000-0008-0000-2D00-00000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0" name="Option Button 2829">
          <a:extLst>
            <a:ext uri="{FF2B5EF4-FFF2-40B4-BE49-F238E27FC236}">
              <a16:creationId xmlns:a16="http://schemas.microsoft.com/office/drawing/2014/main" id="{00000000-0008-0000-2D00-00000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1" name="Group Box 2830" descr="Group Box 5">
          <a:extLst>
            <a:ext uri="{FF2B5EF4-FFF2-40B4-BE49-F238E27FC236}">
              <a16:creationId xmlns:a16="http://schemas.microsoft.com/office/drawing/2014/main" id="{00000000-0008-0000-2D00-00000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586</xdr:row>
      <xdr:rowOff>28440</xdr:rowOff>
    </xdr:from>
    <xdr:to>
      <xdr:col>7</xdr:col>
      <xdr:colOff>-363960</xdr:colOff>
      <xdr:row>587</xdr:row>
      <xdr:rowOff>0</xdr:rowOff>
    </xdr:to>
    <xdr:sp macro="" textlink="">
      <xdr:nvSpPr>
        <xdr:cNvPr id="2832" name="Option Button 2831">
          <a:extLst>
            <a:ext uri="{FF2B5EF4-FFF2-40B4-BE49-F238E27FC236}">
              <a16:creationId xmlns:a16="http://schemas.microsoft.com/office/drawing/2014/main" id="{00000000-0008-0000-2D00-00001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3" name="Option Button 2832">
          <a:extLst>
            <a:ext uri="{FF2B5EF4-FFF2-40B4-BE49-F238E27FC236}">
              <a16:creationId xmlns:a16="http://schemas.microsoft.com/office/drawing/2014/main" id="{00000000-0008-0000-2D00-00001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4" name="Option Button 2833">
          <a:extLst>
            <a:ext uri="{FF2B5EF4-FFF2-40B4-BE49-F238E27FC236}">
              <a16:creationId xmlns:a16="http://schemas.microsoft.com/office/drawing/2014/main" id="{00000000-0008-0000-2D00-00001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5" name="Option Button 2834">
          <a:extLst>
            <a:ext uri="{FF2B5EF4-FFF2-40B4-BE49-F238E27FC236}">
              <a16:creationId xmlns:a16="http://schemas.microsoft.com/office/drawing/2014/main" id="{00000000-0008-0000-2D00-00001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6" name="Group Box 2835" descr="Group Box 5">
          <a:extLst>
            <a:ext uri="{FF2B5EF4-FFF2-40B4-BE49-F238E27FC236}">
              <a16:creationId xmlns:a16="http://schemas.microsoft.com/office/drawing/2014/main" id="{00000000-0008-0000-2D00-00001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587</xdr:row>
      <xdr:rowOff>28440</xdr:rowOff>
    </xdr:from>
    <xdr:to>
      <xdr:col>7</xdr:col>
      <xdr:colOff>-363960</xdr:colOff>
      <xdr:row>588</xdr:row>
      <xdr:rowOff>0</xdr:rowOff>
    </xdr:to>
    <xdr:sp macro="" textlink="">
      <xdr:nvSpPr>
        <xdr:cNvPr id="2837" name="Option Button 2836">
          <a:extLst>
            <a:ext uri="{FF2B5EF4-FFF2-40B4-BE49-F238E27FC236}">
              <a16:creationId xmlns:a16="http://schemas.microsoft.com/office/drawing/2014/main" id="{00000000-0008-0000-2D00-00001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8" name="Option Button 2837">
          <a:extLst>
            <a:ext uri="{FF2B5EF4-FFF2-40B4-BE49-F238E27FC236}">
              <a16:creationId xmlns:a16="http://schemas.microsoft.com/office/drawing/2014/main" id="{00000000-0008-0000-2D00-00001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9" name="Option Button 2838">
          <a:extLst>
            <a:ext uri="{FF2B5EF4-FFF2-40B4-BE49-F238E27FC236}">
              <a16:creationId xmlns:a16="http://schemas.microsoft.com/office/drawing/2014/main" id="{00000000-0008-0000-2D00-00001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0" name="Option Button 2839">
          <a:extLst>
            <a:ext uri="{FF2B5EF4-FFF2-40B4-BE49-F238E27FC236}">
              <a16:creationId xmlns:a16="http://schemas.microsoft.com/office/drawing/2014/main" id="{00000000-0008-0000-2D00-00001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1" name="Group Box 2840" descr="Group Box 5">
          <a:extLst>
            <a:ext uri="{FF2B5EF4-FFF2-40B4-BE49-F238E27FC236}">
              <a16:creationId xmlns:a16="http://schemas.microsoft.com/office/drawing/2014/main" id="{00000000-0008-0000-2D00-00001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588</xdr:row>
      <xdr:rowOff>28440</xdr:rowOff>
    </xdr:from>
    <xdr:to>
      <xdr:col>7</xdr:col>
      <xdr:colOff>-363960</xdr:colOff>
      <xdr:row>589</xdr:row>
      <xdr:rowOff>0</xdr:rowOff>
    </xdr:to>
    <xdr:sp macro="" textlink="">
      <xdr:nvSpPr>
        <xdr:cNvPr id="2842" name="Option Button 2841">
          <a:extLst>
            <a:ext uri="{FF2B5EF4-FFF2-40B4-BE49-F238E27FC236}">
              <a16:creationId xmlns:a16="http://schemas.microsoft.com/office/drawing/2014/main" id="{00000000-0008-0000-2D00-00001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3" name="Option Button 2842">
          <a:extLst>
            <a:ext uri="{FF2B5EF4-FFF2-40B4-BE49-F238E27FC236}">
              <a16:creationId xmlns:a16="http://schemas.microsoft.com/office/drawing/2014/main" id="{00000000-0008-0000-2D00-00001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4" name="Option Button 2843">
          <a:extLst>
            <a:ext uri="{FF2B5EF4-FFF2-40B4-BE49-F238E27FC236}">
              <a16:creationId xmlns:a16="http://schemas.microsoft.com/office/drawing/2014/main" id="{00000000-0008-0000-2D00-00001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5" name="Option Button 2844">
          <a:extLst>
            <a:ext uri="{FF2B5EF4-FFF2-40B4-BE49-F238E27FC236}">
              <a16:creationId xmlns:a16="http://schemas.microsoft.com/office/drawing/2014/main" id="{00000000-0008-0000-2D00-00001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6" name="Group Box 2845" descr="Group Box 5">
          <a:extLst>
            <a:ext uri="{FF2B5EF4-FFF2-40B4-BE49-F238E27FC236}">
              <a16:creationId xmlns:a16="http://schemas.microsoft.com/office/drawing/2014/main" id="{00000000-0008-0000-2D00-00001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589</xdr:row>
      <xdr:rowOff>28440</xdr:rowOff>
    </xdr:from>
    <xdr:to>
      <xdr:col>7</xdr:col>
      <xdr:colOff>-363960</xdr:colOff>
      <xdr:row>590</xdr:row>
      <xdr:rowOff>0</xdr:rowOff>
    </xdr:to>
    <xdr:sp macro="" textlink="">
      <xdr:nvSpPr>
        <xdr:cNvPr id="2847" name="Option Button 2846">
          <a:extLst>
            <a:ext uri="{FF2B5EF4-FFF2-40B4-BE49-F238E27FC236}">
              <a16:creationId xmlns:a16="http://schemas.microsoft.com/office/drawing/2014/main" id="{00000000-0008-0000-2D00-00001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8" name="Option Button 2847">
          <a:extLst>
            <a:ext uri="{FF2B5EF4-FFF2-40B4-BE49-F238E27FC236}">
              <a16:creationId xmlns:a16="http://schemas.microsoft.com/office/drawing/2014/main" id="{00000000-0008-0000-2D00-00002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9" name="Option Button 2848">
          <a:extLst>
            <a:ext uri="{FF2B5EF4-FFF2-40B4-BE49-F238E27FC236}">
              <a16:creationId xmlns:a16="http://schemas.microsoft.com/office/drawing/2014/main" id="{00000000-0008-0000-2D00-00002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0" name="Option Button 2849">
          <a:extLst>
            <a:ext uri="{FF2B5EF4-FFF2-40B4-BE49-F238E27FC236}">
              <a16:creationId xmlns:a16="http://schemas.microsoft.com/office/drawing/2014/main" id="{00000000-0008-0000-2D00-00002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1" name="Group Box 2850" descr="Group Box 5">
          <a:extLst>
            <a:ext uri="{FF2B5EF4-FFF2-40B4-BE49-F238E27FC236}">
              <a16:creationId xmlns:a16="http://schemas.microsoft.com/office/drawing/2014/main" id="{00000000-0008-0000-2D00-00002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590</xdr:row>
      <xdr:rowOff>28440</xdr:rowOff>
    </xdr:from>
    <xdr:to>
      <xdr:col>7</xdr:col>
      <xdr:colOff>-363960</xdr:colOff>
      <xdr:row>591</xdr:row>
      <xdr:rowOff>0</xdr:rowOff>
    </xdr:to>
    <xdr:sp macro="" textlink="">
      <xdr:nvSpPr>
        <xdr:cNvPr id="2852" name="Option Button 2851">
          <a:extLst>
            <a:ext uri="{FF2B5EF4-FFF2-40B4-BE49-F238E27FC236}">
              <a16:creationId xmlns:a16="http://schemas.microsoft.com/office/drawing/2014/main" id="{00000000-0008-0000-2D00-00002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3" name="Option Button 2852">
          <a:extLst>
            <a:ext uri="{FF2B5EF4-FFF2-40B4-BE49-F238E27FC236}">
              <a16:creationId xmlns:a16="http://schemas.microsoft.com/office/drawing/2014/main" id="{00000000-0008-0000-2D00-00002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4" name="Option Button 2853">
          <a:extLst>
            <a:ext uri="{FF2B5EF4-FFF2-40B4-BE49-F238E27FC236}">
              <a16:creationId xmlns:a16="http://schemas.microsoft.com/office/drawing/2014/main" id="{00000000-0008-0000-2D00-00002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5" name="Option Button 2854">
          <a:extLst>
            <a:ext uri="{FF2B5EF4-FFF2-40B4-BE49-F238E27FC236}">
              <a16:creationId xmlns:a16="http://schemas.microsoft.com/office/drawing/2014/main" id="{00000000-0008-0000-2D00-00002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6" name="Group Box 2855" descr="Group Box 5">
          <a:extLst>
            <a:ext uri="{FF2B5EF4-FFF2-40B4-BE49-F238E27FC236}">
              <a16:creationId xmlns:a16="http://schemas.microsoft.com/office/drawing/2014/main" id="{00000000-0008-0000-2D00-00002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591</xdr:row>
      <xdr:rowOff>28440</xdr:rowOff>
    </xdr:from>
    <xdr:to>
      <xdr:col>7</xdr:col>
      <xdr:colOff>-363960</xdr:colOff>
      <xdr:row>592</xdr:row>
      <xdr:rowOff>0</xdr:rowOff>
    </xdr:to>
    <xdr:sp macro="" textlink="">
      <xdr:nvSpPr>
        <xdr:cNvPr id="2857" name="Option Button 2856">
          <a:extLst>
            <a:ext uri="{FF2B5EF4-FFF2-40B4-BE49-F238E27FC236}">
              <a16:creationId xmlns:a16="http://schemas.microsoft.com/office/drawing/2014/main" id="{00000000-0008-0000-2D00-00002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8" name="Option Button 2857">
          <a:extLst>
            <a:ext uri="{FF2B5EF4-FFF2-40B4-BE49-F238E27FC236}">
              <a16:creationId xmlns:a16="http://schemas.microsoft.com/office/drawing/2014/main" id="{00000000-0008-0000-2D00-00002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9" name="Option Button 2858">
          <a:extLst>
            <a:ext uri="{FF2B5EF4-FFF2-40B4-BE49-F238E27FC236}">
              <a16:creationId xmlns:a16="http://schemas.microsoft.com/office/drawing/2014/main" id="{00000000-0008-0000-2D00-00002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0" name="Option Button 2859">
          <a:extLst>
            <a:ext uri="{FF2B5EF4-FFF2-40B4-BE49-F238E27FC236}">
              <a16:creationId xmlns:a16="http://schemas.microsoft.com/office/drawing/2014/main" id="{00000000-0008-0000-2D00-00002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1" name="Group Box 2860" descr="Group Box 5">
          <a:extLst>
            <a:ext uri="{FF2B5EF4-FFF2-40B4-BE49-F238E27FC236}">
              <a16:creationId xmlns:a16="http://schemas.microsoft.com/office/drawing/2014/main" id="{00000000-0008-0000-2D00-00002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592</xdr:row>
      <xdr:rowOff>28440</xdr:rowOff>
    </xdr:from>
    <xdr:to>
      <xdr:col>7</xdr:col>
      <xdr:colOff>-363960</xdr:colOff>
      <xdr:row>593</xdr:row>
      <xdr:rowOff>0</xdr:rowOff>
    </xdr:to>
    <xdr:sp macro="" textlink="">
      <xdr:nvSpPr>
        <xdr:cNvPr id="2862" name="Option Button 2861">
          <a:extLst>
            <a:ext uri="{FF2B5EF4-FFF2-40B4-BE49-F238E27FC236}">
              <a16:creationId xmlns:a16="http://schemas.microsoft.com/office/drawing/2014/main" id="{00000000-0008-0000-2D00-00002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3" name="Option Button 2862">
          <a:extLst>
            <a:ext uri="{FF2B5EF4-FFF2-40B4-BE49-F238E27FC236}">
              <a16:creationId xmlns:a16="http://schemas.microsoft.com/office/drawing/2014/main" id="{00000000-0008-0000-2D00-00002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4" name="Option Button 2863">
          <a:extLst>
            <a:ext uri="{FF2B5EF4-FFF2-40B4-BE49-F238E27FC236}">
              <a16:creationId xmlns:a16="http://schemas.microsoft.com/office/drawing/2014/main" id="{00000000-0008-0000-2D00-00003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5" name="Option Button 2864">
          <a:extLst>
            <a:ext uri="{FF2B5EF4-FFF2-40B4-BE49-F238E27FC236}">
              <a16:creationId xmlns:a16="http://schemas.microsoft.com/office/drawing/2014/main" id="{00000000-0008-0000-2D00-00003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6" name="Group Box 2865" descr="Group Box 5">
          <a:extLst>
            <a:ext uri="{FF2B5EF4-FFF2-40B4-BE49-F238E27FC236}">
              <a16:creationId xmlns:a16="http://schemas.microsoft.com/office/drawing/2014/main" id="{00000000-0008-0000-2D00-00003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593</xdr:row>
      <xdr:rowOff>28440</xdr:rowOff>
    </xdr:from>
    <xdr:to>
      <xdr:col>7</xdr:col>
      <xdr:colOff>-363960</xdr:colOff>
      <xdr:row>594</xdr:row>
      <xdr:rowOff>0</xdr:rowOff>
    </xdr:to>
    <xdr:sp macro="" textlink="">
      <xdr:nvSpPr>
        <xdr:cNvPr id="2867" name="Option Button 2866">
          <a:extLst>
            <a:ext uri="{FF2B5EF4-FFF2-40B4-BE49-F238E27FC236}">
              <a16:creationId xmlns:a16="http://schemas.microsoft.com/office/drawing/2014/main" id="{00000000-0008-0000-2D00-00003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8" name="Option Button 2867">
          <a:extLst>
            <a:ext uri="{FF2B5EF4-FFF2-40B4-BE49-F238E27FC236}">
              <a16:creationId xmlns:a16="http://schemas.microsoft.com/office/drawing/2014/main" id="{00000000-0008-0000-2D00-00003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9" name="Option Button 2868">
          <a:extLst>
            <a:ext uri="{FF2B5EF4-FFF2-40B4-BE49-F238E27FC236}">
              <a16:creationId xmlns:a16="http://schemas.microsoft.com/office/drawing/2014/main" id="{00000000-0008-0000-2D00-00003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0" name="Option Button 2869">
          <a:extLst>
            <a:ext uri="{FF2B5EF4-FFF2-40B4-BE49-F238E27FC236}">
              <a16:creationId xmlns:a16="http://schemas.microsoft.com/office/drawing/2014/main" id="{00000000-0008-0000-2D00-00003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1" name="Group Box 2870" descr="Group Box 5">
          <a:extLst>
            <a:ext uri="{FF2B5EF4-FFF2-40B4-BE49-F238E27FC236}">
              <a16:creationId xmlns:a16="http://schemas.microsoft.com/office/drawing/2014/main" id="{00000000-0008-0000-2D00-00003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594</xdr:row>
      <xdr:rowOff>28440</xdr:rowOff>
    </xdr:from>
    <xdr:to>
      <xdr:col>7</xdr:col>
      <xdr:colOff>-363960</xdr:colOff>
      <xdr:row>595</xdr:row>
      <xdr:rowOff>0</xdr:rowOff>
    </xdr:to>
    <xdr:sp macro="" textlink="">
      <xdr:nvSpPr>
        <xdr:cNvPr id="2872" name="Option Button 2871">
          <a:extLst>
            <a:ext uri="{FF2B5EF4-FFF2-40B4-BE49-F238E27FC236}">
              <a16:creationId xmlns:a16="http://schemas.microsoft.com/office/drawing/2014/main" id="{00000000-0008-0000-2D00-00003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3" name="Option Button 2872">
          <a:extLst>
            <a:ext uri="{FF2B5EF4-FFF2-40B4-BE49-F238E27FC236}">
              <a16:creationId xmlns:a16="http://schemas.microsoft.com/office/drawing/2014/main" id="{00000000-0008-0000-2D00-00003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4" name="Option Button 2873">
          <a:extLst>
            <a:ext uri="{FF2B5EF4-FFF2-40B4-BE49-F238E27FC236}">
              <a16:creationId xmlns:a16="http://schemas.microsoft.com/office/drawing/2014/main" id="{00000000-0008-0000-2D00-00003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5" name="Option Button 2874">
          <a:extLst>
            <a:ext uri="{FF2B5EF4-FFF2-40B4-BE49-F238E27FC236}">
              <a16:creationId xmlns:a16="http://schemas.microsoft.com/office/drawing/2014/main" id="{00000000-0008-0000-2D00-00003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6" name="Group Box 2875" descr="Group Box 5">
          <a:extLst>
            <a:ext uri="{FF2B5EF4-FFF2-40B4-BE49-F238E27FC236}">
              <a16:creationId xmlns:a16="http://schemas.microsoft.com/office/drawing/2014/main" id="{00000000-0008-0000-2D00-00003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595</xdr:row>
      <xdr:rowOff>28440</xdr:rowOff>
    </xdr:from>
    <xdr:to>
      <xdr:col>7</xdr:col>
      <xdr:colOff>-363960</xdr:colOff>
      <xdr:row>596</xdr:row>
      <xdr:rowOff>0</xdr:rowOff>
    </xdr:to>
    <xdr:sp macro="" textlink="">
      <xdr:nvSpPr>
        <xdr:cNvPr id="2877" name="Option Button 2876">
          <a:extLst>
            <a:ext uri="{FF2B5EF4-FFF2-40B4-BE49-F238E27FC236}">
              <a16:creationId xmlns:a16="http://schemas.microsoft.com/office/drawing/2014/main" id="{00000000-0008-0000-2D00-00003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8" name="Option Button 2877">
          <a:extLst>
            <a:ext uri="{FF2B5EF4-FFF2-40B4-BE49-F238E27FC236}">
              <a16:creationId xmlns:a16="http://schemas.microsoft.com/office/drawing/2014/main" id="{00000000-0008-0000-2D00-00003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9" name="Option Button 2878">
          <a:extLst>
            <a:ext uri="{FF2B5EF4-FFF2-40B4-BE49-F238E27FC236}">
              <a16:creationId xmlns:a16="http://schemas.microsoft.com/office/drawing/2014/main" id="{00000000-0008-0000-2D00-00003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0" name="Option Button 2879">
          <a:extLst>
            <a:ext uri="{FF2B5EF4-FFF2-40B4-BE49-F238E27FC236}">
              <a16:creationId xmlns:a16="http://schemas.microsoft.com/office/drawing/2014/main" id="{00000000-0008-0000-2D00-00004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1" name="Group Box 2880" descr="Group Box 5">
          <a:extLst>
            <a:ext uri="{FF2B5EF4-FFF2-40B4-BE49-F238E27FC236}">
              <a16:creationId xmlns:a16="http://schemas.microsoft.com/office/drawing/2014/main" id="{00000000-0008-0000-2D00-00004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596</xdr:row>
      <xdr:rowOff>28440</xdr:rowOff>
    </xdr:from>
    <xdr:to>
      <xdr:col>7</xdr:col>
      <xdr:colOff>-363960</xdr:colOff>
      <xdr:row>597</xdr:row>
      <xdr:rowOff>0</xdr:rowOff>
    </xdr:to>
    <xdr:sp macro="" textlink="">
      <xdr:nvSpPr>
        <xdr:cNvPr id="2882" name="Option Button 2881">
          <a:extLst>
            <a:ext uri="{FF2B5EF4-FFF2-40B4-BE49-F238E27FC236}">
              <a16:creationId xmlns:a16="http://schemas.microsoft.com/office/drawing/2014/main" id="{00000000-0008-0000-2D00-00004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3" name="Option Button 2882">
          <a:extLst>
            <a:ext uri="{FF2B5EF4-FFF2-40B4-BE49-F238E27FC236}">
              <a16:creationId xmlns:a16="http://schemas.microsoft.com/office/drawing/2014/main" id="{00000000-0008-0000-2D00-00004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4" name="Option Button 2883">
          <a:extLst>
            <a:ext uri="{FF2B5EF4-FFF2-40B4-BE49-F238E27FC236}">
              <a16:creationId xmlns:a16="http://schemas.microsoft.com/office/drawing/2014/main" id="{00000000-0008-0000-2D00-00004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5" name="Option Button 2884">
          <a:extLst>
            <a:ext uri="{FF2B5EF4-FFF2-40B4-BE49-F238E27FC236}">
              <a16:creationId xmlns:a16="http://schemas.microsoft.com/office/drawing/2014/main" id="{00000000-0008-0000-2D00-00004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6" name="Group Box 2885" descr="Group Box 5">
          <a:extLst>
            <a:ext uri="{FF2B5EF4-FFF2-40B4-BE49-F238E27FC236}">
              <a16:creationId xmlns:a16="http://schemas.microsoft.com/office/drawing/2014/main" id="{00000000-0008-0000-2D00-00004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597</xdr:row>
      <xdr:rowOff>28440</xdr:rowOff>
    </xdr:from>
    <xdr:to>
      <xdr:col>7</xdr:col>
      <xdr:colOff>-363960</xdr:colOff>
      <xdr:row>598</xdr:row>
      <xdr:rowOff>0</xdr:rowOff>
    </xdr:to>
    <xdr:sp macro="" textlink="">
      <xdr:nvSpPr>
        <xdr:cNvPr id="2887" name="Option Button 2886">
          <a:extLst>
            <a:ext uri="{FF2B5EF4-FFF2-40B4-BE49-F238E27FC236}">
              <a16:creationId xmlns:a16="http://schemas.microsoft.com/office/drawing/2014/main" id="{00000000-0008-0000-2D00-00004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8" name="Option Button 2887">
          <a:extLst>
            <a:ext uri="{FF2B5EF4-FFF2-40B4-BE49-F238E27FC236}">
              <a16:creationId xmlns:a16="http://schemas.microsoft.com/office/drawing/2014/main" id="{00000000-0008-0000-2D00-00004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9" name="Option Button 2888">
          <a:extLst>
            <a:ext uri="{FF2B5EF4-FFF2-40B4-BE49-F238E27FC236}">
              <a16:creationId xmlns:a16="http://schemas.microsoft.com/office/drawing/2014/main" id="{00000000-0008-0000-2D00-00004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0" name="Option Button 2889">
          <a:extLst>
            <a:ext uri="{FF2B5EF4-FFF2-40B4-BE49-F238E27FC236}">
              <a16:creationId xmlns:a16="http://schemas.microsoft.com/office/drawing/2014/main" id="{00000000-0008-0000-2D00-00004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1" name="Group Box 2890" descr="Group Box 5">
          <a:extLst>
            <a:ext uri="{FF2B5EF4-FFF2-40B4-BE49-F238E27FC236}">
              <a16:creationId xmlns:a16="http://schemas.microsoft.com/office/drawing/2014/main" id="{00000000-0008-0000-2D00-00004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598</xdr:row>
      <xdr:rowOff>28440</xdr:rowOff>
    </xdr:from>
    <xdr:to>
      <xdr:col>7</xdr:col>
      <xdr:colOff>-363960</xdr:colOff>
      <xdr:row>599</xdr:row>
      <xdr:rowOff>0</xdr:rowOff>
    </xdr:to>
    <xdr:sp macro="" textlink="">
      <xdr:nvSpPr>
        <xdr:cNvPr id="2892" name="Option Button 2891">
          <a:extLst>
            <a:ext uri="{FF2B5EF4-FFF2-40B4-BE49-F238E27FC236}">
              <a16:creationId xmlns:a16="http://schemas.microsoft.com/office/drawing/2014/main" id="{00000000-0008-0000-2D00-00004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3" name="Option Button 2892">
          <a:extLst>
            <a:ext uri="{FF2B5EF4-FFF2-40B4-BE49-F238E27FC236}">
              <a16:creationId xmlns:a16="http://schemas.microsoft.com/office/drawing/2014/main" id="{00000000-0008-0000-2D00-00004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4" name="Option Button 2893">
          <a:extLst>
            <a:ext uri="{FF2B5EF4-FFF2-40B4-BE49-F238E27FC236}">
              <a16:creationId xmlns:a16="http://schemas.microsoft.com/office/drawing/2014/main" id="{00000000-0008-0000-2D00-00004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5" name="Option Button 2894">
          <a:extLst>
            <a:ext uri="{FF2B5EF4-FFF2-40B4-BE49-F238E27FC236}">
              <a16:creationId xmlns:a16="http://schemas.microsoft.com/office/drawing/2014/main" id="{00000000-0008-0000-2D00-00004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6" name="Group Box 2895" descr="Group Box 5">
          <a:extLst>
            <a:ext uri="{FF2B5EF4-FFF2-40B4-BE49-F238E27FC236}">
              <a16:creationId xmlns:a16="http://schemas.microsoft.com/office/drawing/2014/main" id="{00000000-0008-0000-2D00-00005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599</xdr:row>
      <xdr:rowOff>28440</xdr:rowOff>
    </xdr:from>
    <xdr:to>
      <xdr:col>7</xdr:col>
      <xdr:colOff>-363960</xdr:colOff>
      <xdr:row>600</xdr:row>
      <xdr:rowOff>0</xdr:rowOff>
    </xdr:to>
    <xdr:sp macro="" textlink="">
      <xdr:nvSpPr>
        <xdr:cNvPr id="2897" name="Option Button 2896">
          <a:extLst>
            <a:ext uri="{FF2B5EF4-FFF2-40B4-BE49-F238E27FC236}">
              <a16:creationId xmlns:a16="http://schemas.microsoft.com/office/drawing/2014/main" id="{00000000-0008-0000-2D00-00005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8" name="Option Button 2897">
          <a:extLst>
            <a:ext uri="{FF2B5EF4-FFF2-40B4-BE49-F238E27FC236}">
              <a16:creationId xmlns:a16="http://schemas.microsoft.com/office/drawing/2014/main" id="{00000000-0008-0000-2D00-00005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9" name="Option Button 2898">
          <a:extLst>
            <a:ext uri="{FF2B5EF4-FFF2-40B4-BE49-F238E27FC236}">
              <a16:creationId xmlns:a16="http://schemas.microsoft.com/office/drawing/2014/main" id="{00000000-0008-0000-2D00-00005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0" name="Option Button 2899">
          <a:extLst>
            <a:ext uri="{FF2B5EF4-FFF2-40B4-BE49-F238E27FC236}">
              <a16:creationId xmlns:a16="http://schemas.microsoft.com/office/drawing/2014/main" id="{00000000-0008-0000-2D00-00005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1" name="Group Box 2900" descr="Group Box 5">
          <a:extLst>
            <a:ext uri="{FF2B5EF4-FFF2-40B4-BE49-F238E27FC236}">
              <a16:creationId xmlns:a16="http://schemas.microsoft.com/office/drawing/2014/main" id="{00000000-0008-0000-2D00-00005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xdr:row>
      <xdr:rowOff>28440</xdr:rowOff>
    </xdr:from>
    <xdr:to>
      <xdr:col>7</xdr:col>
      <xdr:colOff>-363960</xdr:colOff>
      <xdr:row>2</xdr:row>
      <xdr:rowOff>0</xdr:rowOff>
    </xdr:to>
    <xdr:sp macro="" textlink="">
      <xdr:nvSpPr>
        <xdr:cNvPr id="2902" name="Option Button 2901">
          <a:extLst>
            <a:ext uri="{FF2B5EF4-FFF2-40B4-BE49-F238E27FC236}">
              <a16:creationId xmlns:a16="http://schemas.microsoft.com/office/drawing/2014/main" id="{00000000-0008-0000-2D00-00005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3" name="Option Button 2902">
          <a:extLst>
            <a:ext uri="{FF2B5EF4-FFF2-40B4-BE49-F238E27FC236}">
              <a16:creationId xmlns:a16="http://schemas.microsoft.com/office/drawing/2014/main" id="{00000000-0008-0000-2D00-00005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4" name="Option Button 2903">
          <a:extLst>
            <a:ext uri="{FF2B5EF4-FFF2-40B4-BE49-F238E27FC236}">
              <a16:creationId xmlns:a16="http://schemas.microsoft.com/office/drawing/2014/main" id="{00000000-0008-0000-2D00-00005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5" name="Option Button 2904">
          <a:extLst>
            <a:ext uri="{FF2B5EF4-FFF2-40B4-BE49-F238E27FC236}">
              <a16:creationId xmlns:a16="http://schemas.microsoft.com/office/drawing/2014/main" id="{00000000-0008-0000-2D00-00005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6" name="Group Box 2905" descr="Group Box 5">
          <a:extLst>
            <a:ext uri="{FF2B5EF4-FFF2-40B4-BE49-F238E27FC236}">
              <a16:creationId xmlns:a16="http://schemas.microsoft.com/office/drawing/2014/main" id="{00000000-0008-0000-2D00-00005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xdr:row>
      <xdr:rowOff>28440</xdr:rowOff>
    </xdr:from>
    <xdr:to>
      <xdr:col>7</xdr:col>
      <xdr:colOff>-363960</xdr:colOff>
      <xdr:row>3</xdr:row>
      <xdr:rowOff>0</xdr:rowOff>
    </xdr:to>
    <xdr:sp macro="" textlink="">
      <xdr:nvSpPr>
        <xdr:cNvPr id="2907" name="Option Button 2906">
          <a:extLst>
            <a:ext uri="{FF2B5EF4-FFF2-40B4-BE49-F238E27FC236}">
              <a16:creationId xmlns:a16="http://schemas.microsoft.com/office/drawing/2014/main" id="{00000000-0008-0000-2D00-00005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8" name="Option Button 2907">
          <a:extLst>
            <a:ext uri="{FF2B5EF4-FFF2-40B4-BE49-F238E27FC236}">
              <a16:creationId xmlns:a16="http://schemas.microsoft.com/office/drawing/2014/main" id="{00000000-0008-0000-2D00-00005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9" name="Option Button 2908">
          <a:extLst>
            <a:ext uri="{FF2B5EF4-FFF2-40B4-BE49-F238E27FC236}">
              <a16:creationId xmlns:a16="http://schemas.microsoft.com/office/drawing/2014/main" id="{00000000-0008-0000-2D00-00005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0" name="Option Button 2909">
          <a:extLst>
            <a:ext uri="{FF2B5EF4-FFF2-40B4-BE49-F238E27FC236}">
              <a16:creationId xmlns:a16="http://schemas.microsoft.com/office/drawing/2014/main" id="{00000000-0008-0000-2D00-00005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1" name="Group Box 2910" descr="Group Box 5">
          <a:extLst>
            <a:ext uri="{FF2B5EF4-FFF2-40B4-BE49-F238E27FC236}">
              <a16:creationId xmlns:a16="http://schemas.microsoft.com/office/drawing/2014/main" id="{00000000-0008-0000-2D00-00005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xdr:row>
      <xdr:rowOff>28440</xdr:rowOff>
    </xdr:from>
    <xdr:to>
      <xdr:col>7</xdr:col>
      <xdr:colOff>-363960</xdr:colOff>
      <xdr:row>4</xdr:row>
      <xdr:rowOff>0</xdr:rowOff>
    </xdr:to>
    <xdr:sp macro="" textlink="">
      <xdr:nvSpPr>
        <xdr:cNvPr id="2912" name="Option Button 2911">
          <a:extLst>
            <a:ext uri="{FF2B5EF4-FFF2-40B4-BE49-F238E27FC236}">
              <a16:creationId xmlns:a16="http://schemas.microsoft.com/office/drawing/2014/main" id="{00000000-0008-0000-2D00-00006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3" name="Option Button 2912">
          <a:extLst>
            <a:ext uri="{FF2B5EF4-FFF2-40B4-BE49-F238E27FC236}">
              <a16:creationId xmlns:a16="http://schemas.microsoft.com/office/drawing/2014/main" id="{00000000-0008-0000-2D00-00006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4" name="Option Button 2913">
          <a:extLst>
            <a:ext uri="{FF2B5EF4-FFF2-40B4-BE49-F238E27FC236}">
              <a16:creationId xmlns:a16="http://schemas.microsoft.com/office/drawing/2014/main" id="{00000000-0008-0000-2D00-00006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5" name="Option Button 2914">
          <a:extLst>
            <a:ext uri="{FF2B5EF4-FFF2-40B4-BE49-F238E27FC236}">
              <a16:creationId xmlns:a16="http://schemas.microsoft.com/office/drawing/2014/main" id="{00000000-0008-0000-2D00-00006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6" name="Group Box 2915" descr="Group Box 5">
          <a:extLst>
            <a:ext uri="{FF2B5EF4-FFF2-40B4-BE49-F238E27FC236}">
              <a16:creationId xmlns:a16="http://schemas.microsoft.com/office/drawing/2014/main" id="{00000000-0008-0000-2D00-00006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xdr:row>
      <xdr:rowOff>28440</xdr:rowOff>
    </xdr:from>
    <xdr:to>
      <xdr:col>7</xdr:col>
      <xdr:colOff>-363960</xdr:colOff>
      <xdr:row>5</xdr:row>
      <xdr:rowOff>0</xdr:rowOff>
    </xdr:to>
    <xdr:sp macro="" textlink="">
      <xdr:nvSpPr>
        <xdr:cNvPr id="2917" name="Option Button 2916">
          <a:extLst>
            <a:ext uri="{FF2B5EF4-FFF2-40B4-BE49-F238E27FC236}">
              <a16:creationId xmlns:a16="http://schemas.microsoft.com/office/drawing/2014/main" id="{00000000-0008-0000-2D00-00006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8" name="Option Button 2917">
          <a:extLst>
            <a:ext uri="{FF2B5EF4-FFF2-40B4-BE49-F238E27FC236}">
              <a16:creationId xmlns:a16="http://schemas.microsoft.com/office/drawing/2014/main" id="{00000000-0008-0000-2D00-00006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9" name="Option Button 2918">
          <a:extLst>
            <a:ext uri="{FF2B5EF4-FFF2-40B4-BE49-F238E27FC236}">
              <a16:creationId xmlns:a16="http://schemas.microsoft.com/office/drawing/2014/main" id="{00000000-0008-0000-2D00-00006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0" name="Option Button 2919">
          <a:extLst>
            <a:ext uri="{FF2B5EF4-FFF2-40B4-BE49-F238E27FC236}">
              <a16:creationId xmlns:a16="http://schemas.microsoft.com/office/drawing/2014/main" id="{00000000-0008-0000-2D00-00006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1" name="Group Box 2920" descr="Group Box 5">
          <a:extLst>
            <a:ext uri="{FF2B5EF4-FFF2-40B4-BE49-F238E27FC236}">
              <a16:creationId xmlns:a16="http://schemas.microsoft.com/office/drawing/2014/main" id="{00000000-0008-0000-2D00-00006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xdr:row>
      <xdr:rowOff>28440</xdr:rowOff>
    </xdr:from>
    <xdr:to>
      <xdr:col>7</xdr:col>
      <xdr:colOff>-363960</xdr:colOff>
      <xdr:row>6</xdr:row>
      <xdr:rowOff>0</xdr:rowOff>
    </xdr:to>
    <xdr:sp macro="" textlink="">
      <xdr:nvSpPr>
        <xdr:cNvPr id="2922" name="Option Button 2921">
          <a:extLst>
            <a:ext uri="{FF2B5EF4-FFF2-40B4-BE49-F238E27FC236}">
              <a16:creationId xmlns:a16="http://schemas.microsoft.com/office/drawing/2014/main" id="{00000000-0008-0000-2D00-00006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3" name="Option Button 2922">
          <a:extLst>
            <a:ext uri="{FF2B5EF4-FFF2-40B4-BE49-F238E27FC236}">
              <a16:creationId xmlns:a16="http://schemas.microsoft.com/office/drawing/2014/main" id="{00000000-0008-0000-2D00-00006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4" name="Option Button 2923">
          <a:extLst>
            <a:ext uri="{FF2B5EF4-FFF2-40B4-BE49-F238E27FC236}">
              <a16:creationId xmlns:a16="http://schemas.microsoft.com/office/drawing/2014/main" id="{00000000-0008-0000-2D00-00006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5" name="Option Button 2924">
          <a:extLst>
            <a:ext uri="{FF2B5EF4-FFF2-40B4-BE49-F238E27FC236}">
              <a16:creationId xmlns:a16="http://schemas.microsoft.com/office/drawing/2014/main" id="{00000000-0008-0000-2D00-00006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6" name="Group Box 2925" descr="Group Box 5">
          <a:extLst>
            <a:ext uri="{FF2B5EF4-FFF2-40B4-BE49-F238E27FC236}">
              <a16:creationId xmlns:a16="http://schemas.microsoft.com/office/drawing/2014/main" id="{00000000-0008-0000-2D00-00006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xdr:row>
      <xdr:rowOff>28440</xdr:rowOff>
    </xdr:from>
    <xdr:to>
      <xdr:col>7</xdr:col>
      <xdr:colOff>-363960</xdr:colOff>
      <xdr:row>7</xdr:row>
      <xdr:rowOff>0</xdr:rowOff>
    </xdr:to>
    <xdr:sp macro="" textlink="">
      <xdr:nvSpPr>
        <xdr:cNvPr id="2927" name="Option Button 2926">
          <a:extLst>
            <a:ext uri="{FF2B5EF4-FFF2-40B4-BE49-F238E27FC236}">
              <a16:creationId xmlns:a16="http://schemas.microsoft.com/office/drawing/2014/main" id="{00000000-0008-0000-2D00-00006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8" name="Option Button 2927">
          <a:extLst>
            <a:ext uri="{FF2B5EF4-FFF2-40B4-BE49-F238E27FC236}">
              <a16:creationId xmlns:a16="http://schemas.microsoft.com/office/drawing/2014/main" id="{00000000-0008-0000-2D00-00007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9" name="Option Button 2928">
          <a:extLst>
            <a:ext uri="{FF2B5EF4-FFF2-40B4-BE49-F238E27FC236}">
              <a16:creationId xmlns:a16="http://schemas.microsoft.com/office/drawing/2014/main" id="{00000000-0008-0000-2D00-00007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0" name="Option Button 2929">
          <a:extLst>
            <a:ext uri="{FF2B5EF4-FFF2-40B4-BE49-F238E27FC236}">
              <a16:creationId xmlns:a16="http://schemas.microsoft.com/office/drawing/2014/main" id="{00000000-0008-0000-2D00-00007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1" name="Group Box 2930" descr="Group Box 5">
          <a:extLst>
            <a:ext uri="{FF2B5EF4-FFF2-40B4-BE49-F238E27FC236}">
              <a16:creationId xmlns:a16="http://schemas.microsoft.com/office/drawing/2014/main" id="{00000000-0008-0000-2D00-00007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xdr:row>
      <xdr:rowOff>28440</xdr:rowOff>
    </xdr:from>
    <xdr:to>
      <xdr:col>7</xdr:col>
      <xdr:colOff>-363960</xdr:colOff>
      <xdr:row>8</xdr:row>
      <xdr:rowOff>0</xdr:rowOff>
    </xdr:to>
    <xdr:sp macro="" textlink="">
      <xdr:nvSpPr>
        <xdr:cNvPr id="2932" name="Option Button 2931">
          <a:extLst>
            <a:ext uri="{FF2B5EF4-FFF2-40B4-BE49-F238E27FC236}">
              <a16:creationId xmlns:a16="http://schemas.microsoft.com/office/drawing/2014/main" id="{00000000-0008-0000-2D00-00007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3" name="Option Button 2932">
          <a:extLst>
            <a:ext uri="{FF2B5EF4-FFF2-40B4-BE49-F238E27FC236}">
              <a16:creationId xmlns:a16="http://schemas.microsoft.com/office/drawing/2014/main" id="{00000000-0008-0000-2D00-00007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4" name="Option Button 2933">
          <a:extLst>
            <a:ext uri="{FF2B5EF4-FFF2-40B4-BE49-F238E27FC236}">
              <a16:creationId xmlns:a16="http://schemas.microsoft.com/office/drawing/2014/main" id="{00000000-0008-0000-2D00-00007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5" name="Option Button 2934">
          <a:extLst>
            <a:ext uri="{FF2B5EF4-FFF2-40B4-BE49-F238E27FC236}">
              <a16:creationId xmlns:a16="http://schemas.microsoft.com/office/drawing/2014/main" id="{00000000-0008-0000-2D00-00007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6" name="Group Box 2935" descr="Group Box 5">
          <a:extLst>
            <a:ext uri="{FF2B5EF4-FFF2-40B4-BE49-F238E27FC236}">
              <a16:creationId xmlns:a16="http://schemas.microsoft.com/office/drawing/2014/main" id="{00000000-0008-0000-2D00-00007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xdr:row>
      <xdr:rowOff>28440</xdr:rowOff>
    </xdr:from>
    <xdr:to>
      <xdr:col>7</xdr:col>
      <xdr:colOff>-363960</xdr:colOff>
      <xdr:row>9</xdr:row>
      <xdr:rowOff>0</xdr:rowOff>
    </xdr:to>
    <xdr:sp macro="" textlink="">
      <xdr:nvSpPr>
        <xdr:cNvPr id="2937" name="Option Button 2936">
          <a:extLst>
            <a:ext uri="{FF2B5EF4-FFF2-40B4-BE49-F238E27FC236}">
              <a16:creationId xmlns:a16="http://schemas.microsoft.com/office/drawing/2014/main" id="{00000000-0008-0000-2D00-00007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8" name="Option Button 2937">
          <a:extLst>
            <a:ext uri="{FF2B5EF4-FFF2-40B4-BE49-F238E27FC236}">
              <a16:creationId xmlns:a16="http://schemas.microsoft.com/office/drawing/2014/main" id="{00000000-0008-0000-2D00-00007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9" name="Option Button 2938">
          <a:extLst>
            <a:ext uri="{FF2B5EF4-FFF2-40B4-BE49-F238E27FC236}">
              <a16:creationId xmlns:a16="http://schemas.microsoft.com/office/drawing/2014/main" id="{00000000-0008-0000-2D00-00007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0" name="Option Button 2939">
          <a:extLst>
            <a:ext uri="{FF2B5EF4-FFF2-40B4-BE49-F238E27FC236}">
              <a16:creationId xmlns:a16="http://schemas.microsoft.com/office/drawing/2014/main" id="{00000000-0008-0000-2D00-00007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1" name="Group Box 2940" descr="Group Box 5">
          <a:extLst>
            <a:ext uri="{FF2B5EF4-FFF2-40B4-BE49-F238E27FC236}">
              <a16:creationId xmlns:a16="http://schemas.microsoft.com/office/drawing/2014/main" id="{00000000-0008-0000-2D00-00007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xdr:row>
      <xdr:rowOff>28440</xdr:rowOff>
    </xdr:from>
    <xdr:to>
      <xdr:col>7</xdr:col>
      <xdr:colOff>-363960</xdr:colOff>
      <xdr:row>10</xdr:row>
      <xdr:rowOff>0</xdr:rowOff>
    </xdr:to>
    <xdr:sp macro="" textlink="">
      <xdr:nvSpPr>
        <xdr:cNvPr id="2942" name="Option Button 2941">
          <a:extLst>
            <a:ext uri="{FF2B5EF4-FFF2-40B4-BE49-F238E27FC236}">
              <a16:creationId xmlns:a16="http://schemas.microsoft.com/office/drawing/2014/main" id="{00000000-0008-0000-2D00-00007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3" name="Option Button 2942">
          <a:extLst>
            <a:ext uri="{FF2B5EF4-FFF2-40B4-BE49-F238E27FC236}">
              <a16:creationId xmlns:a16="http://schemas.microsoft.com/office/drawing/2014/main" id="{00000000-0008-0000-2D00-00007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4" name="Option Button 2943">
          <a:extLst>
            <a:ext uri="{FF2B5EF4-FFF2-40B4-BE49-F238E27FC236}">
              <a16:creationId xmlns:a16="http://schemas.microsoft.com/office/drawing/2014/main" id="{00000000-0008-0000-2D00-00008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5" name="Option Button 2944">
          <a:extLst>
            <a:ext uri="{FF2B5EF4-FFF2-40B4-BE49-F238E27FC236}">
              <a16:creationId xmlns:a16="http://schemas.microsoft.com/office/drawing/2014/main" id="{00000000-0008-0000-2D00-00008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6" name="Group Box 2945" descr="Group Box 5">
          <a:extLst>
            <a:ext uri="{FF2B5EF4-FFF2-40B4-BE49-F238E27FC236}">
              <a16:creationId xmlns:a16="http://schemas.microsoft.com/office/drawing/2014/main" id="{00000000-0008-0000-2D00-00008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xdr:row>
      <xdr:rowOff>28440</xdr:rowOff>
    </xdr:from>
    <xdr:to>
      <xdr:col>7</xdr:col>
      <xdr:colOff>-363960</xdr:colOff>
      <xdr:row>11</xdr:row>
      <xdr:rowOff>0</xdr:rowOff>
    </xdr:to>
    <xdr:sp macro="" textlink="">
      <xdr:nvSpPr>
        <xdr:cNvPr id="2947" name="Option Button 2946">
          <a:extLst>
            <a:ext uri="{FF2B5EF4-FFF2-40B4-BE49-F238E27FC236}">
              <a16:creationId xmlns:a16="http://schemas.microsoft.com/office/drawing/2014/main" id="{00000000-0008-0000-2D00-00008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8" name="Option Button 2947">
          <a:extLst>
            <a:ext uri="{FF2B5EF4-FFF2-40B4-BE49-F238E27FC236}">
              <a16:creationId xmlns:a16="http://schemas.microsoft.com/office/drawing/2014/main" id="{00000000-0008-0000-2D00-00008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9" name="Option Button 2948">
          <a:extLst>
            <a:ext uri="{FF2B5EF4-FFF2-40B4-BE49-F238E27FC236}">
              <a16:creationId xmlns:a16="http://schemas.microsoft.com/office/drawing/2014/main" id="{00000000-0008-0000-2D00-00008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0" name="Option Button 2949">
          <a:extLst>
            <a:ext uri="{FF2B5EF4-FFF2-40B4-BE49-F238E27FC236}">
              <a16:creationId xmlns:a16="http://schemas.microsoft.com/office/drawing/2014/main" id="{00000000-0008-0000-2D00-00008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1" name="Group Box 2950" descr="Group Box 5">
          <a:extLst>
            <a:ext uri="{FF2B5EF4-FFF2-40B4-BE49-F238E27FC236}">
              <a16:creationId xmlns:a16="http://schemas.microsoft.com/office/drawing/2014/main" id="{00000000-0008-0000-2D00-00008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xdr:row>
      <xdr:rowOff>28440</xdr:rowOff>
    </xdr:from>
    <xdr:to>
      <xdr:col>7</xdr:col>
      <xdr:colOff>-363960</xdr:colOff>
      <xdr:row>12</xdr:row>
      <xdr:rowOff>0</xdr:rowOff>
    </xdr:to>
    <xdr:sp macro="" textlink="">
      <xdr:nvSpPr>
        <xdr:cNvPr id="2952" name="Option Button 2951">
          <a:extLst>
            <a:ext uri="{FF2B5EF4-FFF2-40B4-BE49-F238E27FC236}">
              <a16:creationId xmlns:a16="http://schemas.microsoft.com/office/drawing/2014/main" id="{00000000-0008-0000-2D00-00008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3" name="Option Button 2952">
          <a:extLst>
            <a:ext uri="{FF2B5EF4-FFF2-40B4-BE49-F238E27FC236}">
              <a16:creationId xmlns:a16="http://schemas.microsoft.com/office/drawing/2014/main" id="{00000000-0008-0000-2D00-00008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4" name="Option Button 2953">
          <a:extLst>
            <a:ext uri="{FF2B5EF4-FFF2-40B4-BE49-F238E27FC236}">
              <a16:creationId xmlns:a16="http://schemas.microsoft.com/office/drawing/2014/main" id="{00000000-0008-0000-2D00-00008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5" name="Option Button 2954">
          <a:extLst>
            <a:ext uri="{FF2B5EF4-FFF2-40B4-BE49-F238E27FC236}">
              <a16:creationId xmlns:a16="http://schemas.microsoft.com/office/drawing/2014/main" id="{00000000-0008-0000-2D00-00008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6" name="Group Box 2955" descr="Group Box 5">
          <a:extLst>
            <a:ext uri="{FF2B5EF4-FFF2-40B4-BE49-F238E27FC236}">
              <a16:creationId xmlns:a16="http://schemas.microsoft.com/office/drawing/2014/main" id="{00000000-0008-0000-2D00-00008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xdr:row>
      <xdr:rowOff>28440</xdr:rowOff>
    </xdr:from>
    <xdr:to>
      <xdr:col>7</xdr:col>
      <xdr:colOff>-363960</xdr:colOff>
      <xdr:row>13</xdr:row>
      <xdr:rowOff>0</xdr:rowOff>
    </xdr:to>
    <xdr:sp macro="" textlink="">
      <xdr:nvSpPr>
        <xdr:cNvPr id="2957" name="Option Button 2956">
          <a:extLst>
            <a:ext uri="{FF2B5EF4-FFF2-40B4-BE49-F238E27FC236}">
              <a16:creationId xmlns:a16="http://schemas.microsoft.com/office/drawing/2014/main" id="{00000000-0008-0000-2D00-00008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8" name="Option Button 2957">
          <a:extLst>
            <a:ext uri="{FF2B5EF4-FFF2-40B4-BE49-F238E27FC236}">
              <a16:creationId xmlns:a16="http://schemas.microsoft.com/office/drawing/2014/main" id="{00000000-0008-0000-2D00-00008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9" name="Option Button 2958">
          <a:extLst>
            <a:ext uri="{FF2B5EF4-FFF2-40B4-BE49-F238E27FC236}">
              <a16:creationId xmlns:a16="http://schemas.microsoft.com/office/drawing/2014/main" id="{00000000-0008-0000-2D00-00008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0" name="Option Button 2959">
          <a:extLst>
            <a:ext uri="{FF2B5EF4-FFF2-40B4-BE49-F238E27FC236}">
              <a16:creationId xmlns:a16="http://schemas.microsoft.com/office/drawing/2014/main" id="{00000000-0008-0000-2D00-00009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1" name="Group Box 2960" descr="Group Box 5">
          <a:extLst>
            <a:ext uri="{FF2B5EF4-FFF2-40B4-BE49-F238E27FC236}">
              <a16:creationId xmlns:a16="http://schemas.microsoft.com/office/drawing/2014/main" id="{00000000-0008-0000-2D00-00009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xdr:row>
      <xdr:rowOff>28440</xdr:rowOff>
    </xdr:from>
    <xdr:to>
      <xdr:col>7</xdr:col>
      <xdr:colOff>-363960</xdr:colOff>
      <xdr:row>14</xdr:row>
      <xdr:rowOff>0</xdr:rowOff>
    </xdr:to>
    <xdr:sp macro="" textlink="">
      <xdr:nvSpPr>
        <xdr:cNvPr id="2962" name="Option Button 2961">
          <a:extLst>
            <a:ext uri="{FF2B5EF4-FFF2-40B4-BE49-F238E27FC236}">
              <a16:creationId xmlns:a16="http://schemas.microsoft.com/office/drawing/2014/main" id="{00000000-0008-0000-2D00-00009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3" name="Option Button 2962">
          <a:extLst>
            <a:ext uri="{FF2B5EF4-FFF2-40B4-BE49-F238E27FC236}">
              <a16:creationId xmlns:a16="http://schemas.microsoft.com/office/drawing/2014/main" id="{00000000-0008-0000-2D00-00009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4" name="Option Button 2963">
          <a:extLst>
            <a:ext uri="{FF2B5EF4-FFF2-40B4-BE49-F238E27FC236}">
              <a16:creationId xmlns:a16="http://schemas.microsoft.com/office/drawing/2014/main" id="{00000000-0008-0000-2D00-00009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5" name="Option Button 2964">
          <a:extLst>
            <a:ext uri="{FF2B5EF4-FFF2-40B4-BE49-F238E27FC236}">
              <a16:creationId xmlns:a16="http://schemas.microsoft.com/office/drawing/2014/main" id="{00000000-0008-0000-2D00-00009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6" name="Group Box 2965" descr="Group Box 5">
          <a:extLst>
            <a:ext uri="{FF2B5EF4-FFF2-40B4-BE49-F238E27FC236}">
              <a16:creationId xmlns:a16="http://schemas.microsoft.com/office/drawing/2014/main" id="{00000000-0008-0000-2D00-00009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xdr:row>
      <xdr:rowOff>28440</xdr:rowOff>
    </xdr:from>
    <xdr:to>
      <xdr:col>7</xdr:col>
      <xdr:colOff>-363960</xdr:colOff>
      <xdr:row>15</xdr:row>
      <xdr:rowOff>0</xdr:rowOff>
    </xdr:to>
    <xdr:sp macro="" textlink="">
      <xdr:nvSpPr>
        <xdr:cNvPr id="2967" name="Option Button 2966">
          <a:extLst>
            <a:ext uri="{FF2B5EF4-FFF2-40B4-BE49-F238E27FC236}">
              <a16:creationId xmlns:a16="http://schemas.microsoft.com/office/drawing/2014/main" id="{00000000-0008-0000-2D00-00009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8" name="Option Button 2967">
          <a:extLst>
            <a:ext uri="{FF2B5EF4-FFF2-40B4-BE49-F238E27FC236}">
              <a16:creationId xmlns:a16="http://schemas.microsoft.com/office/drawing/2014/main" id="{00000000-0008-0000-2D00-00009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9" name="Option Button 2968">
          <a:extLst>
            <a:ext uri="{FF2B5EF4-FFF2-40B4-BE49-F238E27FC236}">
              <a16:creationId xmlns:a16="http://schemas.microsoft.com/office/drawing/2014/main" id="{00000000-0008-0000-2D00-00009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0" name="Option Button 2969">
          <a:extLst>
            <a:ext uri="{FF2B5EF4-FFF2-40B4-BE49-F238E27FC236}">
              <a16:creationId xmlns:a16="http://schemas.microsoft.com/office/drawing/2014/main" id="{00000000-0008-0000-2D00-00009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1" name="Group Box 2970" descr="Group Box 5">
          <a:extLst>
            <a:ext uri="{FF2B5EF4-FFF2-40B4-BE49-F238E27FC236}">
              <a16:creationId xmlns:a16="http://schemas.microsoft.com/office/drawing/2014/main" id="{00000000-0008-0000-2D00-00009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xdr:row>
      <xdr:rowOff>28440</xdr:rowOff>
    </xdr:from>
    <xdr:to>
      <xdr:col>7</xdr:col>
      <xdr:colOff>-363960</xdr:colOff>
      <xdr:row>16</xdr:row>
      <xdr:rowOff>0</xdr:rowOff>
    </xdr:to>
    <xdr:sp macro="" textlink="">
      <xdr:nvSpPr>
        <xdr:cNvPr id="2972" name="Option Button 2971">
          <a:extLst>
            <a:ext uri="{FF2B5EF4-FFF2-40B4-BE49-F238E27FC236}">
              <a16:creationId xmlns:a16="http://schemas.microsoft.com/office/drawing/2014/main" id="{00000000-0008-0000-2D00-00009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3" name="Option Button 2972">
          <a:extLst>
            <a:ext uri="{FF2B5EF4-FFF2-40B4-BE49-F238E27FC236}">
              <a16:creationId xmlns:a16="http://schemas.microsoft.com/office/drawing/2014/main" id="{00000000-0008-0000-2D00-00009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4" name="Option Button 2973">
          <a:extLst>
            <a:ext uri="{FF2B5EF4-FFF2-40B4-BE49-F238E27FC236}">
              <a16:creationId xmlns:a16="http://schemas.microsoft.com/office/drawing/2014/main" id="{00000000-0008-0000-2D00-00009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5" name="Option Button 2974">
          <a:extLst>
            <a:ext uri="{FF2B5EF4-FFF2-40B4-BE49-F238E27FC236}">
              <a16:creationId xmlns:a16="http://schemas.microsoft.com/office/drawing/2014/main" id="{00000000-0008-0000-2D00-00009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6" name="Group Box 2975" descr="Group Box 5">
          <a:extLst>
            <a:ext uri="{FF2B5EF4-FFF2-40B4-BE49-F238E27FC236}">
              <a16:creationId xmlns:a16="http://schemas.microsoft.com/office/drawing/2014/main" id="{00000000-0008-0000-2D00-0000A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xdr:row>
      <xdr:rowOff>28440</xdr:rowOff>
    </xdr:from>
    <xdr:to>
      <xdr:col>7</xdr:col>
      <xdr:colOff>-363960</xdr:colOff>
      <xdr:row>17</xdr:row>
      <xdr:rowOff>0</xdr:rowOff>
    </xdr:to>
    <xdr:sp macro="" textlink="">
      <xdr:nvSpPr>
        <xdr:cNvPr id="2977" name="Option Button 2976">
          <a:extLst>
            <a:ext uri="{FF2B5EF4-FFF2-40B4-BE49-F238E27FC236}">
              <a16:creationId xmlns:a16="http://schemas.microsoft.com/office/drawing/2014/main" id="{00000000-0008-0000-2D00-0000A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8" name="Option Button 2977">
          <a:extLst>
            <a:ext uri="{FF2B5EF4-FFF2-40B4-BE49-F238E27FC236}">
              <a16:creationId xmlns:a16="http://schemas.microsoft.com/office/drawing/2014/main" id="{00000000-0008-0000-2D00-0000A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9" name="Option Button 2978">
          <a:extLst>
            <a:ext uri="{FF2B5EF4-FFF2-40B4-BE49-F238E27FC236}">
              <a16:creationId xmlns:a16="http://schemas.microsoft.com/office/drawing/2014/main" id="{00000000-0008-0000-2D00-0000A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0" name="Option Button 2979">
          <a:extLst>
            <a:ext uri="{FF2B5EF4-FFF2-40B4-BE49-F238E27FC236}">
              <a16:creationId xmlns:a16="http://schemas.microsoft.com/office/drawing/2014/main" id="{00000000-0008-0000-2D00-0000A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1" name="Group Box 2980" descr="Group Box 5">
          <a:extLst>
            <a:ext uri="{FF2B5EF4-FFF2-40B4-BE49-F238E27FC236}">
              <a16:creationId xmlns:a16="http://schemas.microsoft.com/office/drawing/2014/main" id="{00000000-0008-0000-2D00-0000A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xdr:row>
      <xdr:rowOff>28440</xdr:rowOff>
    </xdr:from>
    <xdr:to>
      <xdr:col>7</xdr:col>
      <xdr:colOff>-363960</xdr:colOff>
      <xdr:row>18</xdr:row>
      <xdr:rowOff>0</xdr:rowOff>
    </xdr:to>
    <xdr:sp macro="" textlink="">
      <xdr:nvSpPr>
        <xdr:cNvPr id="2982" name="Option Button 2981">
          <a:extLst>
            <a:ext uri="{FF2B5EF4-FFF2-40B4-BE49-F238E27FC236}">
              <a16:creationId xmlns:a16="http://schemas.microsoft.com/office/drawing/2014/main" id="{00000000-0008-0000-2D00-0000A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3" name="Option Button 2982">
          <a:extLst>
            <a:ext uri="{FF2B5EF4-FFF2-40B4-BE49-F238E27FC236}">
              <a16:creationId xmlns:a16="http://schemas.microsoft.com/office/drawing/2014/main" id="{00000000-0008-0000-2D00-0000A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4" name="Option Button 2983">
          <a:extLst>
            <a:ext uri="{FF2B5EF4-FFF2-40B4-BE49-F238E27FC236}">
              <a16:creationId xmlns:a16="http://schemas.microsoft.com/office/drawing/2014/main" id="{00000000-0008-0000-2D00-0000A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5" name="Option Button 2984">
          <a:extLst>
            <a:ext uri="{FF2B5EF4-FFF2-40B4-BE49-F238E27FC236}">
              <a16:creationId xmlns:a16="http://schemas.microsoft.com/office/drawing/2014/main" id="{00000000-0008-0000-2D00-0000A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6" name="Group Box 2985" descr="Group Box 5">
          <a:extLst>
            <a:ext uri="{FF2B5EF4-FFF2-40B4-BE49-F238E27FC236}">
              <a16:creationId xmlns:a16="http://schemas.microsoft.com/office/drawing/2014/main" id="{00000000-0008-0000-2D00-0000A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xdr:row>
      <xdr:rowOff>28440</xdr:rowOff>
    </xdr:from>
    <xdr:to>
      <xdr:col>7</xdr:col>
      <xdr:colOff>-363960</xdr:colOff>
      <xdr:row>19</xdr:row>
      <xdr:rowOff>0</xdr:rowOff>
    </xdr:to>
    <xdr:sp macro="" textlink="">
      <xdr:nvSpPr>
        <xdr:cNvPr id="2987" name="Option Button 2986">
          <a:extLst>
            <a:ext uri="{FF2B5EF4-FFF2-40B4-BE49-F238E27FC236}">
              <a16:creationId xmlns:a16="http://schemas.microsoft.com/office/drawing/2014/main" id="{00000000-0008-0000-2D00-0000A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8" name="Option Button 2987">
          <a:extLst>
            <a:ext uri="{FF2B5EF4-FFF2-40B4-BE49-F238E27FC236}">
              <a16:creationId xmlns:a16="http://schemas.microsoft.com/office/drawing/2014/main" id="{00000000-0008-0000-2D00-0000A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9" name="Option Button 2988">
          <a:extLst>
            <a:ext uri="{FF2B5EF4-FFF2-40B4-BE49-F238E27FC236}">
              <a16:creationId xmlns:a16="http://schemas.microsoft.com/office/drawing/2014/main" id="{00000000-0008-0000-2D00-0000A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0" name="Option Button 2989">
          <a:extLst>
            <a:ext uri="{FF2B5EF4-FFF2-40B4-BE49-F238E27FC236}">
              <a16:creationId xmlns:a16="http://schemas.microsoft.com/office/drawing/2014/main" id="{00000000-0008-0000-2D00-0000A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1" name="Group Box 2990" descr="Group Box 5">
          <a:extLst>
            <a:ext uri="{FF2B5EF4-FFF2-40B4-BE49-F238E27FC236}">
              <a16:creationId xmlns:a16="http://schemas.microsoft.com/office/drawing/2014/main" id="{00000000-0008-0000-2D00-0000A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xdr:row>
      <xdr:rowOff>28440</xdr:rowOff>
    </xdr:from>
    <xdr:to>
      <xdr:col>7</xdr:col>
      <xdr:colOff>-363960</xdr:colOff>
      <xdr:row>20</xdr:row>
      <xdr:rowOff>0</xdr:rowOff>
    </xdr:to>
    <xdr:sp macro="" textlink="">
      <xdr:nvSpPr>
        <xdr:cNvPr id="2992" name="Option Button 2991">
          <a:extLst>
            <a:ext uri="{FF2B5EF4-FFF2-40B4-BE49-F238E27FC236}">
              <a16:creationId xmlns:a16="http://schemas.microsoft.com/office/drawing/2014/main" id="{00000000-0008-0000-2D00-0000B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3" name="Option Button 2992">
          <a:extLst>
            <a:ext uri="{FF2B5EF4-FFF2-40B4-BE49-F238E27FC236}">
              <a16:creationId xmlns:a16="http://schemas.microsoft.com/office/drawing/2014/main" id="{00000000-0008-0000-2D00-0000B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4" name="Option Button 2993">
          <a:extLst>
            <a:ext uri="{FF2B5EF4-FFF2-40B4-BE49-F238E27FC236}">
              <a16:creationId xmlns:a16="http://schemas.microsoft.com/office/drawing/2014/main" id="{00000000-0008-0000-2D00-0000B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5" name="Option Button 2994">
          <a:extLst>
            <a:ext uri="{FF2B5EF4-FFF2-40B4-BE49-F238E27FC236}">
              <a16:creationId xmlns:a16="http://schemas.microsoft.com/office/drawing/2014/main" id="{00000000-0008-0000-2D00-0000B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6" name="Group Box 2995" descr="Group Box 5">
          <a:extLst>
            <a:ext uri="{FF2B5EF4-FFF2-40B4-BE49-F238E27FC236}">
              <a16:creationId xmlns:a16="http://schemas.microsoft.com/office/drawing/2014/main" id="{00000000-0008-0000-2D00-0000B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600</xdr:row>
      <xdr:rowOff>28440</xdr:rowOff>
    </xdr:from>
    <xdr:to>
      <xdr:col>7</xdr:col>
      <xdr:colOff>-363960</xdr:colOff>
      <xdr:row>601</xdr:row>
      <xdr:rowOff>0</xdr:rowOff>
    </xdr:to>
    <xdr:sp macro="" textlink="">
      <xdr:nvSpPr>
        <xdr:cNvPr id="2997" name="Option Button 2996">
          <a:extLst>
            <a:ext uri="{FF2B5EF4-FFF2-40B4-BE49-F238E27FC236}">
              <a16:creationId xmlns:a16="http://schemas.microsoft.com/office/drawing/2014/main" id="{00000000-0008-0000-2D00-0000B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8" name="Option Button 2997">
          <a:extLst>
            <a:ext uri="{FF2B5EF4-FFF2-40B4-BE49-F238E27FC236}">
              <a16:creationId xmlns:a16="http://schemas.microsoft.com/office/drawing/2014/main" id="{00000000-0008-0000-2D00-0000B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9" name="Option Button 2998">
          <a:extLst>
            <a:ext uri="{FF2B5EF4-FFF2-40B4-BE49-F238E27FC236}">
              <a16:creationId xmlns:a16="http://schemas.microsoft.com/office/drawing/2014/main" id="{00000000-0008-0000-2D00-0000B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0" name="Option Button 2999">
          <a:extLst>
            <a:ext uri="{FF2B5EF4-FFF2-40B4-BE49-F238E27FC236}">
              <a16:creationId xmlns:a16="http://schemas.microsoft.com/office/drawing/2014/main" id="{00000000-0008-0000-2D00-0000B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1" name="Group Box 3000" descr="Group Box 5">
          <a:extLst>
            <a:ext uri="{FF2B5EF4-FFF2-40B4-BE49-F238E27FC236}">
              <a16:creationId xmlns:a16="http://schemas.microsoft.com/office/drawing/2014/main" id="{00000000-0008-0000-2D00-0000B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601</xdr:row>
      <xdr:rowOff>28440</xdr:rowOff>
    </xdr:from>
    <xdr:to>
      <xdr:col>7</xdr:col>
      <xdr:colOff>-363960</xdr:colOff>
      <xdr:row>602</xdr:row>
      <xdr:rowOff>0</xdr:rowOff>
    </xdr:to>
    <xdr:sp macro="" textlink="">
      <xdr:nvSpPr>
        <xdr:cNvPr id="3002" name="Option Button 3001">
          <a:extLst>
            <a:ext uri="{FF2B5EF4-FFF2-40B4-BE49-F238E27FC236}">
              <a16:creationId xmlns:a16="http://schemas.microsoft.com/office/drawing/2014/main" id="{00000000-0008-0000-2D00-0000B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3" name="Option Button 3002">
          <a:extLst>
            <a:ext uri="{FF2B5EF4-FFF2-40B4-BE49-F238E27FC236}">
              <a16:creationId xmlns:a16="http://schemas.microsoft.com/office/drawing/2014/main" id="{00000000-0008-0000-2D00-0000B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4" name="Option Button 3003">
          <a:extLst>
            <a:ext uri="{FF2B5EF4-FFF2-40B4-BE49-F238E27FC236}">
              <a16:creationId xmlns:a16="http://schemas.microsoft.com/office/drawing/2014/main" id="{00000000-0008-0000-2D00-0000B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5" name="Option Button 3004">
          <a:extLst>
            <a:ext uri="{FF2B5EF4-FFF2-40B4-BE49-F238E27FC236}">
              <a16:creationId xmlns:a16="http://schemas.microsoft.com/office/drawing/2014/main" id="{00000000-0008-0000-2D00-0000B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6" name="Group Box 3005" descr="Group Box 5">
          <a:extLst>
            <a:ext uri="{FF2B5EF4-FFF2-40B4-BE49-F238E27FC236}">
              <a16:creationId xmlns:a16="http://schemas.microsoft.com/office/drawing/2014/main" id="{00000000-0008-0000-2D00-0000B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602</xdr:row>
      <xdr:rowOff>28440</xdr:rowOff>
    </xdr:from>
    <xdr:to>
      <xdr:col>7</xdr:col>
      <xdr:colOff>-363960</xdr:colOff>
      <xdr:row>603</xdr:row>
      <xdr:rowOff>0</xdr:rowOff>
    </xdr:to>
    <xdr:sp macro="" textlink="">
      <xdr:nvSpPr>
        <xdr:cNvPr id="3007" name="Option Button 3006">
          <a:extLst>
            <a:ext uri="{FF2B5EF4-FFF2-40B4-BE49-F238E27FC236}">
              <a16:creationId xmlns:a16="http://schemas.microsoft.com/office/drawing/2014/main" id="{00000000-0008-0000-2D00-0000B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8" name="Option Button 3007">
          <a:extLst>
            <a:ext uri="{FF2B5EF4-FFF2-40B4-BE49-F238E27FC236}">
              <a16:creationId xmlns:a16="http://schemas.microsoft.com/office/drawing/2014/main" id="{00000000-0008-0000-2D00-0000C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9" name="Option Button 3008">
          <a:extLst>
            <a:ext uri="{FF2B5EF4-FFF2-40B4-BE49-F238E27FC236}">
              <a16:creationId xmlns:a16="http://schemas.microsoft.com/office/drawing/2014/main" id="{00000000-0008-0000-2D00-0000C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0" name="Option Button 3009">
          <a:extLst>
            <a:ext uri="{FF2B5EF4-FFF2-40B4-BE49-F238E27FC236}">
              <a16:creationId xmlns:a16="http://schemas.microsoft.com/office/drawing/2014/main" id="{00000000-0008-0000-2D00-0000C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1" name="Group Box 3010" descr="Group Box 5">
          <a:extLst>
            <a:ext uri="{FF2B5EF4-FFF2-40B4-BE49-F238E27FC236}">
              <a16:creationId xmlns:a16="http://schemas.microsoft.com/office/drawing/2014/main" id="{00000000-0008-0000-2D00-0000C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603</xdr:row>
      <xdr:rowOff>28440</xdr:rowOff>
    </xdr:from>
    <xdr:to>
      <xdr:col>7</xdr:col>
      <xdr:colOff>-363960</xdr:colOff>
      <xdr:row>604</xdr:row>
      <xdr:rowOff>0</xdr:rowOff>
    </xdr:to>
    <xdr:sp macro="" textlink="">
      <xdr:nvSpPr>
        <xdr:cNvPr id="3012" name="Option Button 3011">
          <a:extLst>
            <a:ext uri="{FF2B5EF4-FFF2-40B4-BE49-F238E27FC236}">
              <a16:creationId xmlns:a16="http://schemas.microsoft.com/office/drawing/2014/main" id="{00000000-0008-0000-2D00-0000C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3" name="Option Button 3012">
          <a:extLst>
            <a:ext uri="{FF2B5EF4-FFF2-40B4-BE49-F238E27FC236}">
              <a16:creationId xmlns:a16="http://schemas.microsoft.com/office/drawing/2014/main" id="{00000000-0008-0000-2D00-0000C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4" name="Option Button 3013">
          <a:extLst>
            <a:ext uri="{FF2B5EF4-FFF2-40B4-BE49-F238E27FC236}">
              <a16:creationId xmlns:a16="http://schemas.microsoft.com/office/drawing/2014/main" id="{00000000-0008-0000-2D00-0000C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5" name="Option Button 3014">
          <a:extLst>
            <a:ext uri="{FF2B5EF4-FFF2-40B4-BE49-F238E27FC236}">
              <a16:creationId xmlns:a16="http://schemas.microsoft.com/office/drawing/2014/main" id="{00000000-0008-0000-2D00-0000C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6" name="Group Box 3015" descr="Group Box 5">
          <a:extLst>
            <a:ext uri="{FF2B5EF4-FFF2-40B4-BE49-F238E27FC236}">
              <a16:creationId xmlns:a16="http://schemas.microsoft.com/office/drawing/2014/main" id="{00000000-0008-0000-2D00-0000C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604</xdr:row>
      <xdr:rowOff>28440</xdr:rowOff>
    </xdr:from>
    <xdr:to>
      <xdr:col>7</xdr:col>
      <xdr:colOff>-363960</xdr:colOff>
      <xdr:row>605</xdr:row>
      <xdr:rowOff>0</xdr:rowOff>
    </xdr:to>
    <xdr:sp macro="" textlink="">
      <xdr:nvSpPr>
        <xdr:cNvPr id="3017" name="Option Button 3016">
          <a:extLst>
            <a:ext uri="{FF2B5EF4-FFF2-40B4-BE49-F238E27FC236}">
              <a16:creationId xmlns:a16="http://schemas.microsoft.com/office/drawing/2014/main" id="{00000000-0008-0000-2D00-0000C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8" name="Option Button 3017">
          <a:extLst>
            <a:ext uri="{FF2B5EF4-FFF2-40B4-BE49-F238E27FC236}">
              <a16:creationId xmlns:a16="http://schemas.microsoft.com/office/drawing/2014/main" id="{00000000-0008-0000-2D00-0000C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9" name="Option Button 3018">
          <a:extLst>
            <a:ext uri="{FF2B5EF4-FFF2-40B4-BE49-F238E27FC236}">
              <a16:creationId xmlns:a16="http://schemas.microsoft.com/office/drawing/2014/main" id="{00000000-0008-0000-2D00-0000C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0" name="Option Button 3019">
          <a:extLst>
            <a:ext uri="{FF2B5EF4-FFF2-40B4-BE49-F238E27FC236}">
              <a16:creationId xmlns:a16="http://schemas.microsoft.com/office/drawing/2014/main" id="{00000000-0008-0000-2D00-0000C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1" name="Group Box 3020" descr="Group Box 5">
          <a:extLst>
            <a:ext uri="{FF2B5EF4-FFF2-40B4-BE49-F238E27FC236}">
              <a16:creationId xmlns:a16="http://schemas.microsoft.com/office/drawing/2014/main" id="{00000000-0008-0000-2D00-0000C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605</xdr:row>
      <xdr:rowOff>28440</xdr:rowOff>
    </xdr:from>
    <xdr:to>
      <xdr:col>7</xdr:col>
      <xdr:colOff>-363960</xdr:colOff>
      <xdr:row>606</xdr:row>
      <xdr:rowOff>0</xdr:rowOff>
    </xdr:to>
    <xdr:sp macro="" textlink="">
      <xdr:nvSpPr>
        <xdr:cNvPr id="3022" name="Option Button 3021">
          <a:extLst>
            <a:ext uri="{FF2B5EF4-FFF2-40B4-BE49-F238E27FC236}">
              <a16:creationId xmlns:a16="http://schemas.microsoft.com/office/drawing/2014/main" id="{00000000-0008-0000-2D00-0000C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3" name="Option Button 3022">
          <a:extLst>
            <a:ext uri="{FF2B5EF4-FFF2-40B4-BE49-F238E27FC236}">
              <a16:creationId xmlns:a16="http://schemas.microsoft.com/office/drawing/2014/main" id="{00000000-0008-0000-2D00-0000C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4" name="Option Button 3023">
          <a:extLst>
            <a:ext uri="{FF2B5EF4-FFF2-40B4-BE49-F238E27FC236}">
              <a16:creationId xmlns:a16="http://schemas.microsoft.com/office/drawing/2014/main" id="{00000000-0008-0000-2D00-0000D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5" name="Option Button 3024">
          <a:extLst>
            <a:ext uri="{FF2B5EF4-FFF2-40B4-BE49-F238E27FC236}">
              <a16:creationId xmlns:a16="http://schemas.microsoft.com/office/drawing/2014/main" id="{00000000-0008-0000-2D00-0000D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6" name="Group Box 3025" descr="Group Box 5">
          <a:extLst>
            <a:ext uri="{FF2B5EF4-FFF2-40B4-BE49-F238E27FC236}">
              <a16:creationId xmlns:a16="http://schemas.microsoft.com/office/drawing/2014/main" id="{00000000-0008-0000-2D00-0000D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606</xdr:row>
      <xdr:rowOff>28440</xdr:rowOff>
    </xdr:from>
    <xdr:to>
      <xdr:col>7</xdr:col>
      <xdr:colOff>-363960</xdr:colOff>
      <xdr:row>607</xdr:row>
      <xdr:rowOff>0</xdr:rowOff>
    </xdr:to>
    <xdr:sp macro="" textlink="">
      <xdr:nvSpPr>
        <xdr:cNvPr id="3027" name="Option Button 3026">
          <a:extLst>
            <a:ext uri="{FF2B5EF4-FFF2-40B4-BE49-F238E27FC236}">
              <a16:creationId xmlns:a16="http://schemas.microsoft.com/office/drawing/2014/main" id="{00000000-0008-0000-2D00-0000D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8" name="Option Button 3027">
          <a:extLst>
            <a:ext uri="{FF2B5EF4-FFF2-40B4-BE49-F238E27FC236}">
              <a16:creationId xmlns:a16="http://schemas.microsoft.com/office/drawing/2014/main" id="{00000000-0008-0000-2D00-0000D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9" name="Option Button 3028">
          <a:extLst>
            <a:ext uri="{FF2B5EF4-FFF2-40B4-BE49-F238E27FC236}">
              <a16:creationId xmlns:a16="http://schemas.microsoft.com/office/drawing/2014/main" id="{00000000-0008-0000-2D00-0000D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0" name="Option Button 3029">
          <a:extLst>
            <a:ext uri="{FF2B5EF4-FFF2-40B4-BE49-F238E27FC236}">
              <a16:creationId xmlns:a16="http://schemas.microsoft.com/office/drawing/2014/main" id="{00000000-0008-0000-2D00-0000D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1" name="Group Box 3030" descr="Group Box 5">
          <a:extLst>
            <a:ext uri="{FF2B5EF4-FFF2-40B4-BE49-F238E27FC236}">
              <a16:creationId xmlns:a16="http://schemas.microsoft.com/office/drawing/2014/main" id="{00000000-0008-0000-2D00-0000D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607</xdr:row>
      <xdr:rowOff>28440</xdr:rowOff>
    </xdr:from>
    <xdr:to>
      <xdr:col>7</xdr:col>
      <xdr:colOff>-363960</xdr:colOff>
      <xdr:row>608</xdr:row>
      <xdr:rowOff>0</xdr:rowOff>
    </xdr:to>
    <xdr:sp macro="" textlink="">
      <xdr:nvSpPr>
        <xdr:cNvPr id="3032" name="Option Button 3031">
          <a:extLst>
            <a:ext uri="{FF2B5EF4-FFF2-40B4-BE49-F238E27FC236}">
              <a16:creationId xmlns:a16="http://schemas.microsoft.com/office/drawing/2014/main" id="{00000000-0008-0000-2D00-0000D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3" name="Option Button 3032">
          <a:extLst>
            <a:ext uri="{FF2B5EF4-FFF2-40B4-BE49-F238E27FC236}">
              <a16:creationId xmlns:a16="http://schemas.microsoft.com/office/drawing/2014/main" id="{00000000-0008-0000-2D00-0000D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4" name="Option Button 3033">
          <a:extLst>
            <a:ext uri="{FF2B5EF4-FFF2-40B4-BE49-F238E27FC236}">
              <a16:creationId xmlns:a16="http://schemas.microsoft.com/office/drawing/2014/main" id="{00000000-0008-0000-2D00-0000D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5" name="Option Button 3034">
          <a:extLst>
            <a:ext uri="{FF2B5EF4-FFF2-40B4-BE49-F238E27FC236}">
              <a16:creationId xmlns:a16="http://schemas.microsoft.com/office/drawing/2014/main" id="{00000000-0008-0000-2D00-0000D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6" name="Group Box 3035" descr="Group Box 5">
          <a:extLst>
            <a:ext uri="{FF2B5EF4-FFF2-40B4-BE49-F238E27FC236}">
              <a16:creationId xmlns:a16="http://schemas.microsoft.com/office/drawing/2014/main" id="{00000000-0008-0000-2D00-0000D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608</xdr:row>
      <xdr:rowOff>28440</xdr:rowOff>
    </xdr:from>
    <xdr:to>
      <xdr:col>7</xdr:col>
      <xdr:colOff>-363960</xdr:colOff>
      <xdr:row>609</xdr:row>
      <xdr:rowOff>0</xdr:rowOff>
    </xdr:to>
    <xdr:sp macro="" textlink="">
      <xdr:nvSpPr>
        <xdr:cNvPr id="3037" name="Option Button 3036">
          <a:extLst>
            <a:ext uri="{FF2B5EF4-FFF2-40B4-BE49-F238E27FC236}">
              <a16:creationId xmlns:a16="http://schemas.microsoft.com/office/drawing/2014/main" id="{00000000-0008-0000-2D00-0000D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8" name="Option Button 3037">
          <a:extLst>
            <a:ext uri="{FF2B5EF4-FFF2-40B4-BE49-F238E27FC236}">
              <a16:creationId xmlns:a16="http://schemas.microsoft.com/office/drawing/2014/main" id="{00000000-0008-0000-2D00-0000D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9" name="Option Button 3038">
          <a:extLst>
            <a:ext uri="{FF2B5EF4-FFF2-40B4-BE49-F238E27FC236}">
              <a16:creationId xmlns:a16="http://schemas.microsoft.com/office/drawing/2014/main" id="{00000000-0008-0000-2D00-0000D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0" name="Option Button 3039">
          <a:extLst>
            <a:ext uri="{FF2B5EF4-FFF2-40B4-BE49-F238E27FC236}">
              <a16:creationId xmlns:a16="http://schemas.microsoft.com/office/drawing/2014/main" id="{00000000-0008-0000-2D00-0000E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1" name="Group Box 3040" descr="Group Box 5">
          <a:extLst>
            <a:ext uri="{FF2B5EF4-FFF2-40B4-BE49-F238E27FC236}">
              <a16:creationId xmlns:a16="http://schemas.microsoft.com/office/drawing/2014/main" id="{00000000-0008-0000-2D00-0000E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609</xdr:row>
      <xdr:rowOff>28440</xdr:rowOff>
    </xdr:from>
    <xdr:to>
      <xdr:col>7</xdr:col>
      <xdr:colOff>-363960</xdr:colOff>
      <xdr:row>610</xdr:row>
      <xdr:rowOff>0</xdr:rowOff>
    </xdr:to>
    <xdr:sp macro="" textlink="">
      <xdr:nvSpPr>
        <xdr:cNvPr id="3042" name="Option Button 3041">
          <a:extLst>
            <a:ext uri="{FF2B5EF4-FFF2-40B4-BE49-F238E27FC236}">
              <a16:creationId xmlns:a16="http://schemas.microsoft.com/office/drawing/2014/main" id="{00000000-0008-0000-2D00-0000E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3" name="Option Button 3042">
          <a:extLst>
            <a:ext uri="{FF2B5EF4-FFF2-40B4-BE49-F238E27FC236}">
              <a16:creationId xmlns:a16="http://schemas.microsoft.com/office/drawing/2014/main" id="{00000000-0008-0000-2D00-0000E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4" name="Option Button 3043">
          <a:extLst>
            <a:ext uri="{FF2B5EF4-FFF2-40B4-BE49-F238E27FC236}">
              <a16:creationId xmlns:a16="http://schemas.microsoft.com/office/drawing/2014/main" id="{00000000-0008-0000-2D00-0000E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5" name="Option Button 3044">
          <a:extLst>
            <a:ext uri="{FF2B5EF4-FFF2-40B4-BE49-F238E27FC236}">
              <a16:creationId xmlns:a16="http://schemas.microsoft.com/office/drawing/2014/main" id="{00000000-0008-0000-2D00-0000E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6" name="Group Box 3045" descr="Group Box 5">
          <a:extLst>
            <a:ext uri="{FF2B5EF4-FFF2-40B4-BE49-F238E27FC236}">
              <a16:creationId xmlns:a16="http://schemas.microsoft.com/office/drawing/2014/main" id="{00000000-0008-0000-2D00-0000E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610</xdr:row>
      <xdr:rowOff>28440</xdr:rowOff>
    </xdr:from>
    <xdr:to>
      <xdr:col>7</xdr:col>
      <xdr:colOff>-363960</xdr:colOff>
      <xdr:row>611</xdr:row>
      <xdr:rowOff>0</xdr:rowOff>
    </xdr:to>
    <xdr:sp macro="" textlink="">
      <xdr:nvSpPr>
        <xdr:cNvPr id="3047" name="Option Button 3046">
          <a:extLst>
            <a:ext uri="{FF2B5EF4-FFF2-40B4-BE49-F238E27FC236}">
              <a16:creationId xmlns:a16="http://schemas.microsoft.com/office/drawing/2014/main" id="{00000000-0008-0000-2D00-0000E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8" name="Option Button 3047">
          <a:extLst>
            <a:ext uri="{FF2B5EF4-FFF2-40B4-BE49-F238E27FC236}">
              <a16:creationId xmlns:a16="http://schemas.microsoft.com/office/drawing/2014/main" id="{00000000-0008-0000-2D00-0000E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9" name="Option Button 3048">
          <a:extLst>
            <a:ext uri="{FF2B5EF4-FFF2-40B4-BE49-F238E27FC236}">
              <a16:creationId xmlns:a16="http://schemas.microsoft.com/office/drawing/2014/main" id="{00000000-0008-0000-2D00-0000E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0" name="Option Button 3049">
          <a:extLst>
            <a:ext uri="{FF2B5EF4-FFF2-40B4-BE49-F238E27FC236}">
              <a16:creationId xmlns:a16="http://schemas.microsoft.com/office/drawing/2014/main" id="{00000000-0008-0000-2D00-0000E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1" name="Group Box 3050" descr="Group Box 5">
          <a:extLst>
            <a:ext uri="{FF2B5EF4-FFF2-40B4-BE49-F238E27FC236}">
              <a16:creationId xmlns:a16="http://schemas.microsoft.com/office/drawing/2014/main" id="{00000000-0008-0000-2D00-0000E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611</xdr:row>
      <xdr:rowOff>28440</xdr:rowOff>
    </xdr:from>
    <xdr:to>
      <xdr:col>7</xdr:col>
      <xdr:colOff>-363960</xdr:colOff>
      <xdr:row>612</xdr:row>
      <xdr:rowOff>0</xdr:rowOff>
    </xdr:to>
    <xdr:sp macro="" textlink="">
      <xdr:nvSpPr>
        <xdr:cNvPr id="3052" name="Option Button 3051">
          <a:extLst>
            <a:ext uri="{FF2B5EF4-FFF2-40B4-BE49-F238E27FC236}">
              <a16:creationId xmlns:a16="http://schemas.microsoft.com/office/drawing/2014/main" id="{00000000-0008-0000-2D00-0000E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3" name="Option Button 3052">
          <a:extLst>
            <a:ext uri="{FF2B5EF4-FFF2-40B4-BE49-F238E27FC236}">
              <a16:creationId xmlns:a16="http://schemas.microsoft.com/office/drawing/2014/main" id="{00000000-0008-0000-2D00-0000E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4" name="Option Button 3053">
          <a:extLst>
            <a:ext uri="{FF2B5EF4-FFF2-40B4-BE49-F238E27FC236}">
              <a16:creationId xmlns:a16="http://schemas.microsoft.com/office/drawing/2014/main" id="{00000000-0008-0000-2D00-0000E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5" name="Option Button 3054">
          <a:extLst>
            <a:ext uri="{FF2B5EF4-FFF2-40B4-BE49-F238E27FC236}">
              <a16:creationId xmlns:a16="http://schemas.microsoft.com/office/drawing/2014/main" id="{00000000-0008-0000-2D00-0000E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6" name="Group Box 3055" descr="Group Box 5">
          <a:extLst>
            <a:ext uri="{FF2B5EF4-FFF2-40B4-BE49-F238E27FC236}">
              <a16:creationId xmlns:a16="http://schemas.microsoft.com/office/drawing/2014/main" id="{00000000-0008-0000-2D00-0000F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612</xdr:row>
      <xdr:rowOff>28440</xdr:rowOff>
    </xdr:from>
    <xdr:to>
      <xdr:col>7</xdr:col>
      <xdr:colOff>-363960</xdr:colOff>
      <xdr:row>613</xdr:row>
      <xdr:rowOff>0</xdr:rowOff>
    </xdr:to>
    <xdr:sp macro="" textlink="">
      <xdr:nvSpPr>
        <xdr:cNvPr id="3057" name="Option Button 3056">
          <a:extLst>
            <a:ext uri="{FF2B5EF4-FFF2-40B4-BE49-F238E27FC236}">
              <a16:creationId xmlns:a16="http://schemas.microsoft.com/office/drawing/2014/main" id="{00000000-0008-0000-2D00-0000F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8" name="Option Button 3057">
          <a:extLst>
            <a:ext uri="{FF2B5EF4-FFF2-40B4-BE49-F238E27FC236}">
              <a16:creationId xmlns:a16="http://schemas.microsoft.com/office/drawing/2014/main" id="{00000000-0008-0000-2D00-0000F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9" name="Option Button 3058">
          <a:extLst>
            <a:ext uri="{FF2B5EF4-FFF2-40B4-BE49-F238E27FC236}">
              <a16:creationId xmlns:a16="http://schemas.microsoft.com/office/drawing/2014/main" id="{00000000-0008-0000-2D00-0000F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0" name="Option Button 3059">
          <a:extLst>
            <a:ext uri="{FF2B5EF4-FFF2-40B4-BE49-F238E27FC236}">
              <a16:creationId xmlns:a16="http://schemas.microsoft.com/office/drawing/2014/main" id="{00000000-0008-0000-2D00-0000F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1" name="Group Box 3060" descr="Group Box 5">
          <a:extLst>
            <a:ext uri="{FF2B5EF4-FFF2-40B4-BE49-F238E27FC236}">
              <a16:creationId xmlns:a16="http://schemas.microsoft.com/office/drawing/2014/main" id="{00000000-0008-0000-2D00-0000F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613</xdr:row>
      <xdr:rowOff>28440</xdr:rowOff>
    </xdr:from>
    <xdr:to>
      <xdr:col>7</xdr:col>
      <xdr:colOff>-363960</xdr:colOff>
      <xdr:row>614</xdr:row>
      <xdr:rowOff>0</xdr:rowOff>
    </xdr:to>
    <xdr:sp macro="" textlink="">
      <xdr:nvSpPr>
        <xdr:cNvPr id="3062" name="Option Button 3061">
          <a:extLst>
            <a:ext uri="{FF2B5EF4-FFF2-40B4-BE49-F238E27FC236}">
              <a16:creationId xmlns:a16="http://schemas.microsoft.com/office/drawing/2014/main" id="{00000000-0008-0000-2D00-0000F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3" name="Option Button 3062">
          <a:extLst>
            <a:ext uri="{FF2B5EF4-FFF2-40B4-BE49-F238E27FC236}">
              <a16:creationId xmlns:a16="http://schemas.microsoft.com/office/drawing/2014/main" id="{00000000-0008-0000-2D00-0000F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4" name="Option Button 3063">
          <a:extLst>
            <a:ext uri="{FF2B5EF4-FFF2-40B4-BE49-F238E27FC236}">
              <a16:creationId xmlns:a16="http://schemas.microsoft.com/office/drawing/2014/main" id="{00000000-0008-0000-2D00-0000F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5" name="Option Button 3064">
          <a:extLst>
            <a:ext uri="{FF2B5EF4-FFF2-40B4-BE49-F238E27FC236}">
              <a16:creationId xmlns:a16="http://schemas.microsoft.com/office/drawing/2014/main" id="{00000000-0008-0000-2D00-0000F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6" name="Group Box 3065" descr="Group Box 5">
          <a:extLst>
            <a:ext uri="{FF2B5EF4-FFF2-40B4-BE49-F238E27FC236}">
              <a16:creationId xmlns:a16="http://schemas.microsoft.com/office/drawing/2014/main" id="{00000000-0008-0000-2D00-0000F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614</xdr:row>
      <xdr:rowOff>28440</xdr:rowOff>
    </xdr:from>
    <xdr:to>
      <xdr:col>7</xdr:col>
      <xdr:colOff>-363960</xdr:colOff>
      <xdr:row>615</xdr:row>
      <xdr:rowOff>0</xdr:rowOff>
    </xdr:to>
    <xdr:sp macro="" textlink="">
      <xdr:nvSpPr>
        <xdr:cNvPr id="3067" name="Option Button 3066">
          <a:extLst>
            <a:ext uri="{FF2B5EF4-FFF2-40B4-BE49-F238E27FC236}">
              <a16:creationId xmlns:a16="http://schemas.microsoft.com/office/drawing/2014/main" id="{00000000-0008-0000-2D00-0000F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8" name="Option Button 3067">
          <a:extLst>
            <a:ext uri="{FF2B5EF4-FFF2-40B4-BE49-F238E27FC236}">
              <a16:creationId xmlns:a16="http://schemas.microsoft.com/office/drawing/2014/main" id="{00000000-0008-0000-2D00-0000F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9" name="Option Button 3068">
          <a:extLst>
            <a:ext uri="{FF2B5EF4-FFF2-40B4-BE49-F238E27FC236}">
              <a16:creationId xmlns:a16="http://schemas.microsoft.com/office/drawing/2014/main" id="{00000000-0008-0000-2D00-0000F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0" name="Option Button 3069">
          <a:extLst>
            <a:ext uri="{FF2B5EF4-FFF2-40B4-BE49-F238E27FC236}">
              <a16:creationId xmlns:a16="http://schemas.microsoft.com/office/drawing/2014/main" id="{00000000-0008-0000-2D00-0000F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1" name="Group Box 3070" descr="Group Box 5">
          <a:extLst>
            <a:ext uri="{FF2B5EF4-FFF2-40B4-BE49-F238E27FC236}">
              <a16:creationId xmlns:a16="http://schemas.microsoft.com/office/drawing/2014/main" id="{00000000-0008-0000-2D00-0000F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615</xdr:row>
      <xdr:rowOff>28440</xdr:rowOff>
    </xdr:from>
    <xdr:to>
      <xdr:col>7</xdr:col>
      <xdr:colOff>-363960</xdr:colOff>
      <xdr:row>616</xdr:row>
      <xdr:rowOff>0</xdr:rowOff>
    </xdr:to>
    <xdr:sp macro="" textlink="">
      <xdr:nvSpPr>
        <xdr:cNvPr id="3072" name="Option Button 3071">
          <a:extLst>
            <a:ext uri="{FF2B5EF4-FFF2-40B4-BE49-F238E27FC236}">
              <a16:creationId xmlns:a16="http://schemas.microsoft.com/office/drawing/2014/main" id="{00000000-0008-0000-2D00-00000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3" name="Option Button 3072">
          <a:extLst>
            <a:ext uri="{FF2B5EF4-FFF2-40B4-BE49-F238E27FC236}">
              <a16:creationId xmlns:a16="http://schemas.microsoft.com/office/drawing/2014/main" id="{00000000-0008-0000-2D00-00000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4" name="Option Button 3073">
          <a:extLst>
            <a:ext uri="{FF2B5EF4-FFF2-40B4-BE49-F238E27FC236}">
              <a16:creationId xmlns:a16="http://schemas.microsoft.com/office/drawing/2014/main" id="{00000000-0008-0000-2D00-00000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5" name="Option Button 3074">
          <a:extLst>
            <a:ext uri="{FF2B5EF4-FFF2-40B4-BE49-F238E27FC236}">
              <a16:creationId xmlns:a16="http://schemas.microsoft.com/office/drawing/2014/main" id="{00000000-0008-0000-2D00-00000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6" name="Group Box 3075" descr="Group Box 5">
          <a:extLst>
            <a:ext uri="{FF2B5EF4-FFF2-40B4-BE49-F238E27FC236}">
              <a16:creationId xmlns:a16="http://schemas.microsoft.com/office/drawing/2014/main" id="{00000000-0008-0000-2D00-00000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616</xdr:row>
      <xdr:rowOff>28440</xdr:rowOff>
    </xdr:from>
    <xdr:to>
      <xdr:col>7</xdr:col>
      <xdr:colOff>-363960</xdr:colOff>
      <xdr:row>617</xdr:row>
      <xdr:rowOff>0</xdr:rowOff>
    </xdr:to>
    <xdr:sp macro="" textlink="">
      <xdr:nvSpPr>
        <xdr:cNvPr id="3077" name="Option Button 3076">
          <a:extLst>
            <a:ext uri="{FF2B5EF4-FFF2-40B4-BE49-F238E27FC236}">
              <a16:creationId xmlns:a16="http://schemas.microsoft.com/office/drawing/2014/main" id="{00000000-0008-0000-2D00-00000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8" name="Option Button 3077">
          <a:extLst>
            <a:ext uri="{FF2B5EF4-FFF2-40B4-BE49-F238E27FC236}">
              <a16:creationId xmlns:a16="http://schemas.microsoft.com/office/drawing/2014/main" id="{00000000-0008-0000-2D00-00000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9" name="Option Button 3078">
          <a:extLst>
            <a:ext uri="{FF2B5EF4-FFF2-40B4-BE49-F238E27FC236}">
              <a16:creationId xmlns:a16="http://schemas.microsoft.com/office/drawing/2014/main" id="{00000000-0008-0000-2D00-00000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0" name="Option Button 3079">
          <a:extLst>
            <a:ext uri="{FF2B5EF4-FFF2-40B4-BE49-F238E27FC236}">
              <a16:creationId xmlns:a16="http://schemas.microsoft.com/office/drawing/2014/main" id="{00000000-0008-0000-2D00-00000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1" name="Group Box 3080" descr="Group Box 5">
          <a:extLst>
            <a:ext uri="{FF2B5EF4-FFF2-40B4-BE49-F238E27FC236}">
              <a16:creationId xmlns:a16="http://schemas.microsoft.com/office/drawing/2014/main" id="{00000000-0008-0000-2D00-00000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617</xdr:row>
      <xdr:rowOff>28440</xdr:rowOff>
    </xdr:from>
    <xdr:to>
      <xdr:col>7</xdr:col>
      <xdr:colOff>-363960</xdr:colOff>
      <xdr:row>618</xdr:row>
      <xdr:rowOff>0</xdr:rowOff>
    </xdr:to>
    <xdr:sp macro="" textlink="">
      <xdr:nvSpPr>
        <xdr:cNvPr id="3082" name="Option Button 3081">
          <a:extLst>
            <a:ext uri="{FF2B5EF4-FFF2-40B4-BE49-F238E27FC236}">
              <a16:creationId xmlns:a16="http://schemas.microsoft.com/office/drawing/2014/main" id="{00000000-0008-0000-2D00-00000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3" name="Option Button 3082">
          <a:extLst>
            <a:ext uri="{FF2B5EF4-FFF2-40B4-BE49-F238E27FC236}">
              <a16:creationId xmlns:a16="http://schemas.microsoft.com/office/drawing/2014/main" id="{00000000-0008-0000-2D00-00000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4" name="Option Button 3083">
          <a:extLst>
            <a:ext uri="{FF2B5EF4-FFF2-40B4-BE49-F238E27FC236}">
              <a16:creationId xmlns:a16="http://schemas.microsoft.com/office/drawing/2014/main" id="{00000000-0008-0000-2D00-00000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5" name="Option Button 3084">
          <a:extLst>
            <a:ext uri="{FF2B5EF4-FFF2-40B4-BE49-F238E27FC236}">
              <a16:creationId xmlns:a16="http://schemas.microsoft.com/office/drawing/2014/main" id="{00000000-0008-0000-2D00-00000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6" name="Group Box 3085" descr="Group Box 5">
          <a:extLst>
            <a:ext uri="{FF2B5EF4-FFF2-40B4-BE49-F238E27FC236}">
              <a16:creationId xmlns:a16="http://schemas.microsoft.com/office/drawing/2014/main" id="{00000000-0008-0000-2D00-00000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618</xdr:row>
      <xdr:rowOff>28440</xdr:rowOff>
    </xdr:from>
    <xdr:to>
      <xdr:col>7</xdr:col>
      <xdr:colOff>-363960</xdr:colOff>
      <xdr:row>619</xdr:row>
      <xdr:rowOff>0</xdr:rowOff>
    </xdr:to>
    <xdr:sp macro="" textlink="">
      <xdr:nvSpPr>
        <xdr:cNvPr id="3087" name="Option Button 3086">
          <a:extLst>
            <a:ext uri="{FF2B5EF4-FFF2-40B4-BE49-F238E27FC236}">
              <a16:creationId xmlns:a16="http://schemas.microsoft.com/office/drawing/2014/main" id="{00000000-0008-0000-2D00-00000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8" name="Option Button 3087">
          <a:extLst>
            <a:ext uri="{FF2B5EF4-FFF2-40B4-BE49-F238E27FC236}">
              <a16:creationId xmlns:a16="http://schemas.microsoft.com/office/drawing/2014/main" id="{00000000-0008-0000-2D00-00001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9" name="Option Button 3088">
          <a:extLst>
            <a:ext uri="{FF2B5EF4-FFF2-40B4-BE49-F238E27FC236}">
              <a16:creationId xmlns:a16="http://schemas.microsoft.com/office/drawing/2014/main" id="{00000000-0008-0000-2D00-00001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0" name="Option Button 3089">
          <a:extLst>
            <a:ext uri="{FF2B5EF4-FFF2-40B4-BE49-F238E27FC236}">
              <a16:creationId xmlns:a16="http://schemas.microsoft.com/office/drawing/2014/main" id="{00000000-0008-0000-2D00-00001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1" name="Group Box 3090" descr="Group Box 5">
          <a:extLst>
            <a:ext uri="{FF2B5EF4-FFF2-40B4-BE49-F238E27FC236}">
              <a16:creationId xmlns:a16="http://schemas.microsoft.com/office/drawing/2014/main" id="{00000000-0008-0000-2D00-00001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619</xdr:row>
      <xdr:rowOff>28440</xdr:rowOff>
    </xdr:from>
    <xdr:to>
      <xdr:col>7</xdr:col>
      <xdr:colOff>-363960</xdr:colOff>
      <xdr:row>620</xdr:row>
      <xdr:rowOff>0</xdr:rowOff>
    </xdr:to>
    <xdr:sp macro="" textlink="">
      <xdr:nvSpPr>
        <xdr:cNvPr id="3092" name="Option Button 3091">
          <a:extLst>
            <a:ext uri="{FF2B5EF4-FFF2-40B4-BE49-F238E27FC236}">
              <a16:creationId xmlns:a16="http://schemas.microsoft.com/office/drawing/2014/main" id="{00000000-0008-0000-2D00-00001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3" name="Option Button 3092">
          <a:extLst>
            <a:ext uri="{FF2B5EF4-FFF2-40B4-BE49-F238E27FC236}">
              <a16:creationId xmlns:a16="http://schemas.microsoft.com/office/drawing/2014/main" id="{00000000-0008-0000-2D00-00001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4" name="Option Button 3093">
          <a:extLst>
            <a:ext uri="{FF2B5EF4-FFF2-40B4-BE49-F238E27FC236}">
              <a16:creationId xmlns:a16="http://schemas.microsoft.com/office/drawing/2014/main" id="{00000000-0008-0000-2D00-00001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5" name="Option Button 3094">
          <a:extLst>
            <a:ext uri="{FF2B5EF4-FFF2-40B4-BE49-F238E27FC236}">
              <a16:creationId xmlns:a16="http://schemas.microsoft.com/office/drawing/2014/main" id="{00000000-0008-0000-2D00-00001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6" name="Group Box 3095" descr="Group Box 5">
          <a:extLst>
            <a:ext uri="{FF2B5EF4-FFF2-40B4-BE49-F238E27FC236}">
              <a16:creationId xmlns:a16="http://schemas.microsoft.com/office/drawing/2014/main" id="{00000000-0008-0000-2D00-00001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620</xdr:row>
      <xdr:rowOff>28440</xdr:rowOff>
    </xdr:from>
    <xdr:to>
      <xdr:col>7</xdr:col>
      <xdr:colOff>-363960</xdr:colOff>
      <xdr:row>621</xdr:row>
      <xdr:rowOff>0</xdr:rowOff>
    </xdr:to>
    <xdr:sp macro="" textlink="">
      <xdr:nvSpPr>
        <xdr:cNvPr id="3097" name="Option Button 3096">
          <a:extLst>
            <a:ext uri="{FF2B5EF4-FFF2-40B4-BE49-F238E27FC236}">
              <a16:creationId xmlns:a16="http://schemas.microsoft.com/office/drawing/2014/main" id="{00000000-0008-0000-2D00-00001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8" name="Option Button 3097">
          <a:extLst>
            <a:ext uri="{FF2B5EF4-FFF2-40B4-BE49-F238E27FC236}">
              <a16:creationId xmlns:a16="http://schemas.microsoft.com/office/drawing/2014/main" id="{00000000-0008-0000-2D00-00001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9" name="Option Button 3098">
          <a:extLst>
            <a:ext uri="{FF2B5EF4-FFF2-40B4-BE49-F238E27FC236}">
              <a16:creationId xmlns:a16="http://schemas.microsoft.com/office/drawing/2014/main" id="{00000000-0008-0000-2D00-00001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0" name="Option Button 3099">
          <a:extLst>
            <a:ext uri="{FF2B5EF4-FFF2-40B4-BE49-F238E27FC236}">
              <a16:creationId xmlns:a16="http://schemas.microsoft.com/office/drawing/2014/main" id="{00000000-0008-0000-2D00-00001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1" name="Group Box 3100" descr="Group Box 5">
          <a:extLst>
            <a:ext uri="{FF2B5EF4-FFF2-40B4-BE49-F238E27FC236}">
              <a16:creationId xmlns:a16="http://schemas.microsoft.com/office/drawing/2014/main" id="{00000000-0008-0000-2D00-00001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621</xdr:row>
      <xdr:rowOff>28440</xdr:rowOff>
    </xdr:from>
    <xdr:to>
      <xdr:col>7</xdr:col>
      <xdr:colOff>-363960</xdr:colOff>
      <xdr:row>622</xdr:row>
      <xdr:rowOff>0</xdr:rowOff>
    </xdr:to>
    <xdr:sp macro="" textlink="">
      <xdr:nvSpPr>
        <xdr:cNvPr id="3102" name="Option Button 3101">
          <a:extLst>
            <a:ext uri="{FF2B5EF4-FFF2-40B4-BE49-F238E27FC236}">
              <a16:creationId xmlns:a16="http://schemas.microsoft.com/office/drawing/2014/main" id="{00000000-0008-0000-2D00-00001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3" name="Option Button 3102">
          <a:extLst>
            <a:ext uri="{FF2B5EF4-FFF2-40B4-BE49-F238E27FC236}">
              <a16:creationId xmlns:a16="http://schemas.microsoft.com/office/drawing/2014/main" id="{00000000-0008-0000-2D00-00001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4" name="Option Button 3103">
          <a:extLst>
            <a:ext uri="{FF2B5EF4-FFF2-40B4-BE49-F238E27FC236}">
              <a16:creationId xmlns:a16="http://schemas.microsoft.com/office/drawing/2014/main" id="{00000000-0008-0000-2D00-00002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5" name="Option Button 3104">
          <a:extLst>
            <a:ext uri="{FF2B5EF4-FFF2-40B4-BE49-F238E27FC236}">
              <a16:creationId xmlns:a16="http://schemas.microsoft.com/office/drawing/2014/main" id="{00000000-0008-0000-2D00-00002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6" name="Group Box 3105" descr="Group Box 5">
          <a:extLst>
            <a:ext uri="{FF2B5EF4-FFF2-40B4-BE49-F238E27FC236}">
              <a16:creationId xmlns:a16="http://schemas.microsoft.com/office/drawing/2014/main" id="{00000000-0008-0000-2D00-00002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622</xdr:row>
      <xdr:rowOff>28440</xdr:rowOff>
    </xdr:from>
    <xdr:to>
      <xdr:col>7</xdr:col>
      <xdr:colOff>-363960</xdr:colOff>
      <xdr:row>623</xdr:row>
      <xdr:rowOff>0</xdr:rowOff>
    </xdr:to>
    <xdr:sp macro="" textlink="">
      <xdr:nvSpPr>
        <xdr:cNvPr id="3107" name="Option Button 3106">
          <a:extLst>
            <a:ext uri="{FF2B5EF4-FFF2-40B4-BE49-F238E27FC236}">
              <a16:creationId xmlns:a16="http://schemas.microsoft.com/office/drawing/2014/main" id="{00000000-0008-0000-2D00-00002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8" name="Option Button 3107">
          <a:extLst>
            <a:ext uri="{FF2B5EF4-FFF2-40B4-BE49-F238E27FC236}">
              <a16:creationId xmlns:a16="http://schemas.microsoft.com/office/drawing/2014/main" id="{00000000-0008-0000-2D00-00002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9" name="Option Button 3108">
          <a:extLst>
            <a:ext uri="{FF2B5EF4-FFF2-40B4-BE49-F238E27FC236}">
              <a16:creationId xmlns:a16="http://schemas.microsoft.com/office/drawing/2014/main" id="{00000000-0008-0000-2D00-00002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0" name="Option Button 3109">
          <a:extLst>
            <a:ext uri="{FF2B5EF4-FFF2-40B4-BE49-F238E27FC236}">
              <a16:creationId xmlns:a16="http://schemas.microsoft.com/office/drawing/2014/main" id="{00000000-0008-0000-2D00-00002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1" name="Group Box 3110" descr="Group Box 5">
          <a:extLst>
            <a:ext uri="{FF2B5EF4-FFF2-40B4-BE49-F238E27FC236}">
              <a16:creationId xmlns:a16="http://schemas.microsoft.com/office/drawing/2014/main" id="{00000000-0008-0000-2D00-00002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623</xdr:row>
      <xdr:rowOff>28440</xdr:rowOff>
    </xdr:from>
    <xdr:to>
      <xdr:col>7</xdr:col>
      <xdr:colOff>-363960</xdr:colOff>
      <xdr:row>624</xdr:row>
      <xdr:rowOff>0</xdr:rowOff>
    </xdr:to>
    <xdr:sp macro="" textlink="">
      <xdr:nvSpPr>
        <xdr:cNvPr id="3112" name="Option Button 3111">
          <a:extLst>
            <a:ext uri="{FF2B5EF4-FFF2-40B4-BE49-F238E27FC236}">
              <a16:creationId xmlns:a16="http://schemas.microsoft.com/office/drawing/2014/main" id="{00000000-0008-0000-2D00-00002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3" name="Option Button 3112">
          <a:extLst>
            <a:ext uri="{FF2B5EF4-FFF2-40B4-BE49-F238E27FC236}">
              <a16:creationId xmlns:a16="http://schemas.microsoft.com/office/drawing/2014/main" id="{00000000-0008-0000-2D00-00002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4" name="Option Button 3113">
          <a:extLst>
            <a:ext uri="{FF2B5EF4-FFF2-40B4-BE49-F238E27FC236}">
              <a16:creationId xmlns:a16="http://schemas.microsoft.com/office/drawing/2014/main" id="{00000000-0008-0000-2D00-00002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5" name="Option Button 3114">
          <a:extLst>
            <a:ext uri="{FF2B5EF4-FFF2-40B4-BE49-F238E27FC236}">
              <a16:creationId xmlns:a16="http://schemas.microsoft.com/office/drawing/2014/main" id="{00000000-0008-0000-2D00-00002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6" name="Group Box 3115" descr="Group Box 5">
          <a:extLst>
            <a:ext uri="{FF2B5EF4-FFF2-40B4-BE49-F238E27FC236}">
              <a16:creationId xmlns:a16="http://schemas.microsoft.com/office/drawing/2014/main" id="{00000000-0008-0000-2D00-00002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624</xdr:row>
      <xdr:rowOff>28440</xdr:rowOff>
    </xdr:from>
    <xdr:to>
      <xdr:col>7</xdr:col>
      <xdr:colOff>-363960</xdr:colOff>
      <xdr:row>625</xdr:row>
      <xdr:rowOff>0</xdr:rowOff>
    </xdr:to>
    <xdr:sp macro="" textlink="">
      <xdr:nvSpPr>
        <xdr:cNvPr id="3117" name="Option Button 3116">
          <a:extLst>
            <a:ext uri="{FF2B5EF4-FFF2-40B4-BE49-F238E27FC236}">
              <a16:creationId xmlns:a16="http://schemas.microsoft.com/office/drawing/2014/main" id="{00000000-0008-0000-2D00-00002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8" name="Option Button 3117">
          <a:extLst>
            <a:ext uri="{FF2B5EF4-FFF2-40B4-BE49-F238E27FC236}">
              <a16:creationId xmlns:a16="http://schemas.microsoft.com/office/drawing/2014/main" id="{00000000-0008-0000-2D00-00002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9" name="Option Button 3118">
          <a:extLst>
            <a:ext uri="{FF2B5EF4-FFF2-40B4-BE49-F238E27FC236}">
              <a16:creationId xmlns:a16="http://schemas.microsoft.com/office/drawing/2014/main" id="{00000000-0008-0000-2D00-00002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0" name="Option Button 3119">
          <a:extLst>
            <a:ext uri="{FF2B5EF4-FFF2-40B4-BE49-F238E27FC236}">
              <a16:creationId xmlns:a16="http://schemas.microsoft.com/office/drawing/2014/main" id="{00000000-0008-0000-2D00-00003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1" name="Group Box 3120" descr="Group Box 5">
          <a:extLst>
            <a:ext uri="{FF2B5EF4-FFF2-40B4-BE49-F238E27FC236}">
              <a16:creationId xmlns:a16="http://schemas.microsoft.com/office/drawing/2014/main" id="{00000000-0008-0000-2D00-00003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625</xdr:row>
      <xdr:rowOff>28440</xdr:rowOff>
    </xdr:from>
    <xdr:to>
      <xdr:col>7</xdr:col>
      <xdr:colOff>-363960</xdr:colOff>
      <xdr:row>626</xdr:row>
      <xdr:rowOff>0</xdr:rowOff>
    </xdr:to>
    <xdr:sp macro="" textlink="">
      <xdr:nvSpPr>
        <xdr:cNvPr id="3122" name="Option Button 3121">
          <a:extLst>
            <a:ext uri="{FF2B5EF4-FFF2-40B4-BE49-F238E27FC236}">
              <a16:creationId xmlns:a16="http://schemas.microsoft.com/office/drawing/2014/main" id="{00000000-0008-0000-2D00-00003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3" name="Option Button 3122">
          <a:extLst>
            <a:ext uri="{FF2B5EF4-FFF2-40B4-BE49-F238E27FC236}">
              <a16:creationId xmlns:a16="http://schemas.microsoft.com/office/drawing/2014/main" id="{00000000-0008-0000-2D00-00003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4" name="Option Button 3123">
          <a:extLst>
            <a:ext uri="{FF2B5EF4-FFF2-40B4-BE49-F238E27FC236}">
              <a16:creationId xmlns:a16="http://schemas.microsoft.com/office/drawing/2014/main" id="{00000000-0008-0000-2D00-00003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5" name="Option Button 3124">
          <a:extLst>
            <a:ext uri="{FF2B5EF4-FFF2-40B4-BE49-F238E27FC236}">
              <a16:creationId xmlns:a16="http://schemas.microsoft.com/office/drawing/2014/main" id="{00000000-0008-0000-2D00-00003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6" name="Group Box 3125" descr="Group Box 5">
          <a:extLst>
            <a:ext uri="{FF2B5EF4-FFF2-40B4-BE49-F238E27FC236}">
              <a16:creationId xmlns:a16="http://schemas.microsoft.com/office/drawing/2014/main" id="{00000000-0008-0000-2D00-00003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626</xdr:row>
      <xdr:rowOff>28440</xdr:rowOff>
    </xdr:from>
    <xdr:to>
      <xdr:col>7</xdr:col>
      <xdr:colOff>-363960</xdr:colOff>
      <xdr:row>627</xdr:row>
      <xdr:rowOff>0</xdr:rowOff>
    </xdr:to>
    <xdr:sp macro="" textlink="">
      <xdr:nvSpPr>
        <xdr:cNvPr id="3127" name="Option Button 3126">
          <a:extLst>
            <a:ext uri="{FF2B5EF4-FFF2-40B4-BE49-F238E27FC236}">
              <a16:creationId xmlns:a16="http://schemas.microsoft.com/office/drawing/2014/main" id="{00000000-0008-0000-2D00-00003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8" name="Option Button 3127">
          <a:extLst>
            <a:ext uri="{FF2B5EF4-FFF2-40B4-BE49-F238E27FC236}">
              <a16:creationId xmlns:a16="http://schemas.microsoft.com/office/drawing/2014/main" id="{00000000-0008-0000-2D00-00003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9" name="Option Button 3128">
          <a:extLst>
            <a:ext uri="{FF2B5EF4-FFF2-40B4-BE49-F238E27FC236}">
              <a16:creationId xmlns:a16="http://schemas.microsoft.com/office/drawing/2014/main" id="{00000000-0008-0000-2D00-00003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0" name="Option Button 3129">
          <a:extLst>
            <a:ext uri="{FF2B5EF4-FFF2-40B4-BE49-F238E27FC236}">
              <a16:creationId xmlns:a16="http://schemas.microsoft.com/office/drawing/2014/main" id="{00000000-0008-0000-2D00-00003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1" name="Group Box 3130" descr="Group Box 5">
          <a:extLst>
            <a:ext uri="{FF2B5EF4-FFF2-40B4-BE49-F238E27FC236}">
              <a16:creationId xmlns:a16="http://schemas.microsoft.com/office/drawing/2014/main" id="{00000000-0008-0000-2D00-00003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627</xdr:row>
      <xdr:rowOff>28440</xdr:rowOff>
    </xdr:from>
    <xdr:to>
      <xdr:col>7</xdr:col>
      <xdr:colOff>-363960</xdr:colOff>
      <xdr:row>628</xdr:row>
      <xdr:rowOff>0</xdr:rowOff>
    </xdr:to>
    <xdr:sp macro="" textlink="">
      <xdr:nvSpPr>
        <xdr:cNvPr id="3132" name="Option Button 3131">
          <a:extLst>
            <a:ext uri="{FF2B5EF4-FFF2-40B4-BE49-F238E27FC236}">
              <a16:creationId xmlns:a16="http://schemas.microsoft.com/office/drawing/2014/main" id="{00000000-0008-0000-2D00-00003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3" name="Option Button 3132">
          <a:extLst>
            <a:ext uri="{FF2B5EF4-FFF2-40B4-BE49-F238E27FC236}">
              <a16:creationId xmlns:a16="http://schemas.microsoft.com/office/drawing/2014/main" id="{00000000-0008-0000-2D00-00003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4" name="Option Button 3133">
          <a:extLst>
            <a:ext uri="{FF2B5EF4-FFF2-40B4-BE49-F238E27FC236}">
              <a16:creationId xmlns:a16="http://schemas.microsoft.com/office/drawing/2014/main" id="{00000000-0008-0000-2D00-00003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5" name="Option Button 3134">
          <a:extLst>
            <a:ext uri="{FF2B5EF4-FFF2-40B4-BE49-F238E27FC236}">
              <a16:creationId xmlns:a16="http://schemas.microsoft.com/office/drawing/2014/main" id="{00000000-0008-0000-2D00-00003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6" name="Group Box 3135" descr="Group Box 5">
          <a:extLst>
            <a:ext uri="{FF2B5EF4-FFF2-40B4-BE49-F238E27FC236}">
              <a16:creationId xmlns:a16="http://schemas.microsoft.com/office/drawing/2014/main" id="{00000000-0008-0000-2D00-00004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628</xdr:row>
      <xdr:rowOff>28440</xdr:rowOff>
    </xdr:from>
    <xdr:to>
      <xdr:col>7</xdr:col>
      <xdr:colOff>-363960</xdr:colOff>
      <xdr:row>629</xdr:row>
      <xdr:rowOff>0</xdr:rowOff>
    </xdr:to>
    <xdr:sp macro="" textlink="">
      <xdr:nvSpPr>
        <xdr:cNvPr id="3137" name="Option Button 3136">
          <a:extLst>
            <a:ext uri="{FF2B5EF4-FFF2-40B4-BE49-F238E27FC236}">
              <a16:creationId xmlns:a16="http://schemas.microsoft.com/office/drawing/2014/main" id="{00000000-0008-0000-2D00-00004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8" name="Option Button 3137">
          <a:extLst>
            <a:ext uri="{FF2B5EF4-FFF2-40B4-BE49-F238E27FC236}">
              <a16:creationId xmlns:a16="http://schemas.microsoft.com/office/drawing/2014/main" id="{00000000-0008-0000-2D00-00004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9" name="Option Button 3138">
          <a:extLst>
            <a:ext uri="{FF2B5EF4-FFF2-40B4-BE49-F238E27FC236}">
              <a16:creationId xmlns:a16="http://schemas.microsoft.com/office/drawing/2014/main" id="{00000000-0008-0000-2D00-00004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0" name="Option Button 3139">
          <a:extLst>
            <a:ext uri="{FF2B5EF4-FFF2-40B4-BE49-F238E27FC236}">
              <a16:creationId xmlns:a16="http://schemas.microsoft.com/office/drawing/2014/main" id="{00000000-0008-0000-2D00-00004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1" name="Group Box 3140" descr="Group Box 5">
          <a:extLst>
            <a:ext uri="{FF2B5EF4-FFF2-40B4-BE49-F238E27FC236}">
              <a16:creationId xmlns:a16="http://schemas.microsoft.com/office/drawing/2014/main" id="{00000000-0008-0000-2D00-00004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629</xdr:row>
      <xdr:rowOff>28440</xdr:rowOff>
    </xdr:from>
    <xdr:to>
      <xdr:col>7</xdr:col>
      <xdr:colOff>-363960</xdr:colOff>
      <xdr:row>630</xdr:row>
      <xdr:rowOff>0</xdr:rowOff>
    </xdr:to>
    <xdr:sp macro="" textlink="">
      <xdr:nvSpPr>
        <xdr:cNvPr id="3142" name="Option Button 3141">
          <a:extLst>
            <a:ext uri="{FF2B5EF4-FFF2-40B4-BE49-F238E27FC236}">
              <a16:creationId xmlns:a16="http://schemas.microsoft.com/office/drawing/2014/main" id="{00000000-0008-0000-2D00-00004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3" name="Option Button 3142">
          <a:extLst>
            <a:ext uri="{FF2B5EF4-FFF2-40B4-BE49-F238E27FC236}">
              <a16:creationId xmlns:a16="http://schemas.microsoft.com/office/drawing/2014/main" id="{00000000-0008-0000-2D00-00004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4" name="Option Button 3143">
          <a:extLst>
            <a:ext uri="{FF2B5EF4-FFF2-40B4-BE49-F238E27FC236}">
              <a16:creationId xmlns:a16="http://schemas.microsoft.com/office/drawing/2014/main" id="{00000000-0008-0000-2D00-00004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5" name="Option Button 3144">
          <a:extLst>
            <a:ext uri="{FF2B5EF4-FFF2-40B4-BE49-F238E27FC236}">
              <a16:creationId xmlns:a16="http://schemas.microsoft.com/office/drawing/2014/main" id="{00000000-0008-0000-2D00-00004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6" name="Group Box 3145" descr="Group Box 5">
          <a:extLst>
            <a:ext uri="{FF2B5EF4-FFF2-40B4-BE49-F238E27FC236}">
              <a16:creationId xmlns:a16="http://schemas.microsoft.com/office/drawing/2014/main" id="{00000000-0008-0000-2D00-00004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630</xdr:row>
      <xdr:rowOff>28440</xdr:rowOff>
    </xdr:from>
    <xdr:to>
      <xdr:col>7</xdr:col>
      <xdr:colOff>-363960</xdr:colOff>
      <xdr:row>631</xdr:row>
      <xdr:rowOff>0</xdr:rowOff>
    </xdr:to>
    <xdr:sp macro="" textlink="">
      <xdr:nvSpPr>
        <xdr:cNvPr id="3147" name="Option Button 3146">
          <a:extLst>
            <a:ext uri="{FF2B5EF4-FFF2-40B4-BE49-F238E27FC236}">
              <a16:creationId xmlns:a16="http://schemas.microsoft.com/office/drawing/2014/main" id="{00000000-0008-0000-2D00-00004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8" name="Option Button 3147">
          <a:extLst>
            <a:ext uri="{FF2B5EF4-FFF2-40B4-BE49-F238E27FC236}">
              <a16:creationId xmlns:a16="http://schemas.microsoft.com/office/drawing/2014/main" id="{00000000-0008-0000-2D00-00004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9" name="Option Button 3148">
          <a:extLst>
            <a:ext uri="{FF2B5EF4-FFF2-40B4-BE49-F238E27FC236}">
              <a16:creationId xmlns:a16="http://schemas.microsoft.com/office/drawing/2014/main" id="{00000000-0008-0000-2D00-00004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0" name="Option Button 3149">
          <a:extLst>
            <a:ext uri="{FF2B5EF4-FFF2-40B4-BE49-F238E27FC236}">
              <a16:creationId xmlns:a16="http://schemas.microsoft.com/office/drawing/2014/main" id="{00000000-0008-0000-2D00-00004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1" name="Group Box 3150" descr="Group Box 5">
          <a:extLst>
            <a:ext uri="{FF2B5EF4-FFF2-40B4-BE49-F238E27FC236}">
              <a16:creationId xmlns:a16="http://schemas.microsoft.com/office/drawing/2014/main" id="{00000000-0008-0000-2D00-00004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631</xdr:row>
      <xdr:rowOff>28440</xdr:rowOff>
    </xdr:from>
    <xdr:to>
      <xdr:col>7</xdr:col>
      <xdr:colOff>-363960</xdr:colOff>
      <xdr:row>632</xdr:row>
      <xdr:rowOff>0</xdr:rowOff>
    </xdr:to>
    <xdr:sp macro="" textlink="">
      <xdr:nvSpPr>
        <xdr:cNvPr id="3152" name="Option Button 3151">
          <a:extLst>
            <a:ext uri="{FF2B5EF4-FFF2-40B4-BE49-F238E27FC236}">
              <a16:creationId xmlns:a16="http://schemas.microsoft.com/office/drawing/2014/main" id="{00000000-0008-0000-2D00-00005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3" name="Option Button 3152">
          <a:extLst>
            <a:ext uri="{FF2B5EF4-FFF2-40B4-BE49-F238E27FC236}">
              <a16:creationId xmlns:a16="http://schemas.microsoft.com/office/drawing/2014/main" id="{00000000-0008-0000-2D00-00005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4" name="Option Button 3153">
          <a:extLst>
            <a:ext uri="{FF2B5EF4-FFF2-40B4-BE49-F238E27FC236}">
              <a16:creationId xmlns:a16="http://schemas.microsoft.com/office/drawing/2014/main" id="{00000000-0008-0000-2D00-00005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5" name="Option Button 3154">
          <a:extLst>
            <a:ext uri="{FF2B5EF4-FFF2-40B4-BE49-F238E27FC236}">
              <a16:creationId xmlns:a16="http://schemas.microsoft.com/office/drawing/2014/main" id="{00000000-0008-0000-2D00-00005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6" name="Group Box 3155" descr="Group Box 5">
          <a:extLst>
            <a:ext uri="{FF2B5EF4-FFF2-40B4-BE49-F238E27FC236}">
              <a16:creationId xmlns:a16="http://schemas.microsoft.com/office/drawing/2014/main" id="{00000000-0008-0000-2D00-00005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632</xdr:row>
      <xdr:rowOff>28440</xdr:rowOff>
    </xdr:from>
    <xdr:to>
      <xdr:col>7</xdr:col>
      <xdr:colOff>-363960</xdr:colOff>
      <xdr:row>633</xdr:row>
      <xdr:rowOff>0</xdr:rowOff>
    </xdr:to>
    <xdr:sp macro="" textlink="">
      <xdr:nvSpPr>
        <xdr:cNvPr id="3157" name="Option Button 3156">
          <a:extLst>
            <a:ext uri="{FF2B5EF4-FFF2-40B4-BE49-F238E27FC236}">
              <a16:creationId xmlns:a16="http://schemas.microsoft.com/office/drawing/2014/main" id="{00000000-0008-0000-2D00-00005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8" name="Option Button 3157">
          <a:extLst>
            <a:ext uri="{FF2B5EF4-FFF2-40B4-BE49-F238E27FC236}">
              <a16:creationId xmlns:a16="http://schemas.microsoft.com/office/drawing/2014/main" id="{00000000-0008-0000-2D00-00005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9" name="Option Button 3158">
          <a:extLst>
            <a:ext uri="{FF2B5EF4-FFF2-40B4-BE49-F238E27FC236}">
              <a16:creationId xmlns:a16="http://schemas.microsoft.com/office/drawing/2014/main" id="{00000000-0008-0000-2D00-00005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0" name="Option Button 3159">
          <a:extLst>
            <a:ext uri="{FF2B5EF4-FFF2-40B4-BE49-F238E27FC236}">
              <a16:creationId xmlns:a16="http://schemas.microsoft.com/office/drawing/2014/main" id="{00000000-0008-0000-2D00-00005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1" name="Group Box 3160" descr="Group Box 5">
          <a:extLst>
            <a:ext uri="{FF2B5EF4-FFF2-40B4-BE49-F238E27FC236}">
              <a16:creationId xmlns:a16="http://schemas.microsoft.com/office/drawing/2014/main" id="{00000000-0008-0000-2D00-00005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633</xdr:row>
      <xdr:rowOff>28440</xdr:rowOff>
    </xdr:from>
    <xdr:to>
      <xdr:col>7</xdr:col>
      <xdr:colOff>-363960</xdr:colOff>
      <xdr:row>634</xdr:row>
      <xdr:rowOff>0</xdr:rowOff>
    </xdr:to>
    <xdr:sp macro="" textlink="">
      <xdr:nvSpPr>
        <xdr:cNvPr id="3162" name="Option Button 3161">
          <a:extLst>
            <a:ext uri="{FF2B5EF4-FFF2-40B4-BE49-F238E27FC236}">
              <a16:creationId xmlns:a16="http://schemas.microsoft.com/office/drawing/2014/main" id="{00000000-0008-0000-2D00-00005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3" name="Option Button 3162">
          <a:extLst>
            <a:ext uri="{FF2B5EF4-FFF2-40B4-BE49-F238E27FC236}">
              <a16:creationId xmlns:a16="http://schemas.microsoft.com/office/drawing/2014/main" id="{00000000-0008-0000-2D00-00005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4" name="Option Button 3163">
          <a:extLst>
            <a:ext uri="{FF2B5EF4-FFF2-40B4-BE49-F238E27FC236}">
              <a16:creationId xmlns:a16="http://schemas.microsoft.com/office/drawing/2014/main" id="{00000000-0008-0000-2D00-00005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5" name="Option Button 3164">
          <a:extLst>
            <a:ext uri="{FF2B5EF4-FFF2-40B4-BE49-F238E27FC236}">
              <a16:creationId xmlns:a16="http://schemas.microsoft.com/office/drawing/2014/main" id="{00000000-0008-0000-2D00-00005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6" name="Group Box 3165" descr="Group Box 5">
          <a:extLst>
            <a:ext uri="{FF2B5EF4-FFF2-40B4-BE49-F238E27FC236}">
              <a16:creationId xmlns:a16="http://schemas.microsoft.com/office/drawing/2014/main" id="{00000000-0008-0000-2D00-00005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634</xdr:row>
      <xdr:rowOff>28440</xdr:rowOff>
    </xdr:from>
    <xdr:to>
      <xdr:col>7</xdr:col>
      <xdr:colOff>-363960</xdr:colOff>
      <xdr:row>635</xdr:row>
      <xdr:rowOff>0</xdr:rowOff>
    </xdr:to>
    <xdr:sp macro="" textlink="">
      <xdr:nvSpPr>
        <xdr:cNvPr id="3167" name="Option Button 3166">
          <a:extLst>
            <a:ext uri="{FF2B5EF4-FFF2-40B4-BE49-F238E27FC236}">
              <a16:creationId xmlns:a16="http://schemas.microsoft.com/office/drawing/2014/main" id="{00000000-0008-0000-2D00-00005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8" name="Option Button 3167">
          <a:extLst>
            <a:ext uri="{FF2B5EF4-FFF2-40B4-BE49-F238E27FC236}">
              <a16:creationId xmlns:a16="http://schemas.microsoft.com/office/drawing/2014/main" id="{00000000-0008-0000-2D00-00006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9" name="Option Button 3168">
          <a:extLst>
            <a:ext uri="{FF2B5EF4-FFF2-40B4-BE49-F238E27FC236}">
              <a16:creationId xmlns:a16="http://schemas.microsoft.com/office/drawing/2014/main" id="{00000000-0008-0000-2D00-00006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0" name="Option Button 3169">
          <a:extLst>
            <a:ext uri="{FF2B5EF4-FFF2-40B4-BE49-F238E27FC236}">
              <a16:creationId xmlns:a16="http://schemas.microsoft.com/office/drawing/2014/main" id="{00000000-0008-0000-2D00-00006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1" name="Group Box 3170" descr="Group Box 5">
          <a:extLst>
            <a:ext uri="{FF2B5EF4-FFF2-40B4-BE49-F238E27FC236}">
              <a16:creationId xmlns:a16="http://schemas.microsoft.com/office/drawing/2014/main" id="{00000000-0008-0000-2D00-00006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635</xdr:row>
      <xdr:rowOff>28440</xdr:rowOff>
    </xdr:from>
    <xdr:to>
      <xdr:col>7</xdr:col>
      <xdr:colOff>-363960</xdr:colOff>
      <xdr:row>636</xdr:row>
      <xdr:rowOff>0</xdr:rowOff>
    </xdr:to>
    <xdr:sp macro="" textlink="">
      <xdr:nvSpPr>
        <xdr:cNvPr id="3172" name="Option Button 3171">
          <a:extLst>
            <a:ext uri="{FF2B5EF4-FFF2-40B4-BE49-F238E27FC236}">
              <a16:creationId xmlns:a16="http://schemas.microsoft.com/office/drawing/2014/main" id="{00000000-0008-0000-2D00-00006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3" name="Option Button 3172">
          <a:extLst>
            <a:ext uri="{FF2B5EF4-FFF2-40B4-BE49-F238E27FC236}">
              <a16:creationId xmlns:a16="http://schemas.microsoft.com/office/drawing/2014/main" id="{00000000-0008-0000-2D00-00006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4" name="Option Button 3173">
          <a:extLst>
            <a:ext uri="{FF2B5EF4-FFF2-40B4-BE49-F238E27FC236}">
              <a16:creationId xmlns:a16="http://schemas.microsoft.com/office/drawing/2014/main" id="{00000000-0008-0000-2D00-00006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5" name="Option Button 3174">
          <a:extLst>
            <a:ext uri="{FF2B5EF4-FFF2-40B4-BE49-F238E27FC236}">
              <a16:creationId xmlns:a16="http://schemas.microsoft.com/office/drawing/2014/main" id="{00000000-0008-0000-2D00-00006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6" name="Group Box 3175" descr="Group Box 5">
          <a:extLst>
            <a:ext uri="{FF2B5EF4-FFF2-40B4-BE49-F238E27FC236}">
              <a16:creationId xmlns:a16="http://schemas.microsoft.com/office/drawing/2014/main" id="{00000000-0008-0000-2D00-00006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636</xdr:row>
      <xdr:rowOff>28440</xdr:rowOff>
    </xdr:from>
    <xdr:to>
      <xdr:col>7</xdr:col>
      <xdr:colOff>-363960</xdr:colOff>
      <xdr:row>637</xdr:row>
      <xdr:rowOff>0</xdr:rowOff>
    </xdr:to>
    <xdr:sp macro="" textlink="">
      <xdr:nvSpPr>
        <xdr:cNvPr id="3177" name="Option Button 3176">
          <a:extLst>
            <a:ext uri="{FF2B5EF4-FFF2-40B4-BE49-F238E27FC236}">
              <a16:creationId xmlns:a16="http://schemas.microsoft.com/office/drawing/2014/main" id="{00000000-0008-0000-2D00-00006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8" name="Option Button 3177">
          <a:extLst>
            <a:ext uri="{FF2B5EF4-FFF2-40B4-BE49-F238E27FC236}">
              <a16:creationId xmlns:a16="http://schemas.microsoft.com/office/drawing/2014/main" id="{00000000-0008-0000-2D00-00006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9" name="Option Button 3178">
          <a:extLst>
            <a:ext uri="{FF2B5EF4-FFF2-40B4-BE49-F238E27FC236}">
              <a16:creationId xmlns:a16="http://schemas.microsoft.com/office/drawing/2014/main" id="{00000000-0008-0000-2D00-00006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0" name="Option Button 3179">
          <a:extLst>
            <a:ext uri="{FF2B5EF4-FFF2-40B4-BE49-F238E27FC236}">
              <a16:creationId xmlns:a16="http://schemas.microsoft.com/office/drawing/2014/main" id="{00000000-0008-0000-2D00-00006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1" name="Group Box 3180" descr="Group Box 5">
          <a:extLst>
            <a:ext uri="{FF2B5EF4-FFF2-40B4-BE49-F238E27FC236}">
              <a16:creationId xmlns:a16="http://schemas.microsoft.com/office/drawing/2014/main" id="{00000000-0008-0000-2D00-00006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637</xdr:row>
      <xdr:rowOff>28440</xdr:rowOff>
    </xdr:from>
    <xdr:to>
      <xdr:col>7</xdr:col>
      <xdr:colOff>-363960</xdr:colOff>
      <xdr:row>638</xdr:row>
      <xdr:rowOff>0</xdr:rowOff>
    </xdr:to>
    <xdr:sp macro="" textlink="">
      <xdr:nvSpPr>
        <xdr:cNvPr id="3182" name="Option Button 3181">
          <a:extLst>
            <a:ext uri="{FF2B5EF4-FFF2-40B4-BE49-F238E27FC236}">
              <a16:creationId xmlns:a16="http://schemas.microsoft.com/office/drawing/2014/main" id="{00000000-0008-0000-2D00-00006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3" name="Option Button 3182">
          <a:extLst>
            <a:ext uri="{FF2B5EF4-FFF2-40B4-BE49-F238E27FC236}">
              <a16:creationId xmlns:a16="http://schemas.microsoft.com/office/drawing/2014/main" id="{00000000-0008-0000-2D00-00006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4" name="Option Button 3183">
          <a:extLst>
            <a:ext uri="{FF2B5EF4-FFF2-40B4-BE49-F238E27FC236}">
              <a16:creationId xmlns:a16="http://schemas.microsoft.com/office/drawing/2014/main" id="{00000000-0008-0000-2D00-00007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5" name="Option Button 3184">
          <a:extLst>
            <a:ext uri="{FF2B5EF4-FFF2-40B4-BE49-F238E27FC236}">
              <a16:creationId xmlns:a16="http://schemas.microsoft.com/office/drawing/2014/main" id="{00000000-0008-0000-2D00-00007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6" name="Group Box 3185" descr="Group Box 5">
          <a:extLst>
            <a:ext uri="{FF2B5EF4-FFF2-40B4-BE49-F238E27FC236}">
              <a16:creationId xmlns:a16="http://schemas.microsoft.com/office/drawing/2014/main" id="{00000000-0008-0000-2D00-00007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638</xdr:row>
      <xdr:rowOff>28440</xdr:rowOff>
    </xdr:from>
    <xdr:to>
      <xdr:col>7</xdr:col>
      <xdr:colOff>-363960</xdr:colOff>
      <xdr:row>639</xdr:row>
      <xdr:rowOff>0</xdr:rowOff>
    </xdr:to>
    <xdr:sp macro="" textlink="">
      <xdr:nvSpPr>
        <xdr:cNvPr id="3187" name="Option Button 3186">
          <a:extLst>
            <a:ext uri="{FF2B5EF4-FFF2-40B4-BE49-F238E27FC236}">
              <a16:creationId xmlns:a16="http://schemas.microsoft.com/office/drawing/2014/main" id="{00000000-0008-0000-2D00-00007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8" name="Option Button 3187">
          <a:extLst>
            <a:ext uri="{FF2B5EF4-FFF2-40B4-BE49-F238E27FC236}">
              <a16:creationId xmlns:a16="http://schemas.microsoft.com/office/drawing/2014/main" id="{00000000-0008-0000-2D00-00007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9" name="Option Button 3188">
          <a:extLst>
            <a:ext uri="{FF2B5EF4-FFF2-40B4-BE49-F238E27FC236}">
              <a16:creationId xmlns:a16="http://schemas.microsoft.com/office/drawing/2014/main" id="{00000000-0008-0000-2D00-00007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0" name="Option Button 3189">
          <a:extLst>
            <a:ext uri="{FF2B5EF4-FFF2-40B4-BE49-F238E27FC236}">
              <a16:creationId xmlns:a16="http://schemas.microsoft.com/office/drawing/2014/main" id="{00000000-0008-0000-2D00-00007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1" name="Group Box 3190" descr="Group Box 5">
          <a:extLst>
            <a:ext uri="{FF2B5EF4-FFF2-40B4-BE49-F238E27FC236}">
              <a16:creationId xmlns:a16="http://schemas.microsoft.com/office/drawing/2014/main" id="{00000000-0008-0000-2D00-00007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639</xdr:row>
      <xdr:rowOff>28440</xdr:rowOff>
    </xdr:from>
    <xdr:to>
      <xdr:col>7</xdr:col>
      <xdr:colOff>-363960</xdr:colOff>
      <xdr:row>640</xdr:row>
      <xdr:rowOff>0</xdr:rowOff>
    </xdr:to>
    <xdr:sp macro="" textlink="">
      <xdr:nvSpPr>
        <xdr:cNvPr id="3192" name="Option Button 3191">
          <a:extLst>
            <a:ext uri="{FF2B5EF4-FFF2-40B4-BE49-F238E27FC236}">
              <a16:creationId xmlns:a16="http://schemas.microsoft.com/office/drawing/2014/main" id="{00000000-0008-0000-2D00-00007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3" name="Option Button 3192">
          <a:extLst>
            <a:ext uri="{FF2B5EF4-FFF2-40B4-BE49-F238E27FC236}">
              <a16:creationId xmlns:a16="http://schemas.microsoft.com/office/drawing/2014/main" id="{00000000-0008-0000-2D00-00007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4" name="Option Button 3193">
          <a:extLst>
            <a:ext uri="{FF2B5EF4-FFF2-40B4-BE49-F238E27FC236}">
              <a16:creationId xmlns:a16="http://schemas.microsoft.com/office/drawing/2014/main" id="{00000000-0008-0000-2D00-00007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5" name="Option Button 3194">
          <a:extLst>
            <a:ext uri="{FF2B5EF4-FFF2-40B4-BE49-F238E27FC236}">
              <a16:creationId xmlns:a16="http://schemas.microsoft.com/office/drawing/2014/main" id="{00000000-0008-0000-2D00-00007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6" name="Group Box 3195" descr="Group Box 5">
          <a:extLst>
            <a:ext uri="{FF2B5EF4-FFF2-40B4-BE49-F238E27FC236}">
              <a16:creationId xmlns:a16="http://schemas.microsoft.com/office/drawing/2014/main" id="{00000000-0008-0000-2D00-00007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640</xdr:row>
      <xdr:rowOff>28440</xdr:rowOff>
    </xdr:from>
    <xdr:to>
      <xdr:col>7</xdr:col>
      <xdr:colOff>-363960</xdr:colOff>
      <xdr:row>641</xdr:row>
      <xdr:rowOff>0</xdr:rowOff>
    </xdr:to>
    <xdr:sp macro="" textlink="">
      <xdr:nvSpPr>
        <xdr:cNvPr id="3197" name="Option Button 3196">
          <a:extLst>
            <a:ext uri="{FF2B5EF4-FFF2-40B4-BE49-F238E27FC236}">
              <a16:creationId xmlns:a16="http://schemas.microsoft.com/office/drawing/2014/main" id="{00000000-0008-0000-2D00-00007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8" name="Option Button 3197">
          <a:extLst>
            <a:ext uri="{FF2B5EF4-FFF2-40B4-BE49-F238E27FC236}">
              <a16:creationId xmlns:a16="http://schemas.microsoft.com/office/drawing/2014/main" id="{00000000-0008-0000-2D00-00007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9" name="Option Button 3198">
          <a:extLst>
            <a:ext uri="{FF2B5EF4-FFF2-40B4-BE49-F238E27FC236}">
              <a16:creationId xmlns:a16="http://schemas.microsoft.com/office/drawing/2014/main" id="{00000000-0008-0000-2D00-00007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0" name="Option Button 3199">
          <a:extLst>
            <a:ext uri="{FF2B5EF4-FFF2-40B4-BE49-F238E27FC236}">
              <a16:creationId xmlns:a16="http://schemas.microsoft.com/office/drawing/2014/main" id="{00000000-0008-0000-2D00-00008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1" name="Group Box 3200" descr="Group Box 5">
          <a:extLst>
            <a:ext uri="{FF2B5EF4-FFF2-40B4-BE49-F238E27FC236}">
              <a16:creationId xmlns:a16="http://schemas.microsoft.com/office/drawing/2014/main" id="{00000000-0008-0000-2D00-00008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641</xdr:row>
      <xdr:rowOff>28440</xdr:rowOff>
    </xdr:from>
    <xdr:to>
      <xdr:col>7</xdr:col>
      <xdr:colOff>-363960</xdr:colOff>
      <xdr:row>642</xdr:row>
      <xdr:rowOff>0</xdr:rowOff>
    </xdr:to>
    <xdr:sp macro="" textlink="">
      <xdr:nvSpPr>
        <xdr:cNvPr id="3202" name="Option Button 3201">
          <a:extLst>
            <a:ext uri="{FF2B5EF4-FFF2-40B4-BE49-F238E27FC236}">
              <a16:creationId xmlns:a16="http://schemas.microsoft.com/office/drawing/2014/main" id="{00000000-0008-0000-2D00-00008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3" name="Option Button 3202">
          <a:extLst>
            <a:ext uri="{FF2B5EF4-FFF2-40B4-BE49-F238E27FC236}">
              <a16:creationId xmlns:a16="http://schemas.microsoft.com/office/drawing/2014/main" id="{00000000-0008-0000-2D00-00008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4" name="Option Button 3203">
          <a:extLst>
            <a:ext uri="{FF2B5EF4-FFF2-40B4-BE49-F238E27FC236}">
              <a16:creationId xmlns:a16="http://schemas.microsoft.com/office/drawing/2014/main" id="{00000000-0008-0000-2D00-00008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5" name="Option Button 3204">
          <a:extLst>
            <a:ext uri="{FF2B5EF4-FFF2-40B4-BE49-F238E27FC236}">
              <a16:creationId xmlns:a16="http://schemas.microsoft.com/office/drawing/2014/main" id="{00000000-0008-0000-2D00-00008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6" name="Group Box 3205" descr="Group Box 5">
          <a:extLst>
            <a:ext uri="{FF2B5EF4-FFF2-40B4-BE49-F238E27FC236}">
              <a16:creationId xmlns:a16="http://schemas.microsoft.com/office/drawing/2014/main" id="{00000000-0008-0000-2D00-00008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642</xdr:row>
      <xdr:rowOff>28440</xdr:rowOff>
    </xdr:from>
    <xdr:to>
      <xdr:col>7</xdr:col>
      <xdr:colOff>-363960</xdr:colOff>
      <xdr:row>643</xdr:row>
      <xdr:rowOff>0</xdr:rowOff>
    </xdr:to>
    <xdr:sp macro="" textlink="">
      <xdr:nvSpPr>
        <xdr:cNvPr id="3207" name="Option Button 3206">
          <a:extLst>
            <a:ext uri="{FF2B5EF4-FFF2-40B4-BE49-F238E27FC236}">
              <a16:creationId xmlns:a16="http://schemas.microsoft.com/office/drawing/2014/main" id="{00000000-0008-0000-2D00-00008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8" name="Option Button 3207">
          <a:extLst>
            <a:ext uri="{FF2B5EF4-FFF2-40B4-BE49-F238E27FC236}">
              <a16:creationId xmlns:a16="http://schemas.microsoft.com/office/drawing/2014/main" id="{00000000-0008-0000-2D00-00008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9" name="Option Button 3208">
          <a:extLst>
            <a:ext uri="{FF2B5EF4-FFF2-40B4-BE49-F238E27FC236}">
              <a16:creationId xmlns:a16="http://schemas.microsoft.com/office/drawing/2014/main" id="{00000000-0008-0000-2D00-00008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0" name="Option Button 3209">
          <a:extLst>
            <a:ext uri="{FF2B5EF4-FFF2-40B4-BE49-F238E27FC236}">
              <a16:creationId xmlns:a16="http://schemas.microsoft.com/office/drawing/2014/main" id="{00000000-0008-0000-2D00-00008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1" name="Group Box 3210" descr="Group Box 5">
          <a:extLst>
            <a:ext uri="{FF2B5EF4-FFF2-40B4-BE49-F238E27FC236}">
              <a16:creationId xmlns:a16="http://schemas.microsoft.com/office/drawing/2014/main" id="{00000000-0008-0000-2D00-00008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643</xdr:row>
      <xdr:rowOff>28440</xdr:rowOff>
    </xdr:from>
    <xdr:to>
      <xdr:col>7</xdr:col>
      <xdr:colOff>-363960</xdr:colOff>
      <xdr:row>644</xdr:row>
      <xdr:rowOff>0</xdr:rowOff>
    </xdr:to>
    <xdr:sp macro="" textlink="">
      <xdr:nvSpPr>
        <xdr:cNvPr id="3212" name="Option Button 3211">
          <a:extLst>
            <a:ext uri="{FF2B5EF4-FFF2-40B4-BE49-F238E27FC236}">
              <a16:creationId xmlns:a16="http://schemas.microsoft.com/office/drawing/2014/main" id="{00000000-0008-0000-2D00-00008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3" name="Option Button 3212">
          <a:extLst>
            <a:ext uri="{FF2B5EF4-FFF2-40B4-BE49-F238E27FC236}">
              <a16:creationId xmlns:a16="http://schemas.microsoft.com/office/drawing/2014/main" id="{00000000-0008-0000-2D00-00008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4" name="Option Button 3213">
          <a:extLst>
            <a:ext uri="{FF2B5EF4-FFF2-40B4-BE49-F238E27FC236}">
              <a16:creationId xmlns:a16="http://schemas.microsoft.com/office/drawing/2014/main" id="{00000000-0008-0000-2D00-00008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5" name="Option Button 3214">
          <a:extLst>
            <a:ext uri="{FF2B5EF4-FFF2-40B4-BE49-F238E27FC236}">
              <a16:creationId xmlns:a16="http://schemas.microsoft.com/office/drawing/2014/main" id="{00000000-0008-0000-2D00-00008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6" name="Group Box 3215" descr="Group Box 5">
          <a:extLst>
            <a:ext uri="{FF2B5EF4-FFF2-40B4-BE49-F238E27FC236}">
              <a16:creationId xmlns:a16="http://schemas.microsoft.com/office/drawing/2014/main" id="{00000000-0008-0000-2D00-00009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644</xdr:row>
      <xdr:rowOff>28440</xdr:rowOff>
    </xdr:from>
    <xdr:to>
      <xdr:col>7</xdr:col>
      <xdr:colOff>-363960</xdr:colOff>
      <xdr:row>645</xdr:row>
      <xdr:rowOff>0</xdr:rowOff>
    </xdr:to>
    <xdr:sp macro="" textlink="">
      <xdr:nvSpPr>
        <xdr:cNvPr id="3217" name="Option Button 3216">
          <a:extLst>
            <a:ext uri="{FF2B5EF4-FFF2-40B4-BE49-F238E27FC236}">
              <a16:creationId xmlns:a16="http://schemas.microsoft.com/office/drawing/2014/main" id="{00000000-0008-0000-2D00-00009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8" name="Option Button 3217">
          <a:extLst>
            <a:ext uri="{FF2B5EF4-FFF2-40B4-BE49-F238E27FC236}">
              <a16:creationId xmlns:a16="http://schemas.microsoft.com/office/drawing/2014/main" id="{00000000-0008-0000-2D00-00009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9" name="Option Button 3218">
          <a:extLst>
            <a:ext uri="{FF2B5EF4-FFF2-40B4-BE49-F238E27FC236}">
              <a16:creationId xmlns:a16="http://schemas.microsoft.com/office/drawing/2014/main" id="{00000000-0008-0000-2D00-00009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0" name="Option Button 3219">
          <a:extLst>
            <a:ext uri="{FF2B5EF4-FFF2-40B4-BE49-F238E27FC236}">
              <a16:creationId xmlns:a16="http://schemas.microsoft.com/office/drawing/2014/main" id="{00000000-0008-0000-2D00-00009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1" name="Group Box 3220" descr="Group Box 5">
          <a:extLst>
            <a:ext uri="{FF2B5EF4-FFF2-40B4-BE49-F238E27FC236}">
              <a16:creationId xmlns:a16="http://schemas.microsoft.com/office/drawing/2014/main" id="{00000000-0008-0000-2D00-00009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645</xdr:row>
      <xdr:rowOff>28440</xdr:rowOff>
    </xdr:from>
    <xdr:to>
      <xdr:col>7</xdr:col>
      <xdr:colOff>-363960</xdr:colOff>
      <xdr:row>646</xdr:row>
      <xdr:rowOff>0</xdr:rowOff>
    </xdr:to>
    <xdr:sp macro="" textlink="">
      <xdr:nvSpPr>
        <xdr:cNvPr id="3222" name="Option Button 3221">
          <a:extLst>
            <a:ext uri="{FF2B5EF4-FFF2-40B4-BE49-F238E27FC236}">
              <a16:creationId xmlns:a16="http://schemas.microsoft.com/office/drawing/2014/main" id="{00000000-0008-0000-2D00-00009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3" name="Option Button 3222">
          <a:extLst>
            <a:ext uri="{FF2B5EF4-FFF2-40B4-BE49-F238E27FC236}">
              <a16:creationId xmlns:a16="http://schemas.microsoft.com/office/drawing/2014/main" id="{00000000-0008-0000-2D00-00009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4" name="Option Button 3223">
          <a:extLst>
            <a:ext uri="{FF2B5EF4-FFF2-40B4-BE49-F238E27FC236}">
              <a16:creationId xmlns:a16="http://schemas.microsoft.com/office/drawing/2014/main" id="{00000000-0008-0000-2D00-00009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5" name="Option Button 3224">
          <a:extLst>
            <a:ext uri="{FF2B5EF4-FFF2-40B4-BE49-F238E27FC236}">
              <a16:creationId xmlns:a16="http://schemas.microsoft.com/office/drawing/2014/main" id="{00000000-0008-0000-2D00-00009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6" name="Group Box 3225" descr="Group Box 5">
          <a:extLst>
            <a:ext uri="{FF2B5EF4-FFF2-40B4-BE49-F238E27FC236}">
              <a16:creationId xmlns:a16="http://schemas.microsoft.com/office/drawing/2014/main" id="{00000000-0008-0000-2D00-00009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646</xdr:row>
      <xdr:rowOff>28440</xdr:rowOff>
    </xdr:from>
    <xdr:to>
      <xdr:col>7</xdr:col>
      <xdr:colOff>-363960</xdr:colOff>
      <xdr:row>647</xdr:row>
      <xdr:rowOff>0</xdr:rowOff>
    </xdr:to>
    <xdr:sp macro="" textlink="">
      <xdr:nvSpPr>
        <xdr:cNvPr id="3227" name="Option Button 3226">
          <a:extLst>
            <a:ext uri="{FF2B5EF4-FFF2-40B4-BE49-F238E27FC236}">
              <a16:creationId xmlns:a16="http://schemas.microsoft.com/office/drawing/2014/main" id="{00000000-0008-0000-2D00-00009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8" name="Option Button 3227">
          <a:extLst>
            <a:ext uri="{FF2B5EF4-FFF2-40B4-BE49-F238E27FC236}">
              <a16:creationId xmlns:a16="http://schemas.microsoft.com/office/drawing/2014/main" id="{00000000-0008-0000-2D00-00009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9" name="Option Button 3228">
          <a:extLst>
            <a:ext uri="{FF2B5EF4-FFF2-40B4-BE49-F238E27FC236}">
              <a16:creationId xmlns:a16="http://schemas.microsoft.com/office/drawing/2014/main" id="{00000000-0008-0000-2D00-00009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0" name="Option Button 3229">
          <a:extLst>
            <a:ext uri="{FF2B5EF4-FFF2-40B4-BE49-F238E27FC236}">
              <a16:creationId xmlns:a16="http://schemas.microsoft.com/office/drawing/2014/main" id="{00000000-0008-0000-2D00-00009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1" name="Group Box 3230" descr="Group Box 5">
          <a:extLst>
            <a:ext uri="{FF2B5EF4-FFF2-40B4-BE49-F238E27FC236}">
              <a16:creationId xmlns:a16="http://schemas.microsoft.com/office/drawing/2014/main" id="{00000000-0008-0000-2D00-00009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647</xdr:row>
      <xdr:rowOff>28440</xdr:rowOff>
    </xdr:from>
    <xdr:to>
      <xdr:col>7</xdr:col>
      <xdr:colOff>-363960</xdr:colOff>
      <xdr:row>648</xdr:row>
      <xdr:rowOff>0</xdr:rowOff>
    </xdr:to>
    <xdr:sp macro="" textlink="">
      <xdr:nvSpPr>
        <xdr:cNvPr id="3232" name="Option Button 3231">
          <a:extLst>
            <a:ext uri="{FF2B5EF4-FFF2-40B4-BE49-F238E27FC236}">
              <a16:creationId xmlns:a16="http://schemas.microsoft.com/office/drawing/2014/main" id="{00000000-0008-0000-2D00-0000A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3" name="Option Button 3232">
          <a:extLst>
            <a:ext uri="{FF2B5EF4-FFF2-40B4-BE49-F238E27FC236}">
              <a16:creationId xmlns:a16="http://schemas.microsoft.com/office/drawing/2014/main" id="{00000000-0008-0000-2D00-0000A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4" name="Option Button 3233">
          <a:extLst>
            <a:ext uri="{FF2B5EF4-FFF2-40B4-BE49-F238E27FC236}">
              <a16:creationId xmlns:a16="http://schemas.microsoft.com/office/drawing/2014/main" id="{00000000-0008-0000-2D00-0000A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5" name="Option Button 3234">
          <a:extLst>
            <a:ext uri="{FF2B5EF4-FFF2-40B4-BE49-F238E27FC236}">
              <a16:creationId xmlns:a16="http://schemas.microsoft.com/office/drawing/2014/main" id="{00000000-0008-0000-2D00-0000A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6" name="Group Box 3235" descr="Group Box 5">
          <a:extLst>
            <a:ext uri="{FF2B5EF4-FFF2-40B4-BE49-F238E27FC236}">
              <a16:creationId xmlns:a16="http://schemas.microsoft.com/office/drawing/2014/main" id="{00000000-0008-0000-2D00-0000A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648</xdr:row>
      <xdr:rowOff>28440</xdr:rowOff>
    </xdr:from>
    <xdr:to>
      <xdr:col>7</xdr:col>
      <xdr:colOff>-363960</xdr:colOff>
      <xdr:row>649</xdr:row>
      <xdr:rowOff>0</xdr:rowOff>
    </xdr:to>
    <xdr:sp macro="" textlink="">
      <xdr:nvSpPr>
        <xdr:cNvPr id="3237" name="Option Button 3236">
          <a:extLst>
            <a:ext uri="{FF2B5EF4-FFF2-40B4-BE49-F238E27FC236}">
              <a16:creationId xmlns:a16="http://schemas.microsoft.com/office/drawing/2014/main" id="{00000000-0008-0000-2D00-0000A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8" name="Option Button 3237">
          <a:extLst>
            <a:ext uri="{FF2B5EF4-FFF2-40B4-BE49-F238E27FC236}">
              <a16:creationId xmlns:a16="http://schemas.microsoft.com/office/drawing/2014/main" id="{00000000-0008-0000-2D00-0000A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9" name="Option Button 3238">
          <a:extLst>
            <a:ext uri="{FF2B5EF4-FFF2-40B4-BE49-F238E27FC236}">
              <a16:creationId xmlns:a16="http://schemas.microsoft.com/office/drawing/2014/main" id="{00000000-0008-0000-2D00-0000A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0" name="Option Button 3239">
          <a:extLst>
            <a:ext uri="{FF2B5EF4-FFF2-40B4-BE49-F238E27FC236}">
              <a16:creationId xmlns:a16="http://schemas.microsoft.com/office/drawing/2014/main" id="{00000000-0008-0000-2D00-0000A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1" name="Group Box 3240" descr="Group Box 5">
          <a:extLst>
            <a:ext uri="{FF2B5EF4-FFF2-40B4-BE49-F238E27FC236}">
              <a16:creationId xmlns:a16="http://schemas.microsoft.com/office/drawing/2014/main" id="{00000000-0008-0000-2D00-0000A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649</xdr:row>
      <xdr:rowOff>28440</xdr:rowOff>
    </xdr:from>
    <xdr:to>
      <xdr:col>7</xdr:col>
      <xdr:colOff>-363960</xdr:colOff>
      <xdr:row>650</xdr:row>
      <xdr:rowOff>0</xdr:rowOff>
    </xdr:to>
    <xdr:sp macro="" textlink="">
      <xdr:nvSpPr>
        <xdr:cNvPr id="3242" name="Option Button 3241">
          <a:extLst>
            <a:ext uri="{FF2B5EF4-FFF2-40B4-BE49-F238E27FC236}">
              <a16:creationId xmlns:a16="http://schemas.microsoft.com/office/drawing/2014/main" id="{00000000-0008-0000-2D00-0000A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3" name="Option Button 3242">
          <a:extLst>
            <a:ext uri="{FF2B5EF4-FFF2-40B4-BE49-F238E27FC236}">
              <a16:creationId xmlns:a16="http://schemas.microsoft.com/office/drawing/2014/main" id="{00000000-0008-0000-2D00-0000A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4" name="Option Button 3243">
          <a:extLst>
            <a:ext uri="{FF2B5EF4-FFF2-40B4-BE49-F238E27FC236}">
              <a16:creationId xmlns:a16="http://schemas.microsoft.com/office/drawing/2014/main" id="{00000000-0008-0000-2D00-0000A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5" name="Option Button 3244">
          <a:extLst>
            <a:ext uri="{FF2B5EF4-FFF2-40B4-BE49-F238E27FC236}">
              <a16:creationId xmlns:a16="http://schemas.microsoft.com/office/drawing/2014/main" id="{00000000-0008-0000-2D00-0000A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6" name="Group Box 3245" descr="Group Box 5">
          <a:extLst>
            <a:ext uri="{FF2B5EF4-FFF2-40B4-BE49-F238E27FC236}">
              <a16:creationId xmlns:a16="http://schemas.microsoft.com/office/drawing/2014/main" id="{00000000-0008-0000-2D00-0000A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650</xdr:row>
      <xdr:rowOff>28440</xdr:rowOff>
    </xdr:from>
    <xdr:to>
      <xdr:col>7</xdr:col>
      <xdr:colOff>-363960</xdr:colOff>
      <xdr:row>651</xdr:row>
      <xdr:rowOff>0</xdr:rowOff>
    </xdr:to>
    <xdr:sp macro="" textlink="">
      <xdr:nvSpPr>
        <xdr:cNvPr id="3247" name="Option Button 3246">
          <a:extLst>
            <a:ext uri="{FF2B5EF4-FFF2-40B4-BE49-F238E27FC236}">
              <a16:creationId xmlns:a16="http://schemas.microsoft.com/office/drawing/2014/main" id="{00000000-0008-0000-2D00-0000A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8" name="Option Button 3247">
          <a:extLst>
            <a:ext uri="{FF2B5EF4-FFF2-40B4-BE49-F238E27FC236}">
              <a16:creationId xmlns:a16="http://schemas.microsoft.com/office/drawing/2014/main" id="{00000000-0008-0000-2D00-0000B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9" name="Option Button 3248">
          <a:extLst>
            <a:ext uri="{FF2B5EF4-FFF2-40B4-BE49-F238E27FC236}">
              <a16:creationId xmlns:a16="http://schemas.microsoft.com/office/drawing/2014/main" id="{00000000-0008-0000-2D00-0000B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0" name="Option Button 3249">
          <a:extLst>
            <a:ext uri="{FF2B5EF4-FFF2-40B4-BE49-F238E27FC236}">
              <a16:creationId xmlns:a16="http://schemas.microsoft.com/office/drawing/2014/main" id="{00000000-0008-0000-2D00-0000B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1" name="Group Box 3250" descr="Group Box 5">
          <a:extLst>
            <a:ext uri="{FF2B5EF4-FFF2-40B4-BE49-F238E27FC236}">
              <a16:creationId xmlns:a16="http://schemas.microsoft.com/office/drawing/2014/main" id="{00000000-0008-0000-2D00-0000B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651</xdr:row>
      <xdr:rowOff>28440</xdr:rowOff>
    </xdr:from>
    <xdr:to>
      <xdr:col>7</xdr:col>
      <xdr:colOff>-363960</xdr:colOff>
      <xdr:row>652</xdr:row>
      <xdr:rowOff>0</xdr:rowOff>
    </xdr:to>
    <xdr:sp macro="" textlink="">
      <xdr:nvSpPr>
        <xdr:cNvPr id="3252" name="Option Button 3251">
          <a:extLst>
            <a:ext uri="{FF2B5EF4-FFF2-40B4-BE49-F238E27FC236}">
              <a16:creationId xmlns:a16="http://schemas.microsoft.com/office/drawing/2014/main" id="{00000000-0008-0000-2D00-0000B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3" name="Option Button 3252">
          <a:extLst>
            <a:ext uri="{FF2B5EF4-FFF2-40B4-BE49-F238E27FC236}">
              <a16:creationId xmlns:a16="http://schemas.microsoft.com/office/drawing/2014/main" id="{00000000-0008-0000-2D00-0000B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4" name="Option Button 3253">
          <a:extLst>
            <a:ext uri="{FF2B5EF4-FFF2-40B4-BE49-F238E27FC236}">
              <a16:creationId xmlns:a16="http://schemas.microsoft.com/office/drawing/2014/main" id="{00000000-0008-0000-2D00-0000B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5" name="Option Button 3254">
          <a:extLst>
            <a:ext uri="{FF2B5EF4-FFF2-40B4-BE49-F238E27FC236}">
              <a16:creationId xmlns:a16="http://schemas.microsoft.com/office/drawing/2014/main" id="{00000000-0008-0000-2D00-0000B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6" name="Group Box 3255" descr="Group Box 5">
          <a:extLst>
            <a:ext uri="{FF2B5EF4-FFF2-40B4-BE49-F238E27FC236}">
              <a16:creationId xmlns:a16="http://schemas.microsoft.com/office/drawing/2014/main" id="{00000000-0008-0000-2D00-0000B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652</xdr:row>
      <xdr:rowOff>28440</xdr:rowOff>
    </xdr:from>
    <xdr:to>
      <xdr:col>7</xdr:col>
      <xdr:colOff>-363960</xdr:colOff>
      <xdr:row>653</xdr:row>
      <xdr:rowOff>0</xdr:rowOff>
    </xdr:to>
    <xdr:sp macro="" textlink="">
      <xdr:nvSpPr>
        <xdr:cNvPr id="3257" name="Option Button 3256">
          <a:extLst>
            <a:ext uri="{FF2B5EF4-FFF2-40B4-BE49-F238E27FC236}">
              <a16:creationId xmlns:a16="http://schemas.microsoft.com/office/drawing/2014/main" id="{00000000-0008-0000-2D00-0000B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8" name="Option Button 3257">
          <a:extLst>
            <a:ext uri="{FF2B5EF4-FFF2-40B4-BE49-F238E27FC236}">
              <a16:creationId xmlns:a16="http://schemas.microsoft.com/office/drawing/2014/main" id="{00000000-0008-0000-2D00-0000B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9" name="Option Button 3258">
          <a:extLst>
            <a:ext uri="{FF2B5EF4-FFF2-40B4-BE49-F238E27FC236}">
              <a16:creationId xmlns:a16="http://schemas.microsoft.com/office/drawing/2014/main" id="{00000000-0008-0000-2D00-0000B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0" name="Option Button 3259">
          <a:extLst>
            <a:ext uri="{FF2B5EF4-FFF2-40B4-BE49-F238E27FC236}">
              <a16:creationId xmlns:a16="http://schemas.microsoft.com/office/drawing/2014/main" id="{00000000-0008-0000-2D00-0000B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1" name="Group Box 3260" descr="Group Box 5">
          <a:extLst>
            <a:ext uri="{FF2B5EF4-FFF2-40B4-BE49-F238E27FC236}">
              <a16:creationId xmlns:a16="http://schemas.microsoft.com/office/drawing/2014/main" id="{00000000-0008-0000-2D00-0000B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653</xdr:row>
      <xdr:rowOff>28440</xdr:rowOff>
    </xdr:from>
    <xdr:to>
      <xdr:col>7</xdr:col>
      <xdr:colOff>-363960</xdr:colOff>
      <xdr:row>654</xdr:row>
      <xdr:rowOff>0</xdr:rowOff>
    </xdr:to>
    <xdr:sp macro="" textlink="">
      <xdr:nvSpPr>
        <xdr:cNvPr id="3262" name="Option Button 3261">
          <a:extLst>
            <a:ext uri="{FF2B5EF4-FFF2-40B4-BE49-F238E27FC236}">
              <a16:creationId xmlns:a16="http://schemas.microsoft.com/office/drawing/2014/main" id="{00000000-0008-0000-2D00-0000B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3" name="Option Button 3262">
          <a:extLst>
            <a:ext uri="{FF2B5EF4-FFF2-40B4-BE49-F238E27FC236}">
              <a16:creationId xmlns:a16="http://schemas.microsoft.com/office/drawing/2014/main" id="{00000000-0008-0000-2D00-0000B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4" name="Option Button 3263">
          <a:extLst>
            <a:ext uri="{FF2B5EF4-FFF2-40B4-BE49-F238E27FC236}">
              <a16:creationId xmlns:a16="http://schemas.microsoft.com/office/drawing/2014/main" id="{00000000-0008-0000-2D00-0000C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5" name="Option Button 3264">
          <a:extLst>
            <a:ext uri="{FF2B5EF4-FFF2-40B4-BE49-F238E27FC236}">
              <a16:creationId xmlns:a16="http://schemas.microsoft.com/office/drawing/2014/main" id="{00000000-0008-0000-2D00-0000C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6" name="Group Box 3265" descr="Group Box 5">
          <a:extLst>
            <a:ext uri="{FF2B5EF4-FFF2-40B4-BE49-F238E27FC236}">
              <a16:creationId xmlns:a16="http://schemas.microsoft.com/office/drawing/2014/main" id="{00000000-0008-0000-2D00-0000C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654</xdr:row>
      <xdr:rowOff>28440</xdr:rowOff>
    </xdr:from>
    <xdr:to>
      <xdr:col>7</xdr:col>
      <xdr:colOff>-363960</xdr:colOff>
      <xdr:row>655</xdr:row>
      <xdr:rowOff>0</xdr:rowOff>
    </xdr:to>
    <xdr:sp macro="" textlink="">
      <xdr:nvSpPr>
        <xdr:cNvPr id="3267" name="Option Button 3266">
          <a:extLst>
            <a:ext uri="{FF2B5EF4-FFF2-40B4-BE49-F238E27FC236}">
              <a16:creationId xmlns:a16="http://schemas.microsoft.com/office/drawing/2014/main" id="{00000000-0008-0000-2D00-0000C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8" name="Option Button 3267">
          <a:extLst>
            <a:ext uri="{FF2B5EF4-FFF2-40B4-BE49-F238E27FC236}">
              <a16:creationId xmlns:a16="http://schemas.microsoft.com/office/drawing/2014/main" id="{00000000-0008-0000-2D00-0000C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9" name="Option Button 3268">
          <a:extLst>
            <a:ext uri="{FF2B5EF4-FFF2-40B4-BE49-F238E27FC236}">
              <a16:creationId xmlns:a16="http://schemas.microsoft.com/office/drawing/2014/main" id="{00000000-0008-0000-2D00-0000C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0" name="Option Button 3269">
          <a:extLst>
            <a:ext uri="{FF2B5EF4-FFF2-40B4-BE49-F238E27FC236}">
              <a16:creationId xmlns:a16="http://schemas.microsoft.com/office/drawing/2014/main" id="{00000000-0008-0000-2D00-0000C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1" name="Group Box 3270" descr="Group Box 5">
          <a:extLst>
            <a:ext uri="{FF2B5EF4-FFF2-40B4-BE49-F238E27FC236}">
              <a16:creationId xmlns:a16="http://schemas.microsoft.com/office/drawing/2014/main" id="{00000000-0008-0000-2D00-0000C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655</xdr:row>
      <xdr:rowOff>28440</xdr:rowOff>
    </xdr:from>
    <xdr:to>
      <xdr:col>7</xdr:col>
      <xdr:colOff>-363960</xdr:colOff>
      <xdr:row>656</xdr:row>
      <xdr:rowOff>0</xdr:rowOff>
    </xdr:to>
    <xdr:sp macro="" textlink="">
      <xdr:nvSpPr>
        <xdr:cNvPr id="3272" name="Option Button 3271">
          <a:extLst>
            <a:ext uri="{FF2B5EF4-FFF2-40B4-BE49-F238E27FC236}">
              <a16:creationId xmlns:a16="http://schemas.microsoft.com/office/drawing/2014/main" id="{00000000-0008-0000-2D00-0000C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3" name="Option Button 3272">
          <a:extLst>
            <a:ext uri="{FF2B5EF4-FFF2-40B4-BE49-F238E27FC236}">
              <a16:creationId xmlns:a16="http://schemas.microsoft.com/office/drawing/2014/main" id="{00000000-0008-0000-2D00-0000C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4" name="Option Button 3273">
          <a:extLst>
            <a:ext uri="{FF2B5EF4-FFF2-40B4-BE49-F238E27FC236}">
              <a16:creationId xmlns:a16="http://schemas.microsoft.com/office/drawing/2014/main" id="{00000000-0008-0000-2D00-0000C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5" name="Option Button 3274">
          <a:extLst>
            <a:ext uri="{FF2B5EF4-FFF2-40B4-BE49-F238E27FC236}">
              <a16:creationId xmlns:a16="http://schemas.microsoft.com/office/drawing/2014/main" id="{00000000-0008-0000-2D00-0000C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6" name="Group Box 3275" descr="Group Box 5">
          <a:extLst>
            <a:ext uri="{FF2B5EF4-FFF2-40B4-BE49-F238E27FC236}">
              <a16:creationId xmlns:a16="http://schemas.microsoft.com/office/drawing/2014/main" id="{00000000-0008-0000-2D00-0000C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656</xdr:row>
      <xdr:rowOff>28440</xdr:rowOff>
    </xdr:from>
    <xdr:to>
      <xdr:col>7</xdr:col>
      <xdr:colOff>-363960</xdr:colOff>
      <xdr:row>657</xdr:row>
      <xdr:rowOff>0</xdr:rowOff>
    </xdr:to>
    <xdr:sp macro="" textlink="">
      <xdr:nvSpPr>
        <xdr:cNvPr id="3277" name="Option Button 3276">
          <a:extLst>
            <a:ext uri="{FF2B5EF4-FFF2-40B4-BE49-F238E27FC236}">
              <a16:creationId xmlns:a16="http://schemas.microsoft.com/office/drawing/2014/main" id="{00000000-0008-0000-2D00-0000C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8" name="Option Button 3277">
          <a:extLst>
            <a:ext uri="{FF2B5EF4-FFF2-40B4-BE49-F238E27FC236}">
              <a16:creationId xmlns:a16="http://schemas.microsoft.com/office/drawing/2014/main" id="{00000000-0008-0000-2D00-0000C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9" name="Option Button 3278">
          <a:extLst>
            <a:ext uri="{FF2B5EF4-FFF2-40B4-BE49-F238E27FC236}">
              <a16:creationId xmlns:a16="http://schemas.microsoft.com/office/drawing/2014/main" id="{00000000-0008-0000-2D00-0000C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0" name="Option Button 3279">
          <a:extLst>
            <a:ext uri="{FF2B5EF4-FFF2-40B4-BE49-F238E27FC236}">
              <a16:creationId xmlns:a16="http://schemas.microsoft.com/office/drawing/2014/main" id="{00000000-0008-0000-2D00-0000D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1" name="Group Box 3280" descr="Group Box 5">
          <a:extLst>
            <a:ext uri="{FF2B5EF4-FFF2-40B4-BE49-F238E27FC236}">
              <a16:creationId xmlns:a16="http://schemas.microsoft.com/office/drawing/2014/main" id="{00000000-0008-0000-2D00-0000D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657</xdr:row>
      <xdr:rowOff>28440</xdr:rowOff>
    </xdr:from>
    <xdr:to>
      <xdr:col>7</xdr:col>
      <xdr:colOff>-363960</xdr:colOff>
      <xdr:row>658</xdr:row>
      <xdr:rowOff>0</xdr:rowOff>
    </xdr:to>
    <xdr:sp macro="" textlink="">
      <xdr:nvSpPr>
        <xdr:cNvPr id="3282" name="Option Button 3281">
          <a:extLst>
            <a:ext uri="{FF2B5EF4-FFF2-40B4-BE49-F238E27FC236}">
              <a16:creationId xmlns:a16="http://schemas.microsoft.com/office/drawing/2014/main" id="{00000000-0008-0000-2D00-0000D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3" name="Option Button 3282">
          <a:extLst>
            <a:ext uri="{FF2B5EF4-FFF2-40B4-BE49-F238E27FC236}">
              <a16:creationId xmlns:a16="http://schemas.microsoft.com/office/drawing/2014/main" id="{00000000-0008-0000-2D00-0000D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4" name="Option Button 3283">
          <a:extLst>
            <a:ext uri="{FF2B5EF4-FFF2-40B4-BE49-F238E27FC236}">
              <a16:creationId xmlns:a16="http://schemas.microsoft.com/office/drawing/2014/main" id="{00000000-0008-0000-2D00-0000D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5" name="Option Button 3284">
          <a:extLst>
            <a:ext uri="{FF2B5EF4-FFF2-40B4-BE49-F238E27FC236}">
              <a16:creationId xmlns:a16="http://schemas.microsoft.com/office/drawing/2014/main" id="{00000000-0008-0000-2D00-0000D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6" name="Group Box 3285" descr="Group Box 5">
          <a:extLst>
            <a:ext uri="{FF2B5EF4-FFF2-40B4-BE49-F238E27FC236}">
              <a16:creationId xmlns:a16="http://schemas.microsoft.com/office/drawing/2014/main" id="{00000000-0008-0000-2D00-0000D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658</xdr:row>
      <xdr:rowOff>28440</xdr:rowOff>
    </xdr:from>
    <xdr:to>
      <xdr:col>7</xdr:col>
      <xdr:colOff>-363960</xdr:colOff>
      <xdr:row>659</xdr:row>
      <xdr:rowOff>0</xdr:rowOff>
    </xdr:to>
    <xdr:sp macro="" textlink="">
      <xdr:nvSpPr>
        <xdr:cNvPr id="3287" name="Option Button 3286">
          <a:extLst>
            <a:ext uri="{FF2B5EF4-FFF2-40B4-BE49-F238E27FC236}">
              <a16:creationId xmlns:a16="http://schemas.microsoft.com/office/drawing/2014/main" id="{00000000-0008-0000-2D00-0000D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8" name="Option Button 3287">
          <a:extLst>
            <a:ext uri="{FF2B5EF4-FFF2-40B4-BE49-F238E27FC236}">
              <a16:creationId xmlns:a16="http://schemas.microsoft.com/office/drawing/2014/main" id="{00000000-0008-0000-2D00-0000D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9" name="Option Button 3288">
          <a:extLst>
            <a:ext uri="{FF2B5EF4-FFF2-40B4-BE49-F238E27FC236}">
              <a16:creationId xmlns:a16="http://schemas.microsoft.com/office/drawing/2014/main" id="{00000000-0008-0000-2D00-0000D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0" name="Option Button 3289">
          <a:extLst>
            <a:ext uri="{FF2B5EF4-FFF2-40B4-BE49-F238E27FC236}">
              <a16:creationId xmlns:a16="http://schemas.microsoft.com/office/drawing/2014/main" id="{00000000-0008-0000-2D00-0000D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1" name="Group Box 3290" descr="Group Box 5">
          <a:extLst>
            <a:ext uri="{FF2B5EF4-FFF2-40B4-BE49-F238E27FC236}">
              <a16:creationId xmlns:a16="http://schemas.microsoft.com/office/drawing/2014/main" id="{00000000-0008-0000-2D00-0000D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659</xdr:row>
      <xdr:rowOff>28440</xdr:rowOff>
    </xdr:from>
    <xdr:to>
      <xdr:col>7</xdr:col>
      <xdr:colOff>-363960</xdr:colOff>
      <xdr:row>660</xdr:row>
      <xdr:rowOff>0</xdr:rowOff>
    </xdr:to>
    <xdr:sp macro="" textlink="">
      <xdr:nvSpPr>
        <xdr:cNvPr id="3292" name="Option Button 3291">
          <a:extLst>
            <a:ext uri="{FF2B5EF4-FFF2-40B4-BE49-F238E27FC236}">
              <a16:creationId xmlns:a16="http://schemas.microsoft.com/office/drawing/2014/main" id="{00000000-0008-0000-2D00-0000D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3" name="Option Button 3292">
          <a:extLst>
            <a:ext uri="{FF2B5EF4-FFF2-40B4-BE49-F238E27FC236}">
              <a16:creationId xmlns:a16="http://schemas.microsoft.com/office/drawing/2014/main" id="{00000000-0008-0000-2D00-0000D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4" name="Option Button 3293">
          <a:extLst>
            <a:ext uri="{FF2B5EF4-FFF2-40B4-BE49-F238E27FC236}">
              <a16:creationId xmlns:a16="http://schemas.microsoft.com/office/drawing/2014/main" id="{00000000-0008-0000-2D00-0000D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5" name="Option Button 3294">
          <a:extLst>
            <a:ext uri="{FF2B5EF4-FFF2-40B4-BE49-F238E27FC236}">
              <a16:creationId xmlns:a16="http://schemas.microsoft.com/office/drawing/2014/main" id="{00000000-0008-0000-2D00-0000D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6" name="Group Box 3295" descr="Group Box 5">
          <a:extLst>
            <a:ext uri="{FF2B5EF4-FFF2-40B4-BE49-F238E27FC236}">
              <a16:creationId xmlns:a16="http://schemas.microsoft.com/office/drawing/2014/main" id="{00000000-0008-0000-2D00-0000E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660</xdr:row>
      <xdr:rowOff>28440</xdr:rowOff>
    </xdr:from>
    <xdr:to>
      <xdr:col>7</xdr:col>
      <xdr:colOff>-363960</xdr:colOff>
      <xdr:row>661</xdr:row>
      <xdr:rowOff>0</xdr:rowOff>
    </xdr:to>
    <xdr:sp macro="" textlink="">
      <xdr:nvSpPr>
        <xdr:cNvPr id="3297" name="Option Button 3296">
          <a:extLst>
            <a:ext uri="{FF2B5EF4-FFF2-40B4-BE49-F238E27FC236}">
              <a16:creationId xmlns:a16="http://schemas.microsoft.com/office/drawing/2014/main" id="{00000000-0008-0000-2D00-0000E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8" name="Option Button 3297">
          <a:extLst>
            <a:ext uri="{FF2B5EF4-FFF2-40B4-BE49-F238E27FC236}">
              <a16:creationId xmlns:a16="http://schemas.microsoft.com/office/drawing/2014/main" id="{00000000-0008-0000-2D00-0000E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9" name="Option Button 3298">
          <a:extLst>
            <a:ext uri="{FF2B5EF4-FFF2-40B4-BE49-F238E27FC236}">
              <a16:creationId xmlns:a16="http://schemas.microsoft.com/office/drawing/2014/main" id="{00000000-0008-0000-2D00-0000E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0" name="Option Button 3299">
          <a:extLst>
            <a:ext uri="{FF2B5EF4-FFF2-40B4-BE49-F238E27FC236}">
              <a16:creationId xmlns:a16="http://schemas.microsoft.com/office/drawing/2014/main" id="{00000000-0008-0000-2D00-0000E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1" name="Group Box 3300" descr="Group Box 5">
          <a:extLst>
            <a:ext uri="{FF2B5EF4-FFF2-40B4-BE49-F238E27FC236}">
              <a16:creationId xmlns:a16="http://schemas.microsoft.com/office/drawing/2014/main" id="{00000000-0008-0000-2D00-0000E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661</xdr:row>
      <xdr:rowOff>28440</xdr:rowOff>
    </xdr:from>
    <xdr:to>
      <xdr:col>7</xdr:col>
      <xdr:colOff>-363960</xdr:colOff>
      <xdr:row>662</xdr:row>
      <xdr:rowOff>0</xdr:rowOff>
    </xdr:to>
    <xdr:sp macro="" textlink="">
      <xdr:nvSpPr>
        <xdr:cNvPr id="3302" name="Option Button 3301">
          <a:extLst>
            <a:ext uri="{FF2B5EF4-FFF2-40B4-BE49-F238E27FC236}">
              <a16:creationId xmlns:a16="http://schemas.microsoft.com/office/drawing/2014/main" id="{00000000-0008-0000-2D00-0000E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3" name="Option Button 3302">
          <a:extLst>
            <a:ext uri="{FF2B5EF4-FFF2-40B4-BE49-F238E27FC236}">
              <a16:creationId xmlns:a16="http://schemas.microsoft.com/office/drawing/2014/main" id="{00000000-0008-0000-2D00-0000E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4" name="Option Button 3303">
          <a:extLst>
            <a:ext uri="{FF2B5EF4-FFF2-40B4-BE49-F238E27FC236}">
              <a16:creationId xmlns:a16="http://schemas.microsoft.com/office/drawing/2014/main" id="{00000000-0008-0000-2D00-0000E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5" name="Option Button 3304">
          <a:extLst>
            <a:ext uri="{FF2B5EF4-FFF2-40B4-BE49-F238E27FC236}">
              <a16:creationId xmlns:a16="http://schemas.microsoft.com/office/drawing/2014/main" id="{00000000-0008-0000-2D00-0000E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6" name="Group Box 3305" descr="Group Box 5">
          <a:extLst>
            <a:ext uri="{FF2B5EF4-FFF2-40B4-BE49-F238E27FC236}">
              <a16:creationId xmlns:a16="http://schemas.microsoft.com/office/drawing/2014/main" id="{00000000-0008-0000-2D00-0000E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662</xdr:row>
      <xdr:rowOff>28440</xdr:rowOff>
    </xdr:from>
    <xdr:to>
      <xdr:col>7</xdr:col>
      <xdr:colOff>-363960</xdr:colOff>
      <xdr:row>663</xdr:row>
      <xdr:rowOff>0</xdr:rowOff>
    </xdr:to>
    <xdr:sp macro="" textlink="">
      <xdr:nvSpPr>
        <xdr:cNvPr id="3307" name="Option Button 3306">
          <a:extLst>
            <a:ext uri="{FF2B5EF4-FFF2-40B4-BE49-F238E27FC236}">
              <a16:creationId xmlns:a16="http://schemas.microsoft.com/office/drawing/2014/main" id="{00000000-0008-0000-2D00-0000E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8" name="Option Button 3307">
          <a:extLst>
            <a:ext uri="{FF2B5EF4-FFF2-40B4-BE49-F238E27FC236}">
              <a16:creationId xmlns:a16="http://schemas.microsoft.com/office/drawing/2014/main" id="{00000000-0008-0000-2D00-0000E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9" name="Option Button 3308">
          <a:extLst>
            <a:ext uri="{FF2B5EF4-FFF2-40B4-BE49-F238E27FC236}">
              <a16:creationId xmlns:a16="http://schemas.microsoft.com/office/drawing/2014/main" id="{00000000-0008-0000-2D00-0000E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0" name="Option Button 3309">
          <a:extLst>
            <a:ext uri="{FF2B5EF4-FFF2-40B4-BE49-F238E27FC236}">
              <a16:creationId xmlns:a16="http://schemas.microsoft.com/office/drawing/2014/main" id="{00000000-0008-0000-2D00-0000E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1" name="Group Box 3310" descr="Group Box 5">
          <a:extLst>
            <a:ext uri="{FF2B5EF4-FFF2-40B4-BE49-F238E27FC236}">
              <a16:creationId xmlns:a16="http://schemas.microsoft.com/office/drawing/2014/main" id="{00000000-0008-0000-2D00-0000E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663</xdr:row>
      <xdr:rowOff>28440</xdr:rowOff>
    </xdr:from>
    <xdr:to>
      <xdr:col>7</xdr:col>
      <xdr:colOff>-363960</xdr:colOff>
      <xdr:row>664</xdr:row>
      <xdr:rowOff>0</xdr:rowOff>
    </xdr:to>
    <xdr:sp macro="" textlink="">
      <xdr:nvSpPr>
        <xdr:cNvPr id="3312" name="Option Button 3311">
          <a:extLst>
            <a:ext uri="{FF2B5EF4-FFF2-40B4-BE49-F238E27FC236}">
              <a16:creationId xmlns:a16="http://schemas.microsoft.com/office/drawing/2014/main" id="{00000000-0008-0000-2D00-0000F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3" name="Option Button 3312">
          <a:extLst>
            <a:ext uri="{FF2B5EF4-FFF2-40B4-BE49-F238E27FC236}">
              <a16:creationId xmlns:a16="http://schemas.microsoft.com/office/drawing/2014/main" id="{00000000-0008-0000-2D00-0000F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4" name="Option Button 3313">
          <a:extLst>
            <a:ext uri="{FF2B5EF4-FFF2-40B4-BE49-F238E27FC236}">
              <a16:creationId xmlns:a16="http://schemas.microsoft.com/office/drawing/2014/main" id="{00000000-0008-0000-2D00-0000F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5" name="Option Button 3314">
          <a:extLst>
            <a:ext uri="{FF2B5EF4-FFF2-40B4-BE49-F238E27FC236}">
              <a16:creationId xmlns:a16="http://schemas.microsoft.com/office/drawing/2014/main" id="{00000000-0008-0000-2D00-0000F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6" name="Group Box 3315" descr="Group Box 5">
          <a:extLst>
            <a:ext uri="{FF2B5EF4-FFF2-40B4-BE49-F238E27FC236}">
              <a16:creationId xmlns:a16="http://schemas.microsoft.com/office/drawing/2014/main" id="{00000000-0008-0000-2D00-0000F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664</xdr:row>
      <xdr:rowOff>28440</xdr:rowOff>
    </xdr:from>
    <xdr:to>
      <xdr:col>7</xdr:col>
      <xdr:colOff>-363960</xdr:colOff>
      <xdr:row>665</xdr:row>
      <xdr:rowOff>0</xdr:rowOff>
    </xdr:to>
    <xdr:sp macro="" textlink="">
      <xdr:nvSpPr>
        <xdr:cNvPr id="3317" name="Option Button 3316">
          <a:extLst>
            <a:ext uri="{FF2B5EF4-FFF2-40B4-BE49-F238E27FC236}">
              <a16:creationId xmlns:a16="http://schemas.microsoft.com/office/drawing/2014/main" id="{00000000-0008-0000-2D00-0000F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8" name="Option Button 3317">
          <a:extLst>
            <a:ext uri="{FF2B5EF4-FFF2-40B4-BE49-F238E27FC236}">
              <a16:creationId xmlns:a16="http://schemas.microsoft.com/office/drawing/2014/main" id="{00000000-0008-0000-2D00-0000F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9" name="Option Button 3318">
          <a:extLst>
            <a:ext uri="{FF2B5EF4-FFF2-40B4-BE49-F238E27FC236}">
              <a16:creationId xmlns:a16="http://schemas.microsoft.com/office/drawing/2014/main" id="{00000000-0008-0000-2D00-0000F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0" name="Option Button 3319">
          <a:extLst>
            <a:ext uri="{FF2B5EF4-FFF2-40B4-BE49-F238E27FC236}">
              <a16:creationId xmlns:a16="http://schemas.microsoft.com/office/drawing/2014/main" id="{00000000-0008-0000-2D00-0000F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1" name="Group Box 3320" descr="Group Box 5">
          <a:extLst>
            <a:ext uri="{FF2B5EF4-FFF2-40B4-BE49-F238E27FC236}">
              <a16:creationId xmlns:a16="http://schemas.microsoft.com/office/drawing/2014/main" id="{00000000-0008-0000-2D00-0000F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665</xdr:row>
      <xdr:rowOff>28440</xdr:rowOff>
    </xdr:from>
    <xdr:to>
      <xdr:col>7</xdr:col>
      <xdr:colOff>-363960</xdr:colOff>
      <xdr:row>666</xdr:row>
      <xdr:rowOff>0</xdr:rowOff>
    </xdr:to>
    <xdr:sp macro="" textlink="">
      <xdr:nvSpPr>
        <xdr:cNvPr id="3322" name="Option Button 3321">
          <a:extLst>
            <a:ext uri="{FF2B5EF4-FFF2-40B4-BE49-F238E27FC236}">
              <a16:creationId xmlns:a16="http://schemas.microsoft.com/office/drawing/2014/main" id="{00000000-0008-0000-2D00-0000F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3" name="Option Button 3322">
          <a:extLst>
            <a:ext uri="{FF2B5EF4-FFF2-40B4-BE49-F238E27FC236}">
              <a16:creationId xmlns:a16="http://schemas.microsoft.com/office/drawing/2014/main" id="{00000000-0008-0000-2D00-0000F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4" name="Option Button 3323">
          <a:extLst>
            <a:ext uri="{FF2B5EF4-FFF2-40B4-BE49-F238E27FC236}">
              <a16:creationId xmlns:a16="http://schemas.microsoft.com/office/drawing/2014/main" id="{00000000-0008-0000-2D00-0000F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5" name="Option Button 3324">
          <a:extLst>
            <a:ext uri="{FF2B5EF4-FFF2-40B4-BE49-F238E27FC236}">
              <a16:creationId xmlns:a16="http://schemas.microsoft.com/office/drawing/2014/main" id="{00000000-0008-0000-2D00-0000F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6" name="Group Box 3325" descr="Group Box 5">
          <a:extLst>
            <a:ext uri="{FF2B5EF4-FFF2-40B4-BE49-F238E27FC236}">
              <a16:creationId xmlns:a16="http://schemas.microsoft.com/office/drawing/2014/main" id="{00000000-0008-0000-2D00-0000F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666</xdr:row>
      <xdr:rowOff>28440</xdr:rowOff>
    </xdr:from>
    <xdr:to>
      <xdr:col>7</xdr:col>
      <xdr:colOff>-363960</xdr:colOff>
      <xdr:row>667</xdr:row>
      <xdr:rowOff>0</xdr:rowOff>
    </xdr:to>
    <xdr:sp macro="" textlink="">
      <xdr:nvSpPr>
        <xdr:cNvPr id="3327" name="Option Button 3326">
          <a:extLst>
            <a:ext uri="{FF2B5EF4-FFF2-40B4-BE49-F238E27FC236}">
              <a16:creationId xmlns:a16="http://schemas.microsoft.com/office/drawing/2014/main" id="{00000000-0008-0000-2D00-0000F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8" name="Option Button 3327">
          <a:extLst>
            <a:ext uri="{FF2B5EF4-FFF2-40B4-BE49-F238E27FC236}">
              <a16:creationId xmlns:a16="http://schemas.microsoft.com/office/drawing/2014/main" id="{00000000-0008-0000-2D00-00000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9" name="Option Button 3328">
          <a:extLst>
            <a:ext uri="{FF2B5EF4-FFF2-40B4-BE49-F238E27FC236}">
              <a16:creationId xmlns:a16="http://schemas.microsoft.com/office/drawing/2014/main" id="{00000000-0008-0000-2D00-00000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0" name="Option Button 3329">
          <a:extLst>
            <a:ext uri="{FF2B5EF4-FFF2-40B4-BE49-F238E27FC236}">
              <a16:creationId xmlns:a16="http://schemas.microsoft.com/office/drawing/2014/main" id="{00000000-0008-0000-2D00-00000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1" name="Group Box 3330" descr="Group Box 5">
          <a:extLst>
            <a:ext uri="{FF2B5EF4-FFF2-40B4-BE49-F238E27FC236}">
              <a16:creationId xmlns:a16="http://schemas.microsoft.com/office/drawing/2014/main" id="{00000000-0008-0000-2D00-00000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667</xdr:row>
      <xdr:rowOff>28440</xdr:rowOff>
    </xdr:from>
    <xdr:to>
      <xdr:col>7</xdr:col>
      <xdr:colOff>-363960</xdr:colOff>
      <xdr:row>668</xdr:row>
      <xdr:rowOff>0</xdr:rowOff>
    </xdr:to>
    <xdr:sp macro="" textlink="">
      <xdr:nvSpPr>
        <xdr:cNvPr id="3332" name="Option Button 3331">
          <a:extLst>
            <a:ext uri="{FF2B5EF4-FFF2-40B4-BE49-F238E27FC236}">
              <a16:creationId xmlns:a16="http://schemas.microsoft.com/office/drawing/2014/main" id="{00000000-0008-0000-2D00-00000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3" name="Option Button 3332">
          <a:extLst>
            <a:ext uri="{FF2B5EF4-FFF2-40B4-BE49-F238E27FC236}">
              <a16:creationId xmlns:a16="http://schemas.microsoft.com/office/drawing/2014/main" id="{00000000-0008-0000-2D00-00000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4" name="Option Button 3333">
          <a:extLst>
            <a:ext uri="{FF2B5EF4-FFF2-40B4-BE49-F238E27FC236}">
              <a16:creationId xmlns:a16="http://schemas.microsoft.com/office/drawing/2014/main" id="{00000000-0008-0000-2D00-00000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5" name="Option Button 3334">
          <a:extLst>
            <a:ext uri="{FF2B5EF4-FFF2-40B4-BE49-F238E27FC236}">
              <a16:creationId xmlns:a16="http://schemas.microsoft.com/office/drawing/2014/main" id="{00000000-0008-0000-2D00-00000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6" name="Group Box 3335" descr="Group Box 5">
          <a:extLst>
            <a:ext uri="{FF2B5EF4-FFF2-40B4-BE49-F238E27FC236}">
              <a16:creationId xmlns:a16="http://schemas.microsoft.com/office/drawing/2014/main" id="{00000000-0008-0000-2D00-00000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668</xdr:row>
      <xdr:rowOff>28440</xdr:rowOff>
    </xdr:from>
    <xdr:to>
      <xdr:col>7</xdr:col>
      <xdr:colOff>-363960</xdr:colOff>
      <xdr:row>669</xdr:row>
      <xdr:rowOff>0</xdr:rowOff>
    </xdr:to>
    <xdr:sp macro="" textlink="">
      <xdr:nvSpPr>
        <xdr:cNvPr id="3337" name="Option Button 3336">
          <a:extLst>
            <a:ext uri="{FF2B5EF4-FFF2-40B4-BE49-F238E27FC236}">
              <a16:creationId xmlns:a16="http://schemas.microsoft.com/office/drawing/2014/main" id="{00000000-0008-0000-2D00-00000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8" name="Option Button 3337">
          <a:extLst>
            <a:ext uri="{FF2B5EF4-FFF2-40B4-BE49-F238E27FC236}">
              <a16:creationId xmlns:a16="http://schemas.microsoft.com/office/drawing/2014/main" id="{00000000-0008-0000-2D00-00000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9" name="Option Button 3338">
          <a:extLst>
            <a:ext uri="{FF2B5EF4-FFF2-40B4-BE49-F238E27FC236}">
              <a16:creationId xmlns:a16="http://schemas.microsoft.com/office/drawing/2014/main" id="{00000000-0008-0000-2D00-00000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0" name="Option Button 3339">
          <a:extLst>
            <a:ext uri="{FF2B5EF4-FFF2-40B4-BE49-F238E27FC236}">
              <a16:creationId xmlns:a16="http://schemas.microsoft.com/office/drawing/2014/main" id="{00000000-0008-0000-2D00-00000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1" name="Group Box 3340" descr="Group Box 5">
          <a:extLst>
            <a:ext uri="{FF2B5EF4-FFF2-40B4-BE49-F238E27FC236}">
              <a16:creationId xmlns:a16="http://schemas.microsoft.com/office/drawing/2014/main" id="{00000000-0008-0000-2D00-00000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669</xdr:row>
      <xdr:rowOff>28440</xdr:rowOff>
    </xdr:from>
    <xdr:to>
      <xdr:col>7</xdr:col>
      <xdr:colOff>-363960</xdr:colOff>
      <xdr:row>670</xdr:row>
      <xdr:rowOff>0</xdr:rowOff>
    </xdr:to>
    <xdr:sp macro="" textlink="">
      <xdr:nvSpPr>
        <xdr:cNvPr id="3342" name="Option Button 3341">
          <a:extLst>
            <a:ext uri="{FF2B5EF4-FFF2-40B4-BE49-F238E27FC236}">
              <a16:creationId xmlns:a16="http://schemas.microsoft.com/office/drawing/2014/main" id="{00000000-0008-0000-2D00-00000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3" name="Option Button 3342">
          <a:extLst>
            <a:ext uri="{FF2B5EF4-FFF2-40B4-BE49-F238E27FC236}">
              <a16:creationId xmlns:a16="http://schemas.microsoft.com/office/drawing/2014/main" id="{00000000-0008-0000-2D00-00000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4" name="Option Button 3343">
          <a:extLst>
            <a:ext uri="{FF2B5EF4-FFF2-40B4-BE49-F238E27FC236}">
              <a16:creationId xmlns:a16="http://schemas.microsoft.com/office/drawing/2014/main" id="{00000000-0008-0000-2D00-00001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5" name="Option Button 3344">
          <a:extLst>
            <a:ext uri="{FF2B5EF4-FFF2-40B4-BE49-F238E27FC236}">
              <a16:creationId xmlns:a16="http://schemas.microsoft.com/office/drawing/2014/main" id="{00000000-0008-0000-2D00-00001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6" name="Group Box 3345" descr="Group Box 5">
          <a:extLst>
            <a:ext uri="{FF2B5EF4-FFF2-40B4-BE49-F238E27FC236}">
              <a16:creationId xmlns:a16="http://schemas.microsoft.com/office/drawing/2014/main" id="{00000000-0008-0000-2D00-00001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670</xdr:row>
      <xdr:rowOff>28440</xdr:rowOff>
    </xdr:from>
    <xdr:to>
      <xdr:col>7</xdr:col>
      <xdr:colOff>-363960</xdr:colOff>
      <xdr:row>671</xdr:row>
      <xdr:rowOff>0</xdr:rowOff>
    </xdr:to>
    <xdr:sp macro="" textlink="">
      <xdr:nvSpPr>
        <xdr:cNvPr id="3347" name="Option Button 3346">
          <a:extLst>
            <a:ext uri="{FF2B5EF4-FFF2-40B4-BE49-F238E27FC236}">
              <a16:creationId xmlns:a16="http://schemas.microsoft.com/office/drawing/2014/main" id="{00000000-0008-0000-2D00-00001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8" name="Option Button 3347">
          <a:extLst>
            <a:ext uri="{FF2B5EF4-FFF2-40B4-BE49-F238E27FC236}">
              <a16:creationId xmlns:a16="http://schemas.microsoft.com/office/drawing/2014/main" id="{00000000-0008-0000-2D00-00001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9" name="Option Button 3348">
          <a:extLst>
            <a:ext uri="{FF2B5EF4-FFF2-40B4-BE49-F238E27FC236}">
              <a16:creationId xmlns:a16="http://schemas.microsoft.com/office/drawing/2014/main" id="{00000000-0008-0000-2D00-00001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0" name="Option Button 3349">
          <a:extLst>
            <a:ext uri="{FF2B5EF4-FFF2-40B4-BE49-F238E27FC236}">
              <a16:creationId xmlns:a16="http://schemas.microsoft.com/office/drawing/2014/main" id="{00000000-0008-0000-2D00-00001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1" name="Group Box 3350" descr="Group Box 5">
          <a:extLst>
            <a:ext uri="{FF2B5EF4-FFF2-40B4-BE49-F238E27FC236}">
              <a16:creationId xmlns:a16="http://schemas.microsoft.com/office/drawing/2014/main" id="{00000000-0008-0000-2D00-00001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671</xdr:row>
      <xdr:rowOff>28440</xdr:rowOff>
    </xdr:from>
    <xdr:to>
      <xdr:col>7</xdr:col>
      <xdr:colOff>-363960</xdr:colOff>
      <xdr:row>672</xdr:row>
      <xdr:rowOff>0</xdr:rowOff>
    </xdr:to>
    <xdr:sp macro="" textlink="">
      <xdr:nvSpPr>
        <xdr:cNvPr id="3352" name="Option Button 3351">
          <a:extLst>
            <a:ext uri="{FF2B5EF4-FFF2-40B4-BE49-F238E27FC236}">
              <a16:creationId xmlns:a16="http://schemas.microsoft.com/office/drawing/2014/main" id="{00000000-0008-0000-2D00-00001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3" name="Option Button 3352">
          <a:extLst>
            <a:ext uri="{FF2B5EF4-FFF2-40B4-BE49-F238E27FC236}">
              <a16:creationId xmlns:a16="http://schemas.microsoft.com/office/drawing/2014/main" id="{00000000-0008-0000-2D00-00001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4" name="Option Button 3353">
          <a:extLst>
            <a:ext uri="{FF2B5EF4-FFF2-40B4-BE49-F238E27FC236}">
              <a16:creationId xmlns:a16="http://schemas.microsoft.com/office/drawing/2014/main" id="{00000000-0008-0000-2D00-00001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5" name="Option Button 3354">
          <a:extLst>
            <a:ext uri="{FF2B5EF4-FFF2-40B4-BE49-F238E27FC236}">
              <a16:creationId xmlns:a16="http://schemas.microsoft.com/office/drawing/2014/main" id="{00000000-0008-0000-2D00-00001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6" name="Group Box 3355" descr="Group Box 5">
          <a:extLst>
            <a:ext uri="{FF2B5EF4-FFF2-40B4-BE49-F238E27FC236}">
              <a16:creationId xmlns:a16="http://schemas.microsoft.com/office/drawing/2014/main" id="{00000000-0008-0000-2D00-00001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672</xdr:row>
      <xdr:rowOff>28440</xdr:rowOff>
    </xdr:from>
    <xdr:to>
      <xdr:col>7</xdr:col>
      <xdr:colOff>-363960</xdr:colOff>
      <xdr:row>673</xdr:row>
      <xdr:rowOff>0</xdr:rowOff>
    </xdr:to>
    <xdr:sp macro="" textlink="">
      <xdr:nvSpPr>
        <xdr:cNvPr id="3357" name="Option Button 3356">
          <a:extLst>
            <a:ext uri="{FF2B5EF4-FFF2-40B4-BE49-F238E27FC236}">
              <a16:creationId xmlns:a16="http://schemas.microsoft.com/office/drawing/2014/main" id="{00000000-0008-0000-2D00-00001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8" name="Option Button 3357">
          <a:extLst>
            <a:ext uri="{FF2B5EF4-FFF2-40B4-BE49-F238E27FC236}">
              <a16:creationId xmlns:a16="http://schemas.microsoft.com/office/drawing/2014/main" id="{00000000-0008-0000-2D00-00001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9" name="Option Button 3358">
          <a:extLst>
            <a:ext uri="{FF2B5EF4-FFF2-40B4-BE49-F238E27FC236}">
              <a16:creationId xmlns:a16="http://schemas.microsoft.com/office/drawing/2014/main" id="{00000000-0008-0000-2D00-00001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0" name="Option Button 3359">
          <a:extLst>
            <a:ext uri="{FF2B5EF4-FFF2-40B4-BE49-F238E27FC236}">
              <a16:creationId xmlns:a16="http://schemas.microsoft.com/office/drawing/2014/main" id="{00000000-0008-0000-2D00-00002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1" name="Group Box 3360" descr="Group Box 5">
          <a:extLst>
            <a:ext uri="{FF2B5EF4-FFF2-40B4-BE49-F238E27FC236}">
              <a16:creationId xmlns:a16="http://schemas.microsoft.com/office/drawing/2014/main" id="{00000000-0008-0000-2D00-00002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673</xdr:row>
      <xdr:rowOff>28440</xdr:rowOff>
    </xdr:from>
    <xdr:to>
      <xdr:col>7</xdr:col>
      <xdr:colOff>-363960</xdr:colOff>
      <xdr:row>674</xdr:row>
      <xdr:rowOff>0</xdr:rowOff>
    </xdr:to>
    <xdr:sp macro="" textlink="">
      <xdr:nvSpPr>
        <xdr:cNvPr id="3362" name="Option Button 3361">
          <a:extLst>
            <a:ext uri="{FF2B5EF4-FFF2-40B4-BE49-F238E27FC236}">
              <a16:creationId xmlns:a16="http://schemas.microsoft.com/office/drawing/2014/main" id="{00000000-0008-0000-2D00-00002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3" name="Option Button 3362">
          <a:extLst>
            <a:ext uri="{FF2B5EF4-FFF2-40B4-BE49-F238E27FC236}">
              <a16:creationId xmlns:a16="http://schemas.microsoft.com/office/drawing/2014/main" id="{00000000-0008-0000-2D00-00002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4" name="Option Button 3363">
          <a:extLst>
            <a:ext uri="{FF2B5EF4-FFF2-40B4-BE49-F238E27FC236}">
              <a16:creationId xmlns:a16="http://schemas.microsoft.com/office/drawing/2014/main" id="{00000000-0008-0000-2D00-00002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5" name="Option Button 3364">
          <a:extLst>
            <a:ext uri="{FF2B5EF4-FFF2-40B4-BE49-F238E27FC236}">
              <a16:creationId xmlns:a16="http://schemas.microsoft.com/office/drawing/2014/main" id="{00000000-0008-0000-2D00-00002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6" name="Group Box 3365" descr="Group Box 5">
          <a:extLst>
            <a:ext uri="{FF2B5EF4-FFF2-40B4-BE49-F238E27FC236}">
              <a16:creationId xmlns:a16="http://schemas.microsoft.com/office/drawing/2014/main" id="{00000000-0008-0000-2D00-00002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674</xdr:row>
      <xdr:rowOff>28440</xdr:rowOff>
    </xdr:from>
    <xdr:to>
      <xdr:col>7</xdr:col>
      <xdr:colOff>-363960</xdr:colOff>
      <xdr:row>675</xdr:row>
      <xdr:rowOff>0</xdr:rowOff>
    </xdr:to>
    <xdr:sp macro="" textlink="">
      <xdr:nvSpPr>
        <xdr:cNvPr id="3367" name="Option Button 3366">
          <a:extLst>
            <a:ext uri="{FF2B5EF4-FFF2-40B4-BE49-F238E27FC236}">
              <a16:creationId xmlns:a16="http://schemas.microsoft.com/office/drawing/2014/main" id="{00000000-0008-0000-2D00-00002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8" name="Option Button 3367">
          <a:extLst>
            <a:ext uri="{FF2B5EF4-FFF2-40B4-BE49-F238E27FC236}">
              <a16:creationId xmlns:a16="http://schemas.microsoft.com/office/drawing/2014/main" id="{00000000-0008-0000-2D00-00002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9" name="Option Button 3368">
          <a:extLst>
            <a:ext uri="{FF2B5EF4-FFF2-40B4-BE49-F238E27FC236}">
              <a16:creationId xmlns:a16="http://schemas.microsoft.com/office/drawing/2014/main" id="{00000000-0008-0000-2D00-00002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0" name="Option Button 3369">
          <a:extLst>
            <a:ext uri="{FF2B5EF4-FFF2-40B4-BE49-F238E27FC236}">
              <a16:creationId xmlns:a16="http://schemas.microsoft.com/office/drawing/2014/main" id="{00000000-0008-0000-2D00-00002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1" name="Group Box 3370" descr="Group Box 5">
          <a:extLst>
            <a:ext uri="{FF2B5EF4-FFF2-40B4-BE49-F238E27FC236}">
              <a16:creationId xmlns:a16="http://schemas.microsoft.com/office/drawing/2014/main" id="{00000000-0008-0000-2D00-00002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675</xdr:row>
      <xdr:rowOff>28440</xdr:rowOff>
    </xdr:from>
    <xdr:to>
      <xdr:col>7</xdr:col>
      <xdr:colOff>-363960</xdr:colOff>
      <xdr:row>676</xdr:row>
      <xdr:rowOff>0</xdr:rowOff>
    </xdr:to>
    <xdr:sp macro="" textlink="">
      <xdr:nvSpPr>
        <xdr:cNvPr id="3372" name="Option Button 3371">
          <a:extLst>
            <a:ext uri="{FF2B5EF4-FFF2-40B4-BE49-F238E27FC236}">
              <a16:creationId xmlns:a16="http://schemas.microsoft.com/office/drawing/2014/main" id="{00000000-0008-0000-2D00-00002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3" name="Option Button 3372">
          <a:extLst>
            <a:ext uri="{FF2B5EF4-FFF2-40B4-BE49-F238E27FC236}">
              <a16:creationId xmlns:a16="http://schemas.microsoft.com/office/drawing/2014/main" id="{00000000-0008-0000-2D00-00002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4" name="Option Button 3373">
          <a:extLst>
            <a:ext uri="{FF2B5EF4-FFF2-40B4-BE49-F238E27FC236}">
              <a16:creationId xmlns:a16="http://schemas.microsoft.com/office/drawing/2014/main" id="{00000000-0008-0000-2D00-00002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5" name="Option Button 3374">
          <a:extLst>
            <a:ext uri="{FF2B5EF4-FFF2-40B4-BE49-F238E27FC236}">
              <a16:creationId xmlns:a16="http://schemas.microsoft.com/office/drawing/2014/main" id="{00000000-0008-0000-2D00-00002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6" name="Group Box 3375" descr="Group Box 5">
          <a:extLst>
            <a:ext uri="{FF2B5EF4-FFF2-40B4-BE49-F238E27FC236}">
              <a16:creationId xmlns:a16="http://schemas.microsoft.com/office/drawing/2014/main" id="{00000000-0008-0000-2D00-00003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676</xdr:row>
      <xdr:rowOff>28440</xdr:rowOff>
    </xdr:from>
    <xdr:to>
      <xdr:col>7</xdr:col>
      <xdr:colOff>-363960</xdr:colOff>
      <xdr:row>677</xdr:row>
      <xdr:rowOff>0</xdr:rowOff>
    </xdr:to>
    <xdr:sp macro="" textlink="">
      <xdr:nvSpPr>
        <xdr:cNvPr id="3377" name="Option Button 3376">
          <a:extLst>
            <a:ext uri="{FF2B5EF4-FFF2-40B4-BE49-F238E27FC236}">
              <a16:creationId xmlns:a16="http://schemas.microsoft.com/office/drawing/2014/main" id="{00000000-0008-0000-2D00-00003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8" name="Option Button 3377">
          <a:extLst>
            <a:ext uri="{FF2B5EF4-FFF2-40B4-BE49-F238E27FC236}">
              <a16:creationId xmlns:a16="http://schemas.microsoft.com/office/drawing/2014/main" id="{00000000-0008-0000-2D00-00003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9" name="Option Button 3378">
          <a:extLst>
            <a:ext uri="{FF2B5EF4-FFF2-40B4-BE49-F238E27FC236}">
              <a16:creationId xmlns:a16="http://schemas.microsoft.com/office/drawing/2014/main" id="{00000000-0008-0000-2D00-00003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0" name="Option Button 3379">
          <a:extLst>
            <a:ext uri="{FF2B5EF4-FFF2-40B4-BE49-F238E27FC236}">
              <a16:creationId xmlns:a16="http://schemas.microsoft.com/office/drawing/2014/main" id="{00000000-0008-0000-2D00-00003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1" name="Group Box 3380" descr="Group Box 5">
          <a:extLst>
            <a:ext uri="{FF2B5EF4-FFF2-40B4-BE49-F238E27FC236}">
              <a16:creationId xmlns:a16="http://schemas.microsoft.com/office/drawing/2014/main" id="{00000000-0008-0000-2D00-00003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677</xdr:row>
      <xdr:rowOff>28440</xdr:rowOff>
    </xdr:from>
    <xdr:to>
      <xdr:col>7</xdr:col>
      <xdr:colOff>-363960</xdr:colOff>
      <xdr:row>678</xdr:row>
      <xdr:rowOff>0</xdr:rowOff>
    </xdr:to>
    <xdr:sp macro="" textlink="">
      <xdr:nvSpPr>
        <xdr:cNvPr id="3382" name="Option Button 3381">
          <a:extLst>
            <a:ext uri="{FF2B5EF4-FFF2-40B4-BE49-F238E27FC236}">
              <a16:creationId xmlns:a16="http://schemas.microsoft.com/office/drawing/2014/main" id="{00000000-0008-0000-2D00-00003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3" name="Option Button 3382">
          <a:extLst>
            <a:ext uri="{FF2B5EF4-FFF2-40B4-BE49-F238E27FC236}">
              <a16:creationId xmlns:a16="http://schemas.microsoft.com/office/drawing/2014/main" id="{00000000-0008-0000-2D00-00003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4" name="Option Button 3383">
          <a:extLst>
            <a:ext uri="{FF2B5EF4-FFF2-40B4-BE49-F238E27FC236}">
              <a16:creationId xmlns:a16="http://schemas.microsoft.com/office/drawing/2014/main" id="{00000000-0008-0000-2D00-00003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5" name="Option Button 3384">
          <a:extLst>
            <a:ext uri="{FF2B5EF4-FFF2-40B4-BE49-F238E27FC236}">
              <a16:creationId xmlns:a16="http://schemas.microsoft.com/office/drawing/2014/main" id="{00000000-0008-0000-2D00-00003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6" name="Group Box 3385" descr="Group Box 5">
          <a:extLst>
            <a:ext uri="{FF2B5EF4-FFF2-40B4-BE49-F238E27FC236}">
              <a16:creationId xmlns:a16="http://schemas.microsoft.com/office/drawing/2014/main" id="{00000000-0008-0000-2D00-00003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678</xdr:row>
      <xdr:rowOff>28440</xdr:rowOff>
    </xdr:from>
    <xdr:to>
      <xdr:col>7</xdr:col>
      <xdr:colOff>-363960</xdr:colOff>
      <xdr:row>679</xdr:row>
      <xdr:rowOff>0</xdr:rowOff>
    </xdr:to>
    <xdr:sp macro="" textlink="">
      <xdr:nvSpPr>
        <xdr:cNvPr id="3387" name="Option Button 3386">
          <a:extLst>
            <a:ext uri="{FF2B5EF4-FFF2-40B4-BE49-F238E27FC236}">
              <a16:creationId xmlns:a16="http://schemas.microsoft.com/office/drawing/2014/main" id="{00000000-0008-0000-2D00-00003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8" name="Option Button 3387">
          <a:extLst>
            <a:ext uri="{FF2B5EF4-FFF2-40B4-BE49-F238E27FC236}">
              <a16:creationId xmlns:a16="http://schemas.microsoft.com/office/drawing/2014/main" id="{00000000-0008-0000-2D00-00003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9" name="Option Button 3388">
          <a:extLst>
            <a:ext uri="{FF2B5EF4-FFF2-40B4-BE49-F238E27FC236}">
              <a16:creationId xmlns:a16="http://schemas.microsoft.com/office/drawing/2014/main" id="{00000000-0008-0000-2D00-00003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0" name="Option Button 3389">
          <a:extLst>
            <a:ext uri="{FF2B5EF4-FFF2-40B4-BE49-F238E27FC236}">
              <a16:creationId xmlns:a16="http://schemas.microsoft.com/office/drawing/2014/main" id="{00000000-0008-0000-2D00-00003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1" name="Group Box 3390" descr="Group Box 5">
          <a:extLst>
            <a:ext uri="{FF2B5EF4-FFF2-40B4-BE49-F238E27FC236}">
              <a16:creationId xmlns:a16="http://schemas.microsoft.com/office/drawing/2014/main" id="{00000000-0008-0000-2D00-00003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679</xdr:row>
      <xdr:rowOff>28440</xdr:rowOff>
    </xdr:from>
    <xdr:to>
      <xdr:col>7</xdr:col>
      <xdr:colOff>-363960</xdr:colOff>
      <xdr:row>680</xdr:row>
      <xdr:rowOff>0</xdr:rowOff>
    </xdr:to>
    <xdr:sp macro="" textlink="">
      <xdr:nvSpPr>
        <xdr:cNvPr id="3392" name="Option Button 3391">
          <a:extLst>
            <a:ext uri="{FF2B5EF4-FFF2-40B4-BE49-F238E27FC236}">
              <a16:creationId xmlns:a16="http://schemas.microsoft.com/office/drawing/2014/main" id="{00000000-0008-0000-2D00-00004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3" name="Option Button 3392">
          <a:extLst>
            <a:ext uri="{FF2B5EF4-FFF2-40B4-BE49-F238E27FC236}">
              <a16:creationId xmlns:a16="http://schemas.microsoft.com/office/drawing/2014/main" id="{00000000-0008-0000-2D00-00004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4" name="Option Button 3393">
          <a:extLst>
            <a:ext uri="{FF2B5EF4-FFF2-40B4-BE49-F238E27FC236}">
              <a16:creationId xmlns:a16="http://schemas.microsoft.com/office/drawing/2014/main" id="{00000000-0008-0000-2D00-00004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5" name="Option Button 3394">
          <a:extLst>
            <a:ext uri="{FF2B5EF4-FFF2-40B4-BE49-F238E27FC236}">
              <a16:creationId xmlns:a16="http://schemas.microsoft.com/office/drawing/2014/main" id="{00000000-0008-0000-2D00-00004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6" name="Group Box 3395" descr="Group Box 5">
          <a:extLst>
            <a:ext uri="{FF2B5EF4-FFF2-40B4-BE49-F238E27FC236}">
              <a16:creationId xmlns:a16="http://schemas.microsoft.com/office/drawing/2014/main" id="{00000000-0008-0000-2D00-00004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680</xdr:row>
      <xdr:rowOff>28440</xdr:rowOff>
    </xdr:from>
    <xdr:to>
      <xdr:col>7</xdr:col>
      <xdr:colOff>-363960</xdr:colOff>
      <xdr:row>681</xdr:row>
      <xdr:rowOff>0</xdr:rowOff>
    </xdr:to>
    <xdr:sp macro="" textlink="">
      <xdr:nvSpPr>
        <xdr:cNvPr id="3397" name="Option Button 3396">
          <a:extLst>
            <a:ext uri="{FF2B5EF4-FFF2-40B4-BE49-F238E27FC236}">
              <a16:creationId xmlns:a16="http://schemas.microsoft.com/office/drawing/2014/main" id="{00000000-0008-0000-2D00-00004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8" name="Option Button 3397">
          <a:extLst>
            <a:ext uri="{FF2B5EF4-FFF2-40B4-BE49-F238E27FC236}">
              <a16:creationId xmlns:a16="http://schemas.microsoft.com/office/drawing/2014/main" id="{00000000-0008-0000-2D00-00004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9" name="Option Button 3398">
          <a:extLst>
            <a:ext uri="{FF2B5EF4-FFF2-40B4-BE49-F238E27FC236}">
              <a16:creationId xmlns:a16="http://schemas.microsoft.com/office/drawing/2014/main" id="{00000000-0008-0000-2D00-00004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0" name="Option Button 3399">
          <a:extLst>
            <a:ext uri="{FF2B5EF4-FFF2-40B4-BE49-F238E27FC236}">
              <a16:creationId xmlns:a16="http://schemas.microsoft.com/office/drawing/2014/main" id="{00000000-0008-0000-2D00-00004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1" name="Group Box 3400" descr="Group Box 5">
          <a:extLst>
            <a:ext uri="{FF2B5EF4-FFF2-40B4-BE49-F238E27FC236}">
              <a16:creationId xmlns:a16="http://schemas.microsoft.com/office/drawing/2014/main" id="{00000000-0008-0000-2D00-00004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681</xdr:row>
      <xdr:rowOff>28440</xdr:rowOff>
    </xdr:from>
    <xdr:to>
      <xdr:col>7</xdr:col>
      <xdr:colOff>-363960</xdr:colOff>
      <xdr:row>682</xdr:row>
      <xdr:rowOff>0</xdr:rowOff>
    </xdr:to>
    <xdr:sp macro="" textlink="">
      <xdr:nvSpPr>
        <xdr:cNvPr id="3402" name="Option Button 3401">
          <a:extLst>
            <a:ext uri="{FF2B5EF4-FFF2-40B4-BE49-F238E27FC236}">
              <a16:creationId xmlns:a16="http://schemas.microsoft.com/office/drawing/2014/main" id="{00000000-0008-0000-2D00-00004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3" name="Option Button 3402">
          <a:extLst>
            <a:ext uri="{FF2B5EF4-FFF2-40B4-BE49-F238E27FC236}">
              <a16:creationId xmlns:a16="http://schemas.microsoft.com/office/drawing/2014/main" id="{00000000-0008-0000-2D00-00004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4" name="Option Button 3403">
          <a:extLst>
            <a:ext uri="{FF2B5EF4-FFF2-40B4-BE49-F238E27FC236}">
              <a16:creationId xmlns:a16="http://schemas.microsoft.com/office/drawing/2014/main" id="{00000000-0008-0000-2D00-00004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5" name="Option Button 3404">
          <a:extLst>
            <a:ext uri="{FF2B5EF4-FFF2-40B4-BE49-F238E27FC236}">
              <a16:creationId xmlns:a16="http://schemas.microsoft.com/office/drawing/2014/main" id="{00000000-0008-0000-2D00-00004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6" name="Group Box 3405" descr="Group Box 5">
          <a:extLst>
            <a:ext uri="{FF2B5EF4-FFF2-40B4-BE49-F238E27FC236}">
              <a16:creationId xmlns:a16="http://schemas.microsoft.com/office/drawing/2014/main" id="{00000000-0008-0000-2D00-00004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682</xdr:row>
      <xdr:rowOff>28440</xdr:rowOff>
    </xdr:from>
    <xdr:to>
      <xdr:col>7</xdr:col>
      <xdr:colOff>-363960</xdr:colOff>
      <xdr:row>683</xdr:row>
      <xdr:rowOff>0</xdr:rowOff>
    </xdr:to>
    <xdr:sp macro="" textlink="">
      <xdr:nvSpPr>
        <xdr:cNvPr id="3407" name="Option Button 3406">
          <a:extLst>
            <a:ext uri="{FF2B5EF4-FFF2-40B4-BE49-F238E27FC236}">
              <a16:creationId xmlns:a16="http://schemas.microsoft.com/office/drawing/2014/main" id="{00000000-0008-0000-2D00-00004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8" name="Option Button 3407">
          <a:extLst>
            <a:ext uri="{FF2B5EF4-FFF2-40B4-BE49-F238E27FC236}">
              <a16:creationId xmlns:a16="http://schemas.microsoft.com/office/drawing/2014/main" id="{00000000-0008-0000-2D00-00005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9" name="Option Button 3408">
          <a:extLst>
            <a:ext uri="{FF2B5EF4-FFF2-40B4-BE49-F238E27FC236}">
              <a16:creationId xmlns:a16="http://schemas.microsoft.com/office/drawing/2014/main" id="{00000000-0008-0000-2D00-00005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0" name="Option Button 3409">
          <a:extLst>
            <a:ext uri="{FF2B5EF4-FFF2-40B4-BE49-F238E27FC236}">
              <a16:creationId xmlns:a16="http://schemas.microsoft.com/office/drawing/2014/main" id="{00000000-0008-0000-2D00-00005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1" name="Group Box 3410" descr="Group Box 5">
          <a:extLst>
            <a:ext uri="{FF2B5EF4-FFF2-40B4-BE49-F238E27FC236}">
              <a16:creationId xmlns:a16="http://schemas.microsoft.com/office/drawing/2014/main" id="{00000000-0008-0000-2D00-00005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683</xdr:row>
      <xdr:rowOff>28440</xdr:rowOff>
    </xdr:from>
    <xdr:to>
      <xdr:col>7</xdr:col>
      <xdr:colOff>-363960</xdr:colOff>
      <xdr:row>684</xdr:row>
      <xdr:rowOff>0</xdr:rowOff>
    </xdr:to>
    <xdr:sp macro="" textlink="">
      <xdr:nvSpPr>
        <xdr:cNvPr id="3412" name="Option Button 3411">
          <a:extLst>
            <a:ext uri="{FF2B5EF4-FFF2-40B4-BE49-F238E27FC236}">
              <a16:creationId xmlns:a16="http://schemas.microsoft.com/office/drawing/2014/main" id="{00000000-0008-0000-2D00-00005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3" name="Option Button 3412">
          <a:extLst>
            <a:ext uri="{FF2B5EF4-FFF2-40B4-BE49-F238E27FC236}">
              <a16:creationId xmlns:a16="http://schemas.microsoft.com/office/drawing/2014/main" id="{00000000-0008-0000-2D00-00005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4" name="Option Button 3413">
          <a:extLst>
            <a:ext uri="{FF2B5EF4-FFF2-40B4-BE49-F238E27FC236}">
              <a16:creationId xmlns:a16="http://schemas.microsoft.com/office/drawing/2014/main" id="{00000000-0008-0000-2D00-00005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5" name="Option Button 3414">
          <a:extLst>
            <a:ext uri="{FF2B5EF4-FFF2-40B4-BE49-F238E27FC236}">
              <a16:creationId xmlns:a16="http://schemas.microsoft.com/office/drawing/2014/main" id="{00000000-0008-0000-2D00-00005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6" name="Group Box 3415" descr="Group Box 5">
          <a:extLst>
            <a:ext uri="{FF2B5EF4-FFF2-40B4-BE49-F238E27FC236}">
              <a16:creationId xmlns:a16="http://schemas.microsoft.com/office/drawing/2014/main" id="{00000000-0008-0000-2D00-00005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684</xdr:row>
      <xdr:rowOff>28440</xdr:rowOff>
    </xdr:from>
    <xdr:to>
      <xdr:col>7</xdr:col>
      <xdr:colOff>-363960</xdr:colOff>
      <xdr:row>685</xdr:row>
      <xdr:rowOff>0</xdr:rowOff>
    </xdr:to>
    <xdr:sp macro="" textlink="">
      <xdr:nvSpPr>
        <xdr:cNvPr id="3417" name="Option Button 3416">
          <a:extLst>
            <a:ext uri="{FF2B5EF4-FFF2-40B4-BE49-F238E27FC236}">
              <a16:creationId xmlns:a16="http://schemas.microsoft.com/office/drawing/2014/main" id="{00000000-0008-0000-2D00-00005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8" name="Option Button 3417">
          <a:extLst>
            <a:ext uri="{FF2B5EF4-FFF2-40B4-BE49-F238E27FC236}">
              <a16:creationId xmlns:a16="http://schemas.microsoft.com/office/drawing/2014/main" id="{00000000-0008-0000-2D00-00005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9" name="Option Button 3418">
          <a:extLst>
            <a:ext uri="{FF2B5EF4-FFF2-40B4-BE49-F238E27FC236}">
              <a16:creationId xmlns:a16="http://schemas.microsoft.com/office/drawing/2014/main" id="{00000000-0008-0000-2D00-00005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0" name="Option Button 3419">
          <a:extLst>
            <a:ext uri="{FF2B5EF4-FFF2-40B4-BE49-F238E27FC236}">
              <a16:creationId xmlns:a16="http://schemas.microsoft.com/office/drawing/2014/main" id="{00000000-0008-0000-2D00-00005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1" name="Group Box 3420" descr="Group Box 5">
          <a:extLst>
            <a:ext uri="{FF2B5EF4-FFF2-40B4-BE49-F238E27FC236}">
              <a16:creationId xmlns:a16="http://schemas.microsoft.com/office/drawing/2014/main" id="{00000000-0008-0000-2D00-00005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685</xdr:row>
      <xdr:rowOff>28440</xdr:rowOff>
    </xdr:from>
    <xdr:to>
      <xdr:col>7</xdr:col>
      <xdr:colOff>-363960</xdr:colOff>
      <xdr:row>686</xdr:row>
      <xdr:rowOff>0</xdr:rowOff>
    </xdr:to>
    <xdr:sp macro="" textlink="">
      <xdr:nvSpPr>
        <xdr:cNvPr id="3422" name="Option Button 3421">
          <a:extLst>
            <a:ext uri="{FF2B5EF4-FFF2-40B4-BE49-F238E27FC236}">
              <a16:creationId xmlns:a16="http://schemas.microsoft.com/office/drawing/2014/main" id="{00000000-0008-0000-2D00-00005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3" name="Option Button 3422">
          <a:extLst>
            <a:ext uri="{FF2B5EF4-FFF2-40B4-BE49-F238E27FC236}">
              <a16:creationId xmlns:a16="http://schemas.microsoft.com/office/drawing/2014/main" id="{00000000-0008-0000-2D00-00005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4" name="Option Button 3423">
          <a:extLst>
            <a:ext uri="{FF2B5EF4-FFF2-40B4-BE49-F238E27FC236}">
              <a16:creationId xmlns:a16="http://schemas.microsoft.com/office/drawing/2014/main" id="{00000000-0008-0000-2D00-00006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5" name="Option Button 3424">
          <a:extLst>
            <a:ext uri="{FF2B5EF4-FFF2-40B4-BE49-F238E27FC236}">
              <a16:creationId xmlns:a16="http://schemas.microsoft.com/office/drawing/2014/main" id="{00000000-0008-0000-2D00-00006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6" name="Group Box 3425" descr="Group Box 5">
          <a:extLst>
            <a:ext uri="{FF2B5EF4-FFF2-40B4-BE49-F238E27FC236}">
              <a16:creationId xmlns:a16="http://schemas.microsoft.com/office/drawing/2014/main" id="{00000000-0008-0000-2D00-00006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686</xdr:row>
      <xdr:rowOff>28440</xdr:rowOff>
    </xdr:from>
    <xdr:to>
      <xdr:col>7</xdr:col>
      <xdr:colOff>-363960</xdr:colOff>
      <xdr:row>687</xdr:row>
      <xdr:rowOff>0</xdr:rowOff>
    </xdr:to>
    <xdr:sp macro="" textlink="">
      <xdr:nvSpPr>
        <xdr:cNvPr id="3427" name="Option Button 3426">
          <a:extLst>
            <a:ext uri="{FF2B5EF4-FFF2-40B4-BE49-F238E27FC236}">
              <a16:creationId xmlns:a16="http://schemas.microsoft.com/office/drawing/2014/main" id="{00000000-0008-0000-2D00-00006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8" name="Option Button 3427">
          <a:extLst>
            <a:ext uri="{FF2B5EF4-FFF2-40B4-BE49-F238E27FC236}">
              <a16:creationId xmlns:a16="http://schemas.microsoft.com/office/drawing/2014/main" id="{00000000-0008-0000-2D00-00006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9" name="Option Button 3428">
          <a:extLst>
            <a:ext uri="{FF2B5EF4-FFF2-40B4-BE49-F238E27FC236}">
              <a16:creationId xmlns:a16="http://schemas.microsoft.com/office/drawing/2014/main" id="{00000000-0008-0000-2D00-00006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0" name="Option Button 3429">
          <a:extLst>
            <a:ext uri="{FF2B5EF4-FFF2-40B4-BE49-F238E27FC236}">
              <a16:creationId xmlns:a16="http://schemas.microsoft.com/office/drawing/2014/main" id="{00000000-0008-0000-2D00-00006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1" name="Group Box 3430" descr="Group Box 5">
          <a:extLst>
            <a:ext uri="{FF2B5EF4-FFF2-40B4-BE49-F238E27FC236}">
              <a16:creationId xmlns:a16="http://schemas.microsoft.com/office/drawing/2014/main" id="{00000000-0008-0000-2D00-00006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687</xdr:row>
      <xdr:rowOff>28440</xdr:rowOff>
    </xdr:from>
    <xdr:to>
      <xdr:col>7</xdr:col>
      <xdr:colOff>-363960</xdr:colOff>
      <xdr:row>688</xdr:row>
      <xdr:rowOff>0</xdr:rowOff>
    </xdr:to>
    <xdr:sp macro="" textlink="">
      <xdr:nvSpPr>
        <xdr:cNvPr id="3432" name="Option Button 3431">
          <a:extLst>
            <a:ext uri="{FF2B5EF4-FFF2-40B4-BE49-F238E27FC236}">
              <a16:creationId xmlns:a16="http://schemas.microsoft.com/office/drawing/2014/main" id="{00000000-0008-0000-2D00-00006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3" name="Option Button 3432">
          <a:extLst>
            <a:ext uri="{FF2B5EF4-FFF2-40B4-BE49-F238E27FC236}">
              <a16:creationId xmlns:a16="http://schemas.microsoft.com/office/drawing/2014/main" id="{00000000-0008-0000-2D00-00006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4" name="Option Button 3433">
          <a:extLst>
            <a:ext uri="{FF2B5EF4-FFF2-40B4-BE49-F238E27FC236}">
              <a16:creationId xmlns:a16="http://schemas.microsoft.com/office/drawing/2014/main" id="{00000000-0008-0000-2D00-00006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5" name="Option Button 3434">
          <a:extLst>
            <a:ext uri="{FF2B5EF4-FFF2-40B4-BE49-F238E27FC236}">
              <a16:creationId xmlns:a16="http://schemas.microsoft.com/office/drawing/2014/main" id="{00000000-0008-0000-2D00-00006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6" name="Group Box 3435" descr="Group Box 5">
          <a:extLst>
            <a:ext uri="{FF2B5EF4-FFF2-40B4-BE49-F238E27FC236}">
              <a16:creationId xmlns:a16="http://schemas.microsoft.com/office/drawing/2014/main" id="{00000000-0008-0000-2D00-00006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688</xdr:row>
      <xdr:rowOff>28440</xdr:rowOff>
    </xdr:from>
    <xdr:to>
      <xdr:col>7</xdr:col>
      <xdr:colOff>-363960</xdr:colOff>
      <xdr:row>689</xdr:row>
      <xdr:rowOff>0</xdr:rowOff>
    </xdr:to>
    <xdr:sp macro="" textlink="">
      <xdr:nvSpPr>
        <xdr:cNvPr id="3437" name="Option Button 3436">
          <a:extLst>
            <a:ext uri="{FF2B5EF4-FFF2-40B4-BE49-F238E27FC236}">
              <a16:creationId xmlns:a16="http://schemas.microsoft.com/office/drawing/2014/main" id="{00000000-0008-0000-2D00-00006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8" name="Option Button 3437">
          <a:extLst>
            <a:ext uri="{FF2B5EF4-FFF2-40B4-BE49-F238E27FC236}">
              <a16:creationId xmlns:a16="http://schemas.microsoft.com/office/drawing/2014/main" id="{00000000-0008-0000-2D00-00006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9" name="Option Button 3438">
          <a:extLst>
            <a:ext uri="{FF2B5EF4-FFF2-40B4-BE49-F238E27FC236}">
              <a16:creationId xmlns:a16="http://schemas.microsoft.com/office/drawing/2014/main" id="{00000000-0008-0000-2D00-00006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0" name="Option Button 3439">
          <a:extLst>
            <a:ext uri="{FF2B5EF4-FFF2-40B4-BE49-F238E27FC236}">
              <a16:creationId xmlns:a16="http://schemas.microsoft.com/office/drawing/2014/main" id="{00000000-0008-0000-2D00-00007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1" name="Group Box 3440" descr="Group Box 5">
          <a:extLst>
            <a:ext uri="{FF2B5EF4-FFF2-40B4-BE49-F238E27FC236}">
              <a16:creationId xmlns:a16="http://schemas.microsoft.com/office/drawing/2014/main" id="{00000000-0008-0000-2D00-00007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689</xdr:row>
      <xdr:rowOff>28440</xdr:rowOff>
    </xdr:from>
    <xdr:to>
      <xdr:col>7</xdr:col>
      <xdr:colOff>-363960</xdr:colOff>
      <xdr:row>690</xdr:row>
      <xdr:rowOff>0</xdr:rowOff>
    </xdr:to>
    <xdr:sp macro="" textlink="">
      <xdr:nvSpPr>
        <xdr:cNvPr id="3442" name="Option Button 3441">
          <a:extLst>
            <a:ext uri="{FF2B5EF4-FFF2-40B4-BE49-F238E27FC236}">
              <a16:creationId xmlns:a16="http://schemas.microsoft.com/office/drawing/2014/main" id="{00000000-0008-0000-2D00-00007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3" name="Option Button 3442">
          <a:extLst>
            <a:ext uri="{FF2B5EF4-FFF2-40B4-BE49-F238E27FC236}">
              <a16:creationId xmlns:a16="http://schemas.microsoft.com/office/drawing/2014/main" id="{00000000-0008-0000-2D00-00007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4" name="Option Button 3443">
          <a:extLst>
            <a:ext uri="{FF2B5EF4-FFF2-40B4-BE49-F238E27FC236}">
              <a16:creationId xmlns:a16="http://schemas.microsoft.com/office/drawing/2014/main" id="{00000000-0008-0000-2D00-00007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5" name="Option Button 3444">
          <a:extLst>
            <a:ext uri="{FF2B5EF4-FFF2-40B4-BE49-F238E27FC236}">
              <a16:creationId xmlns:a16="http://schemas.microsoft.com/office/drawing/2014/main" id="{00000000-0008-0000-2D00-00007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6" name="Group Box 3445" descr="Group Box 5">
          <a:extLst>
            <a:ext uri="{FF2B5EF4-FFF2-40B4-BE49-F238E27FC236}">
              <a16:creationId xmlns:a16="http://schemas.microsoft.com/office/drawing/2014/main" id="{00000000-0008-0000-2D00-00007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690</xdr:row>
      <xdr:rowOff>28440</xdr:rowOff>
    </xdr:from>
    <xdr:to>
      <xdr:col>7</xdr:col>
      <xdr:colOff>-363960</xdr:colOff>
      <xdr:row>691</xdr:row>
      <xdr:rowOff>0</xdr:rowOff>
    </xdr:to>
    <xdr:sp macro="" textlink="">
      <xdr:nvSpPr>
        <xdr:cNvPr id="3447" name="Option Button 3446">
          <a:extLst>
            <a:ext uri="{FF2B5EF4-FFF2-40B4-BE49-F238E27FC236}">
              <a16:creationId xmlns:a16="http://schemas.microsoft.com/office/drawing/2014/main" id="{00000000-0008-0000-2D00-00007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8" name="Option Button 3447">
          <a:extLst>
            <a:ext uri="{FF2B5EF4-FFF2-40B4-BE49-F238E27FC236}">
              <a16:creationId xmlns:a16="http://schemas.microsoft.com/office/drawing/2014/main" id="{00000000-0008-0000-2D00-00007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9" name="Option Button 3448">
          <a:extLst>
            <a:ext uri="{FF2B5EF4-FFF2-40B4-BE49-F238E27FC236}">
              <a16:creationId xmlns:a16="http://schemas.microsoft.com/office/drawing/2014/main" id="{00000000-0008-0000-2D00-00007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0" name="Option Button 3449">
          <a:extLst>
            <a:ext uri="{FF2B5EF4-FFF2-40B4-BE49-F238E27FC236}">
              <a16:creationId xmlns:a16="http://schemas.microsoft.com/office/drawing/2014/main" id="{00000000-0008-0000-2D00-00007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1" name="Group Box 3450" descr="Group Box 5">
          <a:extLst>
            <a:ext uri="{FF2B5EF4-FFF2-40B4-BE49-F238E27FC236}">
              <a16:creationId xmlns:a16="http://schemas.microsoft.com/office/drawing/2014/main" id="{00000000-0008-0000-2D00-00007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691</xdr:row>
      <xdr:rowOff>28440</xdr:rowOff>
    </xdr:from>
    <xdr:to>
      <xdr:col>7</xdr:col>
      <xdr:colOff>-363960</xdr:colOff>
      <xdr:row>692</xdr:row>
      <xdr:rowOff>0</xdr:rowOff>
    </xdr:to>
    <xdr:sp macro="" textlink="">
      <xdr:nvSpPr>
        <xdr:cNvPr id="3452" name="Option Button 3451">
          <a:extLst>
            <a:ext uri="{FF2B5EF4-FFF2-40B4-BE49-F238E27FC236}">
              <a16:creationId xmlns:a16="http://schemas.microsoft.com/office/drawing/2014/main" id="{00000000-0008-0000-2D00-00007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3" name="Option Button 3452">
          <a:extLst>
            <a:ext uri="{FF2B5EF4-FFF2-40B4-BE49-F238E27FC236}">
              <a16:creationId xmlns:a16="http://schemas.microsoft.com/office/drawing/2014/main" id="{00000000-0008-0000-2D00-00007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4" name="Option Button 3453">
          <a:extLst>
            <a:ext uri="{FF2B5EF4-FFF2-40B4-BE49-F238E27FC236}">
              <a16:creationId xmlns:a16="http://schemas.microsoft.com/office/drawing/2014/main" id="{00000000-0008-0000-2D00-00007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5" name="Option Button 3454">
          <a:extLst>
            <a:ext uri="{FF2B5EF4-FFF2-40B4-BE49-F238E27FC236}">
              <a16:creationId xmlns:a16="http://schemas.microsoft.com/office/drawing/2014/main" id="{00000000-0008-0000-2D00-00007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6" name="Group Box 3455" descr="Group Box 5">
          <a:extLst>
            <a:ext uri="{FF2B5EF4-FFF2-40B4-BE49-F238E27FC236}">
              <a16:creationId xmlns:a16="http://schemas.microsoft.com/office/drawing/2014/main" id="{00000000-0008-0000-2D00-00008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692</xdr:row>
      <xdr:rowOff>28440</xdr:rowOff>
    </xdr:from>
    <xdr:to>
      <xdr:col>7</xdr:col>
      <xdr:colOff>-363960</xdr:colOff>
      <xdr:row>693</xdr:row>
      <xdr:rowOff>0</xdr:rowOff>
    </xdr:to>
    <xdr:sp macro="" textlink="">
      <xdr:nvSpPr>
        <xdr:cNvPr id="3457" name="Option Button 3456">
          <a:extLst>
            <a:ext uri="{FF2B5EF4-FFF2-40B4-BE49-F238E27FC236}">
              <a16:creationId xmlns:a16="http://schemas.microsoft.com/office/drawing/2014/main" id="{00000000-0008-0000-2D00-00008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8" name="Option Button 3457">
          <a:extLst>
            <a:ext uri="{FF2B5EF4-FFF2-40B4-BE49-F238E27FC236}">
              <a16:creationId xmlns:a16="http://schemas.microsoft.com/office/drawing/2014/main" id="{00000000-0008-0000-2D00-00008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9" name="Option Button 3458">
          <a:extLst>
            <a:ext uri="{FF2B5EF4-FFF2-40B4-BE49-F238E27FC236}">
              <a16:creationId xmlns:a16="http://schemas.microsoft.com/office/drawing/2014/main" id="{00000000-0008-0000-2D00-00008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0" name="Option Button 3459">
          <a:extLst>
            <a:ext uri="{FF2B5EF4-FFF2-40B4-BE49-F238E27FC236}">
              <a16:creationId xmlns:a16="http://schemas.microsoft.com/office/drawing/2014/main" id="{00000000-0008-0000-2D00-00008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1" name="Group Box 3460" descr="Group Box 5">
          <a:extLst>
            <a:ext uri="{FF2B5EF4-FFF2-40B4-BE49-F238E27FC236}">
              <a16:creationId xmlns:a16="http://schemas.microsoft.com/office/drawing/2014/main" id="{00000000-0008-0000-2D00-00008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693</xdr:row>
      <xdr:rowOff>28440</xdr:rowOff>
    </xdr:from>
    <xdr:to>
      <xdr:col>7</xdr:col>
      <xdr:colOff>-363960</xdr:colOff>
      <xdr:row>694</xdr:row>
      <xdr:rowOff>0</xdr:rowOff>
    </xdr:to>
    <xdr:sp macro="" textlink="">
      <xdr:nvSpPr>
        <xdr:cNvPr id="3462" name="Option Button 3461">
          <a:extLst>
            <a:ext uri="{FF2B5EF4-FFF2-40B4-BE49-F238E27FC236}">
              <a16:creationId xmlns:a16="http://schemas.microsoft.com/office/drawing/2014/main" id="{00000000-0008-0000-2D00-00008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3" name="Option Button 3462">
          <a:extLst>
            <a:ext uri="{FF2B5EF4-FFF2-40B4-BE49-F238E27FC236}">
              <a16:creationId xmlns:a16="http://schemas.microsoft.com/office/drawing/2014/main" id="{00000000-0008-0000-2D00-00008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4" name="Option Button 3463">
          <a:extLst>
            <a:ext uri="{FF2B5EF4-FFF2-40B4-BE49-F238E27FC236}">
              <a16:creationId xmlns:a16="http://schemas.microsoft.com/office/drawing/2014/main" id="{00000000-0008-0000-2D00-00008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5" name="Option Button 3464">
          <a:extLst>
            <a:ext uri="{FF2B5EF4-FFF2-40B4-BE49-F238E27FC236}">
              <a16:creationId xmlns:a16="http://schemas.microsoft.com/office/drawing/2014/main" id="{00000000-0008-0000-2D00-00008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6" name="Group Box 3465" descr="Group Box 5">
          <a:extLst>
            <a:ext uri="{FF2B5EF4-FFF2-40B4-BE49-F238E27FC236}">
              <a16:creationId xmlns:a16="http://schemas.microsoft.com/office/drawing/2014/main" id="{00000000-0008-0000-2D00-00008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694</xdr:row>
      <xdr:rowOff>28440</xdr:rowOff>
    </xdr:from>
    <xdr:to>
      <xdr:col>7</xdr:col>
      <xdr:colOff>-363960</xdr:colOff>
      <xdr:row>695</xdr:row>
      <xdr:rowOff>0</xdr:rowOff>
    </xdr:to>
    <xdr:sp macro="" textlink="">
      <xdr:nvSpPr>
        <xdr:cNvPr id="3467" name="Option Button 3466">
          <a:extLst>
            <a:ext uri="{FF2B5EF4-FFF2-40B4-BE49-F238E27FC236}">
              <a16:creationId xmlns:a16="http://schemas.microsoft.com/office/drawing/2014/main" id="{00000000-0008-0000-2D00-00008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8" name="Option Button 3467">
          <a:extLst>
            <a:ext uri="{FF2B5EF4-FFF2-40B4-BE49-F238E27FC236}">
              <a16:creationId xmlns:a16="http://schemas.microsoft.com/office/drawing/2014/main" id="{00000000-0008-0000-2D00-00008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9" name="Option Button 3468">
          <a:extLst>
            <a:ext uri="{FF2B5EF4-FFF2-40B4-BE49-F238E27FC236}">
              <a16:creationId xmlns:a16="http://schemas.microsoft.com/office/drawing/2014/main" id="{00000000-0008-0000-2D00-00008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0" name="Option Button 3469">
          <a:extLst>
            <a:ext uri="{FF2B5EF4-FFF2-40B4-BE49-F238E27FC236}">
              <a16:creationId xmlns:a16="http://schemas.microsoft.com/office/drawing/2014/main" id="{00000000-0008-0000-2D00-00008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1" name="Group Box 3470" descr="Group Box 5">
          <a:extLst>
            <a:ext uri="{FF2B5EF4-FFF2-40B4-BE49-F238E27FC236}">
              <a16:creationId xmlns:a16="http://schemas.microsoft.com/office/drawing/2014/main" id="{00000000-0008-0000-2D00-00008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695</xdr:row>
      <xdr:rowOff>28440</xdr:rowOff>
    </xdr:from>
    <xdr:to>
      <xdr:col>7</xdr:col>
      <xdr:colOff>-363960</xdr:colOff>
      <xdr:row>696</xdr:row>
      <xdr:rowOff>0</xdr:rowOff>
    </xdr:to>
    <xdr:sp macro="" textlink="">
      <xdr:nvSpPr>
        <xdr:cNvPr id="3472" name="Option Button 3471">
          <a:extLst>
            <a:ext uri="{FF2B5EF4-FFF2-40B4-BE49-F238E27FC236}">
              <a16:creationId xmlns:a16="http://schemas.microsoft.com/office/drawing/2014/main" id="{00000000-0008-0000-2D00-00009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3" name="Option Button 3472">
          <a:extLst>
            <a:ext uri="{FF2B5EF4-FFF2-40B4-BE49-F238E27FC236}">
              <a16:creationId xmlns:a16="http://schemas.microsoft.com/office/drawing/2014/main" id="{00000000-0008-0000-2D00-00009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4" name="Option Button 3473">
          <a:extLst>
            <a:ext uri="{FF2B5EF4-FFF2-40B4-BE49-F238E27FC236}">
              <a16:creationId xmlns:a16="http://schemas.microsoft.com/office/drawing/2014/main" id="{00000000-0008-0000-2D00-00009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5" name="Option Button 3474">
          <a:extLst>
            <a:ext uri="{FF2B5EF4-FFF2-40B4-BE49-F238E27FC236}">
              <a16:creationId xmlns:a16="http://schemas.microsoft.com/office/drawing/2014/main" id="{00000000-0008-0000-2D00-00009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6" name="Group Box 3475" descr="Group Box 5">
          <a:extLst>
            <a:ext uri="{FF2B5EF4-FFF2-40B4-BE49-F238E27FC236}">
              <a16:creationId xmlns:a16="http://schemas.microsoft.com/office/drawing/2014/main" id="{00000000-0008-0000-2D00-00009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696</xdr:row>
      <xdr:rowOff>28440</xdr:rowOff>
    </xdr:from>
    <xdr:to>
      <xdr:col>7</xdr:col>
      <xdr:colOff>-363960</xdr:colOff>
      <xdr:row>697</xdr:row>
      <xdr:rowOff>0</xdr:rowOff>
    </xdr:to>
    <xdr:sp macro="" textlink="">
      <xdr:nvSpPr>
        <xdr:cNvPr id="3477" name="Option Button 3476">
          <a:extLst>
            <a:ext uri="{FF2B5EF4-FFF2-40B4-BE49-F238E27FC236}">
              <a16:creationId xmlns:a16="http://schemas.microsoft.com/office/drawing/2014/main" id="{00000000-0008-0000-2D00-00009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8" name="Option Button 3477">
          <a:extLst>
            <a:ext uri="{FF2B5EF4-FFF2-40B4-BE49-F238E27FC236}">
              <a16:creationId xmlns:a16="http://schemas.microsoft.com/office/drawing/2014/main" id="{00000000-0008-0000-2D00-00009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9" name="Option Button 3478">
          <a:extLst>
            <a:ext uri="{FF2B5EF4-FFF2-40B4-BE49-F238E27FC236}">
              <a16:creationId xmlns:a16="http://schemas.microsoft.com/office/drawing/2014/main" id="{00000000-0008-0000-2D00-00009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0" name="Option Button 3479">
          <a:extLst>
            <a:ext uri="{FF2B5EF4-FFF2-40B4-BE49-F238E27FC236}">
              <a16:creationId xmlns:a16="http://schemas.microsoft.com/office/drawing/2014/main" id="{00000000-0008-0000-2D00-00009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1" name="Group Box 3480" descr="Group Box 5">
          <a:extLst>
            <a:ext uri="{FF2B5EF4-FFF2-40B4-BE49-F238E27FC236}">
              <a16:creationId xmlns:a16="http://schemas.microsoft.com/office/drawing/2014/main" id="{00000000-0008-0000-2D00-00009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697</xdr:row>
      <xdr:rowOff>28440</xdr:rowOff>
    </xdr:from>
    <xdr:to>
      <xdr:col>7</xdr:col>
      <xdr:colOff>-363960</xdr:colOff>
      <xdr:row>698</xdr:row>
      <xdr:rowOff>0</xdr:rowOff>
    </xdr:to>
    <xdr:sp macro="" textlink="">
      <xdr:nvSpPr>
        <xdr:cNvPr id="3482" name="Option Button 3481">
          <a:extLst>
            <a:ext uri="{FF2B5EF4-FFF2-40B4-BE49-F238E27FC236}">
              <a16:creationId xmlns:a16="http://schemas.microsoft.com/office/drawing/2014/main" id="{00000000-0008-0000-2D00-00009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3" name="Option Button 3482">
          <a:extLst>
            <a:ext uri="{FF2B5EF4-FFF2-40B4-BE49-F238E27FC236}">
              <a16:creationId xmlns:a16="http://schemas.microsoft.com/office/drawing/2014/main" id="{00000000-0008-0000-2D00-00009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4" name="Option Button 3483">
          <a:extLst>
            <a:ext uri="{FF2B5EF4-FFF2-40B4-BE49-F238E27FC236}">
              <a16:creationId xmlns:a16="http://schemas.microsoft.com/office/drawing/2014/main" id="{00000000-0008-0000-2D00-00009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5" name="Option Button 3484">
          <a:extLst>
            <a:ext uri="{FF2B5EF4-FFF2-40B4-BE49-F238E27FC236}">
              <a16:creationId xmlns:a16="http://schemas.microsoft.com/office/drawing/2014/main" id="{00000000-0008-0000-2D00-00009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6" name="Group Box 3485" descr="Group Box 5">
          <a:extLst>
            <a:ext uri="{FF2B5EF4-FFF2-40B4-BE49-F238E27FC236}">
              <a16:creationId xmlns:a16="http://schemas.microsoft.com/office/drawing/2014/main" id="{00000000-0008-0000-2D00-00009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698</xdr:row>
      <xdr:rowOff>28440</xdr:rowOff>
    </xdr:from>
    <xdr:to>
      <xdr:col>7</xdr:col>
      <xdr:colOff>-363960</xdr:colOff>
      <xdr:row>699</xdr:row>
      <xdr:rowOff>0</xdr:rowOff>
    </xdr:to>
    <xdr:sp macro="" textlink="">
      <xdr:nvSpPr>
        <xdr:cNvPr id="3487" name="Option Button 3486">
          <a:extLst>
            <a:ext uri="{FF2B5EF4-FFF2-40B4-BE49-F238E27FC236}">
              <a16:creationId xmlns:a16="http://schemas.microsoft.com/office/drawing/2014/main" id="{00000000-0008-0000-2D00-00009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8" name="Option Button 3487">
          <a:extLst>
            <a:ext uri="{FF2B5EF4-FFF2-40B4-BE49-F238E27FC236}">
              <a16:creationId xmlns:a16="http://schemas.microsoft.com/office/drawing/2014/main" id="{00000000-0008-0000-2D00-0000A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9" name="Option Button 3488">
          <a:extLst>
            <a:ext uri="{FF2B5EF4-FFF2-40B4-BE49-F238E27FC236}">
              <a16:creationId xmlns:a16="http://schemas.microsoft.com/office/drawing/2014/main" id="{00000000-0008-0000-2D00-0000A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0" name="Option Button 3489">
          <a:extLst>
            <a:ext uri="{FF2B5EF4-FFF2-40B4-BE49-F238E27FC236}">
              <a16:creationId xmlns:a16="http://schemas.microsoft.com/office/drawing/2014/main" id="{00000000-0008-0000-2D00-0000A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1" name="Group Box 3490" descr="Group Box 5">
          <a:extLst>
            <a:ext uri="{FF2B5EF4-FFF2-40B4-BE49-F238E27FC236}">
              <a16:creationId xmlns:a16="http://schemas.microsoft.com/office/drawing/2014/main" id="{00000000-0008-0000-2D00-0000A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699</xdr:row>
      <xdr:rowOff>28440</xdr:rowOff>
    </xdr:from>
    <xdr:to>
      <xdr:col>7</xdr:col>
      <xdr:colOff>-363960</xdr:colOff>
      <xdr:row>700</xdr:row>
      <xdr:rowOff>0</xdr:rowOff>
    </xdr:to>
    <xdr:sp macro="" textlink="">
      <xdr:nvSpPr>
        <xdr:cNvPr id="3492" name="Option Button 3491">
          <a:extLst>
            <a:ext uri="{FF2B5EF4-FFF2-40B4-BE49-F238E27FC236}">
              <a16:creationId xmlns:a16="http://schemas.microsoft.com/office/drawing/2014/main" id="{00000000-0008-0000-2D00-0000A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3" name="Option Button 3492">
          <a:extLst>
            <a:ext uri="{FF2B5EF4-FFF2-40B4-BE49-F238E27FC236}">
              <a16:creationId xmlns:a16="http://schemas.microsoft.com/office/drawing/2014/main" id="{00000000-0008-0000-2D00-0000A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4" name="Option Button 3493">
          <a:extLst>
            <a:ext uri="{FF2B5EF4-FFF2-40B4-BE49-F238E27FC236}">
              <a16:creationId xmlns:a16="http://schemas.microsoft.com/office/drawing/2014/main" id="{00000000-0008-0000-2D00-0000A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5" name="Option Button 3494">
          <a:extLst>
            <a:ext uri="{FF2B5EF4-FFF2-40B4-BE49-F238E27FC236}">
              <a16:creationId xmlns:a16="http://schemas.microsoft.com/office/drawing/2014/main" id="{00000000-0008-0000-2D00-0000A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6" name="Group Box 3495" descr="Group Box 5">
          <a:extLst>
            <a:ext uri="{FF2B5EF4-FFF2-40B4-BE49-F238E27FC236}">
              <a16:creationId xmlns:a16="http://schemas.microsoft.com/office/drawing/2014/main" id="{00000000-0008-0000-2D00-0000A80D0000}"/>
            </a:ext>
          </a:extLst>
        </xdr:cNvPr>
        <xdr:cNvSpPr/>
      </xdr:nvSpPr>
      <xdr:spPr>
        <a:xfrm>
          <a:off x="0" y="0"/>
          <a:ext cx="0" cy="0"/>
        </a:xfrm>
        <a:prstGeom prst="rect">
          <a:avLst/>
        </a:prstGeom>
      </xdr:spPr>
      <xdr:txBody>
        <a:bodyPr anchor="ctr">
          <a:noAutofit/>
        </a:bodyPr>
        <a:lstStyle/>
        <a:p>
          <a:r>
            <a:t>Group Box 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edeng-my.sharepoint.com/Documents%20and%20Settings/mesara01/My%20Documents/iFolder/mesara01/Home/Fayette%20County/Final%20versions%20of%20CAD%20Specifications/Fayette%20County%20Vendor%20Response%20Form%20-%20LRK%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edeng-my.sharepoint.com/personal/jmccloskey_fedeng_com/Documents/Projects/Gwinnett%20GA/Automated%20Systems/RFP/Proposals/Scoring/Tyler/CAD%20Requirements-Tyl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Loudoun%20Co%20VA/CAD%20examples%20for%20specifications/RFP%20Requirements%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edeng-my.sharepoint.com/personal/jmccloskey_fedeng_com/Documents/Projects/Winchester%20VA/Functional%20Specifications/Client%20Reviewed/LERMS%20Functional%20Requirements-Master%20(Updat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edeng-my.sharepoint.com/personal/jmccloskey_fedeng_com/Documents/Projects/Winchester%20VA/Functional%20Specifications/Post%20Workshop%20with%20FE%20Edits/Interfaces%20Functional%20Specifications-0313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edeng-my.sharepoint.com/Users/McCloskey/Documents/Projects/Spotsylvania%20VA/Functional%20Specifications/LERMS%20Functional%20Require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CAD%20spec%20development/CAD%20folders/Interface%20modules/Master%20Interface%20specs/CAD%20Master%20Interfaces%20specs%20ATM%20201111110%20develop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
      <sheetName val="Section 2"/>
      <sheetName val="Section 3"/>
      <sheetName val="Responses"/>
      <sheetName val="Support Data"/>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Review Example"/>
      <sheetName val="System"/>
      <sheetName val="Common"/>
      <sheetName val="CAD"/>
      <sheetName val="GIS"/>
      <sheetName val="Terminology"/>
      <sheetName val="Comments"/>
      <sheetName val="Sheet1"/>
      <sheetName val="Support Data"/>
      <sheetName val="Index"/>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Common"/>
      <sheetName val="CAD"/>
      <sheetName val="CPE"/>
      <sheetName val="GIS"/>
      <sheetName val="Interface"/>
      <sheetName val="MDC"/>
      <sheetName val="FRMS"/>
      <sheetName val="LRMS"/>
      <sheetName val="Terminology"/>
      <sheetName val="Support data"/>
      <sheetName val="CAD specs (Beaver)"/>
      <sheetName val="system"/>
      <sheetName val="ems rms"/>
      <sheetName val="equipment &amp; maintenance"/>
      <sheetName val="f rms"/>
      <sheetName val="hydrants"/>
      <sheetName val="inspections"/>
      <sheetName val="interfaces"/>
      <sheetName val="investigations"/>
      <sheetName val="mdd-field rpting-avl"/>
      <sheetName val="nfirs"/>
      <sheetName val="permits"/>
      <sheetName val="staffing "/>
      <sheetName val="personnel &amp; tr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1"/>
      <sheetName val="Support Data"/>
      <sheetName val="Application"/>
      <sheetName val="Alarm Tracking"/>
      <sheetName val="Animal"/>
      <sheetName val="Arrest"/>
      <sheetName val="Asset Management"/>
      <sheetName val="Bicycle"/>
      <sheetName val="Booking"/>
      <sheetName val="Career Criminal"/>
      <sheetName val="Case Management"/>
      <sheetName val="Citations"/>
      <sheetName val="Collisions"/>
      <sheetName val="Crime Analysis"/>
      <sheetName val="Crime Reporting"/>
      <sheetName val="Field Contact"/>
      <sheetName val="Fleet Management"/>
      <sheetName val="Gun Permit"/>
      <sheetName val="Impound"/>
      <sheetName val="Incident Case Entry"/>
      <sheetName val="Intelligence and Tips"/>
      <sheetName val="Investigations"/>
      <sheetName val="K9"/>
      <sheetName val="License Permit"/>
      <sheetName val="Lineups"/>
      <sheetName val="Master Indices"/>
      <sheetName val="Narcotics"/>
      <sheetName val="Narrative"/>
      <sheetName val="Orders"/>
      <sheetName val="Pawn"/>
      <sheetName val="Personnel Training"/>
      <sheetName val="Property"/>
      <sheetName val="Records"/>
      <sheetName val="Reports"/>
      <sheetName val="UOF"/>
      <sheetName val="Warrants"/>
      <sheetName val="Activity Tracking"/>
      <sheetName val="Data Analysis"/>
      <sheetName val="Field Reporting"/>
      <sheetName val="Gang Tracking"/>
      <sheetName val="Master Name"/>
      <sheetName val="Sheet1"/>
      <sheetName val="Master Vehicle"/>
      <sheetName val="Template radio buttons"/>
      <sheetName val="c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face List"/>
      <sheetName val="Evaluation Overview"/>
      <sheetName val="Support Data"/>
      <sheetName val="Instructions"/>
      <sheetName val="911 ALI"/>
      <sheetName val="Accurint"/>
      <sheetName val="Alarm"/>
      <sheetName val="ALPR"/>
      <sheetName val="Arrest"/>
      <sheetName val="ASAP"/>
      <sheetName val="AXON"/>
      <sheetName val="BEAST"/>
      <sheetName val="CAMEO"/>
      <sheetName val="BI"/>
      <sheetName val="CAD2CAD"/>
      <sheetName val="CarFax"/>
      <sheetName val="Citizen Report"/>
      <sheetName val="CrashLogic"/>
      <sheetName val="CryWolf"/>
      <sheetName val="Esri"/>
      <sheetName val="eCitation DMV "/>
      <sheetName val="eCitation Import"/>
      <sheetName val="EMD"/>
      <sheetName val="ePCR"/>
      <sheetName val="FSA"/>
      <sheetName val="FRMS Export"/>
      <sheetName val="FRMS Import"/>
      <sheetName val="LiNX"/>
      <sheetName val="Livescan"/>
      <sheetName val="NDEx"/>
      <sheetName val="NG911"/>
      <sheetName val="NIBRS"/>
      <sheetName val="NICE"/>
      <sheetName val="OffenderWatch Export"/>
      <sheetName val="OffenderWatch Query"/>
      <sheetName val="OnBase Export"/>
      <sheetName val="Paging"/>
      <sheetName val="Pictometry"/>
      <sheetName val="Removed"/>
      <sheetName val="Prosecutor"/>
      <sheetName val="PulsePoint"/>
      <sheetName val="Radio Console"/>
      <sheetName val="Radio GPS"/>
      <sheetName val="RapidSOS"/>
      <sheetName val="Rip Run"/>
      <sheetName val="Smart911"/>
      <sheetName val="Traffic"/>
      <sheetName val="TREDS Crash"/>
      <sheetName val="VCIN"/>
      <sheetName val="Template radio buttons"/>
      <sheetName val="DH4 IM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Instructions"/>
      <sheetName val="Law RMS General"/>
      <sheetName val="Law Accidents"/>
      <sheetName val="Law Activity Time Tracking"/>
      <sheetName val="Law Alarm Track and Billing"/>
      <sheetName val="Law Animal Control"/>
      <sheetName val="Law Arrest Records"/>
      <sheetName val="Law Asset Tracking"/>
      <sheetName val="Law Bar Coding Interface"/>
      <sheetName val="Law Bicycle Registration"/>
      <sheetName val="Law Booking"/>
      <sheetName val="Law Career Criminal"/>
      <sheetName val="Law Case Entry"/>
      <sheetName val="Law Case Management"/>
      <sheetName val="Law Investigations"/>
      <sheetName val="Law Civil Process"/>
      <sheetName val="Law Crime Analysis"/>
      <sheetName val="Law Crime Reporting"/>
      <sheetName val="Law Data Analysis"/>
      <sheetName val="Law Gang Tracking"/>
      <sheetName val="Law K9"/>
      <sheetName val="Law Narcotics"/>
      <sheetName val="Law Fleet Maintenance"/>
      <sheetName val="Law Field Interview"/>
      <sheetName val="Law Field Reporting"/>
      <sheetName val="Law Impounded Vehicle"/>
      <sheetName val="Law Gun Permits &amp; Registration"/>
      <sheetName val="Law Lineup - Mug Shot"/>
      <sheetName val="Law License and Permits"/>
      <sheetName val="Law Master Location"/>
      <sheetName val="Sheet1"/>
      <sheetName val="Law Master Name"/>
      <sheetName val="Law Master Vehicle"/>
      <sheetName val="Law Orders of Protection"/>
      <sheetName val="Law Pawn Shops"/>
      <sheetName val="Law Personnel &amp; Training"/>
      <sheetName val="Law Property Processing"/>
      <sheetName val="Law Tickets and Citations"/>
      <sheetName val="Law Wants and Warrants"/>
      <sheetName val="Template radio buttons"/>
      <sheetName val="fire rms general"/>
    </sheetNames>
    <sheetDataSet>
      <sheetData sheetId="0"/>
      <sheetData sheetId="1">
        <row r="22">
          <cell r="A22" t="str">
            <v>Availability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radio buttons"/>
      <sheetName val="General Interface"/>
      <sheetName val="Support Data"/>
      <sheetName val="TDD-TDY Interface"/>
      <sheetName val="Staffing Interface"/>
      <sheetName val="Site Security Interface"/>
      <sheetName val="Rip and Run Interfaces"/>
      <sheetName val="Resource Deployment Interface"/>
      <sheetName val="Pictometry Interface"/>
      <sheetName val="PSAP Master Clock"/>
      <sheetName val="Logging Recorder Interface"/>
      <sheetName val="HazMat Interface"/>
      <sheetName val="Forms-Report Writing Interface"/>
      <sheetName val="External DB Interface"/>
      <sheetName val="Encoder Interface"/>
      <sheetName val="EMS Billing Interface"/>
      <sheetName val="EMD Interface"/>
      <sheetName val="E9-1-1 Interface"/>
      <sheetName val="Dynamic Radio Regroup Interface"/>
      <sheetName val="Bar Coding Interface"/>
      <sheetName val="AVL Interface"/>
      <sheetName val="Alpha Paging Interface"/>
      <sheetName val="system specifications"/>
    </sheetNames>
    <sheetDataSet>
      <sheetData sheetId="0"/>
      <sheetData sheetId="1"/>
      <sheetData sheetId="2">
        <row r="11">
          <cell r="A11" t="str">
            <v>Available in base</v>
          </cell>
        </row>
        <row r="12">
          <cell r="A12" t="str">
            <v>Not available</v>
          </cell>
        </row>
        <row r="13">
          <cell r="A13" t="str">
            <v>Exception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heme/theme1.xml><?xml version="1.0" encoding="utf-8"?>
<a:theme xmlns:a="http://schemas.openxmlformats.org/drawingml/2006/main" name="Welcome">
  <a:themeElements>
    <a:clrScheme name="Welcome">
      <a:dk1>
        <a:srgbClr val="000000"/>
      </a:dk1>
      <a:lt1>
        <a:srgbClr val="FFFFFF"/>
      </a:lt1>
      <a:dk2>
        <a:srgbClr val="00272B"/>
      </a:dk2>
      <a:lt2>
        <a:srgbClr val="F7F7FF"/>
      </a:lt2>
      <a:accent1>
        <a:srgbClr val="006AED"/>
      </a:accent1>
      <a:accent2>
        <a:srgbClr val="0087BF"/>
      </a:accent2>
      <a:accent3>
        <a:srgbClr val="5D974B"/>
      </a:accent3>
      <a:accent4>
        <a:srgbClr val="9DBB3F"/>
      </a:accent4>
      <a:accent5>
        <a:srgbClr val="C77CC7"/>
      </a:accent5>
      <a:accent6>
        <a:srgbClr val="996699"/>
      </a:accent6>
      <a:hlink>
        <a:srgbClr val="E78707"/>
      </a:hlink>
      <a:folHlink>
        <a:srgbClr val="C618BA"/>
      </a:folHlink>
    </a:clrScheme>
    <a:fontScheme name="Welcome">
      <a:majorFont>
        <a:latin typeface="Book Antiqua"/>
        <a:ea typeface=""/>
        <a:cs typeface=""/>
      </a:majorFont>
      <a:minorFont>
        <a:latin typeface="Cambria"/>
        <a:ea typeface=""/>
        <a:cs typeface=""/>
      </a:minorFont>
    </a:fontScheme>
    <a:fmtScheme>
      <a:fillStyleLst>
        <a:solidFill>
          <a:schemeClr val="phClr">
            <a:tint val="100000"/>
            <a:shade val="100000"/>
          </a:schemeClr>
        </a:solidFill>
        <a:gradFill>
          <a:gsLst>
            <a:gs pos="0">
              <a:schemeClr val="phClr">
                <a:tint val="10000"/>
                <a:shade val="100000"/>
              </a:schemeClr>
            </a:gs>
            <a:gs pos="100000">
              <a:schemeClr val="phClr">
                <a:tint val="100000"/>
                <a:shade val="100000"/>
              </a:schemeClr>
            </a:gs>
          </a:gsLst>
          <a:lin ang="16200000" scaled="1"/>
          <a:tileRect/>
        </a:gradFill>
        <a:gradFill>
          <a:gsLst>
            <a:gs pos="0">
              <a:schemeClr val="phClr">
                <a:tint val="70000"/>
              </a:schemeClr>
            </a:gs>
            <a:gs pos="30000">
              <a:schemeClr val="phClr">
                <a:tint val="90000"/>
              </a:schemeClr>
            </a:gs>
            <a:gs pos="88000">
              <a:schemeClr val="phClr">
                <a:shade val="30000"/>
              </a:schemeClr>
            </a:gs>
            <a:gs pos="100000">
              <a:schemeClr val="phClr">
                <a:shade val="20000"/>
              </a:schemeClr>
            </a:gs>
          </a:gsLst>
          <a:lin ang="5400000" scaled="1"/>
          <a:tileRect/>
        </a:gradFill>
      </a:fillStyleLst>
      <a:lnStyleLst>
        <a:ln w="12700"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tint val="100000"/>
            <a:shade val="100000"/>
          </a:schemeClr>
        </a:soli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bgFillStyleLst>
    </a:fmtScheme>
  </a:themeElements>
  <a:objectDefaults/>
  <a:extraClrSchemeLst/>
</a:theme>
</file>

<file path=xl/worksheets/_rels/sheet4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85"/>
  <sheetViews>
    <sheetView showGridLines="0" topLeftCell="A28" zoomScale="90" zoomScaleNormal="90" workbookViewId="0">
      <selection activeCell="K53" sqref="K53"/>
    </sheetView>
  </sheetViews>
  <sheetFormatPr defaultColWidth="9" defaultRowHeight="13.2" x14ac:dyDescent="0.25"/>
  <cols>
    <col min="1" max="1" width="10.3984375" style="1" customWidth="1"/>
    <col min="2" max="2" width="31" style="2" customWidth="1"/>
    <col min="3" max="4" width="15.59765625" style="3" customWidth="1"/>
    <col min="5" max="5" width="10.59765625" style="3" customWidth="1"/>
    <col min="6" max="9" width="15.59765625" style="3" customWidth="1"/>
    <col min="10" max="10" width="8.19921875" style="2" customWidth="1"/>
    <col min="11" max="11" width="7.3984375" style="2" customWidth="1"/>
    <col min="12" max="257" width="9" style="2"/>
    <col min="258" max="258" width="11.69921875" style="2" customWidth="1"/>
    <col min="259" max="259" width="24.5" style="2" customWidth="1"/>
    <col min="260" max="266" width="13.69921875" style="2" customWidth="1"/>
    <col min="267" max="267" width="19.09765625" style="2" customWidth="1"/>
    <col min="268" max="513" width="9" style="2"/>
    <col min="514" max="514" width="11.69921875" style="2" customWidth="1"/>
    <col min="515" max="515" width="24.5" style="2" customWidth="1"/>
    <col min="516" max="522" width="13.69921875" style="2" customWidth="1"/>
    <col min="523" max="523" width="19.09765625" style="2" customWidth="1"/>
    <col min="524" max="769" width="9" style="2"/>
    <col min="770" max="770" width="11.69921875" style="2" customWidth="1"/>
    <col min="771" max="771" width="24.5" style="2" customWidth="1"/>
    <col min="772" max="778" width="13.69921875" style="2" customWidth="1"/>
    <col min="779" max="779" width="19.09765625" style="2" customWidth="1"/>
    <col min="780" max="1025" width="9" style="2"/>
    <col min="1026" max="1026" width="11.69921875" style="2" customWidth="1"/>
    <col min="1027" max="1027" width="24.5" style="2" customWidth="1"/>
    <col min="1028" max="1034" width="13.69921875" style="2" customWidth="1"/>
    <col min="1035" max="1035" width="19.09765625" style="2" customWidth="1"/>
    <col min="1036" max="1281" width="9" style="2"/>
    <col min="1282" max="1282" width="11.69921875" style="2" customWidth="1"/>
    <col min="1283" max="1283" width="24.5" style="2" customWidth="1"/>
    <col min="1284" max="1290" width="13.69921875" style="2" customWidth="1"/>
    <col min="1291" max="1291" width="19.09765625" style="2" customWidth="1"/>
    <col min="1292" max="1537" width="9" style="2"/>
    <col min="1538" max="1538" width="11.69921875" style="2" customWidth="1"/>
    <col min="1539" max="1539" width="24.5" style="2" customWidth="1"/>
    <col min="1540" max="1546" width="13.69921875" style="2" customWidth="1"/>
    <col min="1547" max="1547" width="19.09765625" style="2" customWidth="1"/>
    <col min="1548" max="1793" width="9" style="2"/>
    <col min="1794" max="1794" width="11.69921875" style="2" customWidth="1"/>
    <col min="1795" max="1795" width="24.5" style="2" customWidth="1"/>
    <col min="1796" max="1802" width="13.69921875" style="2" customWidth="1"/>
    <col min="1803" max="1803" width="19.09765625" style="2" customWidth="1"/>
    <col min="1804" max="2049" width="9" style="2"/>
    <col min="2050" max="2050" width="11.69921875" style="2" customWidth="1"/>
    <col min="2051" max="2051" width="24.5" style="2" customWidth="1"/>
    <col min="2052" max="2058" width="13.69921875" style="2" customWidth="1"/>
    <col min="2059" max="2059" width="19.09765625" style="2" customWidth="1"/>
    <col min="2060" max="2305" width="9" style="2"/>
    <col min="2306" max="2306" width="11.69921875" style="2" customWidth="1"/>
    <col min="2307" max="2307" width="24.5" style="2" customWidth="1"/>
    <col min="2308" max="2314" width="13.69921875" style="2" customWidth="1"/>
    <col min="2315" max="2315" width="19.09765625" style="2" customWidth="1"/>
    <col min="2316" max="2561" width="9" style="2"/>
    <col min="2562" max="2562" width="11.69921875" style="2" customWidth="1"/>
    <col min="2563" max="2563" width="24.5" style="2" customWidth="1"/>
    <col min="2564" max="2570" width="13.69921875" style="2" customWidth="1"/>
    <col min="2571" max="2571" width="19.09765625" style="2" customWidth="1"/>
    <col min="2572" max="2817" width="9" style="2"/>
    <col min="2818" max="2818" width="11.69921875" style="2" customWidth="1"/>
    <col min="2819" max="2819" width="24.5" style="2" customWidth="1"/>
    <col min="2820" max="2826" width="13.69921875" style="2" customWidth="1"/>
    <col min="2827" max="2827" width="19.09765625" style="2" customWidth="1"/>
    <col min="2828" max="3073" width="9" style="2"/>
    <col min="3074" max="3074" width="11.69921875" style="2" customWidth="1"/>
    <col min="3075" max="3075" width="24.5" style="2" customWidth="1"/>
    <col min="3076" max="3082" width="13.69921875" style="2" customWidth="1"/>
    <col min="3083" max="3083" width="19.09765625" style="2" customWidth="1"/>
    <col min="3084" max="3329" width="9" style="2"/>
    <col min="3330" max="3330" width="11.69921875" style="2" customWidth="1"/>
    <col min="3331" max="3331" width="24.5" style="2" customWidth="1"/>
    <col min="3332" max="3338" width="13.69921875" style="2" customWidth="1"/>
    <col min="3339" max="3339" width="19.09765625" style="2" customWidth="1"/>
    <col min="3340" max="3585" width="9" style="2"/>
    <col min="3586" max="3586" width="11.69921875" style="2" customWidth="1"/>
    <col min="3587" max="3587" width="24.5" style="2" customWidth="1"/>
    <col min="3588" max="3594" width="13.69921875" style="2" customWidth="1"/>
    <col min="3595" max="3595" width="19.09765625" style="2" customWidth="1"/>
    <col min="3596" max="3841" width="9" style="2"/>
    <col min="3842" max="3842" width="11.69921875" style="2" customWidth="1"/>
    <col min="3843" max="3843" width="24.5" style="2" customWidth="1"/>
    <col min="3844" max="3850" width="13.69921875" style="2" customWidth="1"/>
    <col min="3851" max="3851" width="19.09765625" style="2" customWidth="1"/>
    <col min="3852" max="4097" width="9" style="2"/>
    <col min="4098" max="4098" width="11.69921875" style="2" customWidth="1"/>
    <col min="4099" max="4099" width="24.5" style="2" customWidth="1"/>
    <col min="4100" max="4106" width="13.69921875" style="2" customWidth="1"/>
    <col min="4107" max="4107" width="19.09765625" style="2" customWidth="1"/>
    <col min="4108" max="4353" width="9" style="2"/>
    <col min="4354" max="4354" width="11.69921875" style="2" customWidth="1"/>
    <col min="4355" max="4355" width="24.5" style="2" customWidth="1"/>
    <col min="4356" max="4362" width="13.69921875" style="2" customWidth="1"/>
    <col min="4363" max="4363" width="19.09765625" style="2" customWidth="1"/>
    <col min="4364" max="4609" width="9" style="2"/>
    <col min="4610" max="4610" width="11.69921875" style="2" customWidth="1"/>
    <col min="4611" max="4611" width="24.5" style="2" customWidth="1"/>
    <col min="4612" max="4618" width="13.69921875" style="2" customWidth="1"/>
    <col min="4619" max="4619" width="19.09765625" style="2" customWidth="1"/>
    <col min="4620" max="4865" width="9" style="2"/>
    <col min="4866" max="4866" width="11.69921875" style="2" customWidth="1"/>
    <col min="4867" max="4867" width="24.5" style="2" customWidth="1"/>
    <col min="4868" max="4874" width="13.69921875" style="2" customWidth="1"/>
    <col min="4875" max="4875" width="19.09765625" style="2" customWidth="1"/>
    <col min="4876" max="5121" width="9" style="2"/>
    <col min="5122" max="5122" width="11.69921875" style="2" customWidth="1"/>
    <col min="5123" max="5123" width="24.5" style="2" customWidth="1"/>
    <col min="5124" max="5130" width="13.69921875" style="2" customWidth="1"/>
    <col min="5131" max="5131" width="19.09765625" style="2" customWidth="1"/>
    <col min="5132" max="5377" width="9" style="2"/>
    <col min="5378" max="5378" width="11.69921875" style="2" customWidth="1"/>
    <col min="5379" max="5379" width="24.5" style="2" customWidth="1"/>
    <col min="5380" max="5386" width="13.69921875" style="2" customWidth="1"/>
    <col min="5387" max="5387" width="19.09765625" style="2" customWidth="1"/>
    <col min="5388" max="5633" width="9" style="2"/>
    <col min="5634" max="5634" width="11.69921875" style="2" customWidth="1"/>
    <col min="5635" max="5635" width="24.5" style="2" customWidth="1"/>
    <col min="5636" max="5642" width="13.69921875" style="2" customWidth="1"/>
    <col min="5643" max="5643" width="19.09765625" style="2" customWidth="1"/>
    <col min="5644" max="5889" width="9" style="2"/>
    <col min="5890" max="5890" width="11.69921875" style="2" customWidth="1"/>
    <col min="5891" max="5891" width="24.5" style="2" customWidth="1"/>
    <col min="5892" max="5898" width="13.69921875" style="2" customWidth="1"/>
    <col min="5899" max="5899" width="19.09765625" style="2" customWidth="1"/>
    <col min="5900" max="6145" width="9" style="2"/>
    <col min="6146" max="6146" width="11.69921875" style="2" customWidth="1"/>
    <col min="6147" max="6147" width="24.5" style="2" customWidth="1"/>
    <col min="6148" max="6154" width="13.69921875" style="2" customWidth="1"/>
    <col min="6155" max="6155" width="19.09765625" style="2" customWidth="1"/>
    <col min="6156" max="6401" width="9" style="2"/>
    <col min="6402" max="6402" width="11.69921875" style="2" customWidth="1"/>
    <col min="6403" max="6403" width="24.5" style="2" customWidth="1"/>
    <col min="6404" max="6410" width="13.69921875" style="2" customWidth="1"/>
    <col min="6411" max="6411" width="19.09765625" style="2" customWidth="1"/>
    <col min="6412" max="6657" width="9" style="2"/>
    <col min="6658" max="6658" width="11.69921875" style="2" customWidth="1"/>
    <col min="6659" max="6659" width="24.5" style="2" customWidth="1"/>
    <col min="6660" max="6666" width="13.69921875" style="2" customWidth="1"/>
    <col min="6667" max="6667" width="19.09765625" style="2" customWidth="1"/>
    <col min="6668" max="6913" width="9" style="2"/>
    <col min="6914" max="6914" width="11.69921875" style="2" customWidth="1"/>
    <col min="6915" max="6915" width="24.5" style="2" customWidth="1"/>
    <col min="6916" max="6922" width="13.69921875" style="2" customWidth="1"/>
    <col min="6923" max="6923" width="19.09765625" style="2" customWidth="1"/>
    <col min="6924" max="7169" width="9" style="2"/>
    <col min="7170" max="7170" width="11.69921875" style="2" customWidth="1"/>
    <col min="7171" max="7171" width="24.5" style="2" customWidth="1"/>
    <col min="7172" max="7178" width="13.69921875" style="2" customWidth="1"/>
    <col min="7179" max="7179" width="19.09765625" style="2" customWidth="1"/>
    <col min="7180" max="7425" width="9" style="2"/>
    <col min="7426" max="7426" width="11.69921875" style="2" customWidth="1"/>
    <col min="7427" max="7427" width="24.5" style="2" customWidth="1"/>
    <col min="7428" max="7434" width="13.69921875" style="2" customWidth="1"/>
    <col min="7435" max="7435" width="19.09765625" style="2" customWidth="1"/>
    <col min="7436" max="7681" width="9" style="2"/>
    <col min="7682" max="7682" width="11.69921875" style="2" customWidth="1"/>
    <col min="7683" max="7683" width="24.5" style="2" customWidth="1"/>
    <col min="7684" max="7690" width="13.69921875" style="2" customWidth="1"/>
    <col min="7691" max="7691" width="19.09765625" style="2" customWidth="1"/>
    <col min="7692" max="7937" width="9" style="2"/>
    <col min="7938" max="7938" width="11.69921875" style="2" customWidth="1"/>
    <col min="7939" max="7939" width="24.5" style="2" customWidth="1"/>
    <col min="7940" max="7946" width="13.69921875" style="2" customWidth="1"/>
    <col min="7947" max="7947" width="19.09765625" style="2" customWidth="1"/>
    <col min="7948" max="8193" width="9" style="2"/>
    <col min="8194" max="8194" width="11.69921875" style="2" customWidth="1"/>
    <col min="8195" max="8195" width="24.5" style="2" customWidth="1"/>
    <col min="8196" max="8202" width="13.69921875" style="2" customWidth="1"/>
    <col min="8203" max="8203" width="19.09765625" style="2" customWidth="1"/>
    <col min="8204" max="8449" width="9" style="2"/>
    <col min="8450" max="8450" width="11.69921875" style="2" customWidth="1"/>
    <col min="8451" max="8451" width="24.5" style="2" customWidth="1"/>
    <col min="8452" max="8458" width="13.69921875" style="2" customWidth="1"/>
    <col min="8459" max="8459" width="19.09765625" style="2" customWidth="1"/>
    <col min="8460" max="8705" width="9" style="2"/>
    <col min="8706" max="8706" width="11.69921875" style="2" customWidth="1"/>
    <col min="8707" max="8707" width="24.5" style="2" customWidth="1"/>
    <col min="8708" max="8714" width="13.69921875" style="2" customWidth="1"/>
    <col min="8715" max="8715" width="19.09765625" style="2" customWidth="1"/>
    <col min="8716" max="8961" width="9" style="2"/>
    <col min="8962" max="8962" width="11.69921875" style="2" customWidth="1"/>
    <col min="8963" max="8963" width="24.5" style="2" customWidth="1"/>
    <col min="8964" max="8970" width="13.69921875" style="2" customWidth="1"/>
    <col min="8971" max="8971" width="19.09765625" style="2" customWidth="1"/>
    <col min="8972" max="9217" width="9" style="2"/>
    <col min="9218" max="9218" width="11.69921875" style="2" customWidth="1"/>
    <col min="9219" max="9219" width="24.5" style="2" customWidth="1"/>
    <col min="9220" max="9226" width="13.69921875" style="2" customWidth="1"/>
    <col min="9227" max="9227" width="19.09765625" style="2" customWidth="1"/>
    <col min="9228" max="9473" width="9" style="2"/>
    <col min="9474" max="9474" width="11.69921875" style="2" customWidth="1"/>
    <col min="9475" max="9475" width="24.5" style="2" customWidth="1"/>
    <col min="9476" max="9482" width="13.69921875" style="2" customWidth="1"/>
    <col min="9483" max="9483" width="19.09765625" style="2" customWidth="1"/>
    <col min="9484" max="9729" width="9" style="2"/>
    <col min="9730" max="9730" width="11.69921875" style="2" customWidth="1"/>
    <col min="9731" max="9731" width="24.5" style="2" customWidth="1"/>
    <col min="9732" max="9738" width="13.69921875" style="2" customWidth="1"/>
    <col min="9739" max="9739" width="19.09765625" style="2" customWidth="1"/>
    <col min="9740" max="9985" width="9" style="2"/>
    <col min="9986" max="9986" width="11.69921875" style="2" customWidth="1"/>
    <col min="9987" max="9987" width="24.5" style="2" customWidth="1"/>
    <col min="9988" max="9994" width="13.69921875" style="2" customWidth="1"/>
    <col min="9995" max="9995" width="19.09765625" style="2" customWidth="1"/>
    <col min="9996" max="10241" width="9" style="2"/>
    <col min="10242" max="10242" width="11.69921875" style="2" customWidth="1"/>
    <col min="10243" max="10243" width="24.5" style="2" customWidth="1"/>
    <col min="10244" max="10250" width="13.69921875" style="2" customWidth="1"/>
    <col min="10251" max="10251" width="19.09765625" style="2" customWidth="1"/>
    <col min="10252" max="10497" width="9" style="2"/>
    <col min="10498" max="10498" width="11.69921875" style="2" customWidth="1"/>
    <col min="10499" max="10499" width="24.5" style="2" customWidth="1"/>
    <col min="10500" max="10506" width="13.69921875" style="2" customWidth="1"/>
    <col min="10507" max="10507" width="19.09765625" style="2" customWidth="1"/>
    <col min="10508" max="10753" width="9" style="2"/>
    <col min="10754" max="10754" width="11.69921875" style="2" customWidth="1"/>
    <col min="10755" max="10755" width="24.5" style="2" customWidth="1"/>
    <col min="10756" max="10762" width="13.69921875" style="2" customWidth="1"/>
    <col min="10763" max="10763" width="19.09765625" style="2" customWidth="1"/>
    <col min="10764" max="11009" width="9" style="2"/>
    <col min="11010" max="11010" width="11.69921875" style="2" customWidth="1"/>
    <col min="11011" max="11011" width="24.5" style="2" customWidth="1"/>
    <col min="11012" max="11018" width="13.69921875" style="2" customWidth="1"/>
    <col min="11019" max="11019" width="19.09765625" style="2" customWidth="1"/>
    <col min="11020" max="11265" width="9" style="2"/>
    <col min="11266" max="11266" width="11.69921875" style="2" customWidth="1"/>
    <col min="11267" max="11267" width="24.5" style="2" customWidth="1"/>
    <col min="11268" max="11274" width="13.69921875" style="2" customWidth="1"/>
    <col min="11275" max="11275" width="19.09765625" style="2" customWidth="1"/>
    <col min="11276" max="11521" width="9" style="2"/>
    <col min="11522" max="11522" width="11.69921875" style="2" customWidth="1"/>
    <col min="11523" max="11523" width="24.5" style="2" customWidth="1"/>
    <col min="11524" max="11530" width="13.69921875" style="2" customWidth="1"/>
    <col min="11531" max="11531" width="19.09765625" style="2" customWidth="1"/>
    <col min="11532" max="11777" width="9" style="2"/>
    <col min="11778" max="11778" width="11.69921875" style="2" customWidth="1"/>
    <col min="11779" max="11779" width="24.5" style="2" customWidth="1"/>
    <col min="11780" max="11786" width="13.69921875" style="2" customWidth="1"/>
    <col min="11787" max="11787" width="19.09765625" style="2" customWidth="1"/>
    <col min="11788" max="12033" width="9" style="2"/>
    <col min="12034" max="12034" width="11.69921875" style="2" customWidth="1"/>
    <col min="12035" max="12035" width="24.5" style="2" customWidth="1"/>
    <col min="12036" max="12042" width="13.69921875" style="2" customWidth="1"/>
    <col min="12043" max="12043" width="19.09765625" style="2" customWidth="1"/>
    <col min="12044" max="12289" width="9" style="2"/>
    <col min="12290" max="12290" width="11.69921875" style="2" customWidth="1"/>
    <col min="12291" max="12291" width="24.5" style="2" customWidth="1"/>
    <col min="12292" max="12298" width="13.69921875" style="2" customWidth="1"/>
    <col min="12299" max="12299" width="19.09765625" style="2" customWidth="1"/>
    <col min="12300" max="12545" width="9" style="2"/>
    <col min="12546" max="12546" width="11.69921875" style="2" customWidth="1"/>
    <col min="12547" max="12547" width="24.5" style="2" customWidth="1"/>
    <col min="12548" max="12554" width="13.69921875" style="2" customWidth="1"/>
    <col min="12555" max="12555" width="19.09765625" style="2" customWidth="1"/>
    <col min="12556" max="12801" width="9" style="2"/>
    <col min="12802" max="12802" width="11.69921875" style="2" customWidth="1"/>
    <col min="12803" max="12803" width="24.5" style="2" customWidth="1"/>
    <col min="12804" max="12810" width="13.69921875" style="2" customWidth="1"/>
    <col min="12811" max="12811" width="19.09765625" style="2" customWidth="1"/>
    <col min="12812" max="13057" width="9" style="2"/>
    <col min="13058" max="13058" width="11.69921875" style="2" customWidth="1"/>
    <col min="13059" max="13059" width="24.5" style="2" customWidth="1"/>
    <col min="13060" max="13066" width="13.69921875" style="2" customWidth="1"/>
    <col min="13067" max="13067" width="19.09765625" style="2" customWidth="1"/>
    <col min="13068" max="13313" width="9" style="2"/>
    <col min="13314" max="13314" width="11.69921875" style="2" customWidth="1"/>
    <col min="13315" max="13315" width="24.5" style="2" customWidth="1"/>
    <col min="13316" max="13322" width="13.69921875" style="2" customWidth="1"/>
    <col min="13323" max="13323" width="19.09765625" style="2" customWidth="1"/>
    <col min="13324" max="13569" width="9" style="2"/>
    <col min="13570" max="13570" width="11.69921875" style="2" customWidth="1"/>
    <col min="13571" max="13571" width="24.5" style="2" customWidth="1"/>
    <col min="13572" max="13578" width="13.69921875" style="2" customWidth="1"/>
    <col min="13579" max="13579" width="19.09765625" style="2" customWidth="1"/>
    <col min="13580" max="13825" width="9" style="2"/>
    <col min="13826" max="13826" width="11.69921875" style="2" customWidth="1"/>
    <col min="13827" max="13827" width="24.5" style="2" customWidth="1"/>
    <col min="13828" max="13834" width="13.69921875" style="2" customWidth="1"/>
    <col min="13835" max="13835" width="19.09765625" style="2" customWidth="1"/>
    <col min="13836" max="14081" width="9" style="2"/>
    <col min="14082" max="14082" width="11.69921875" style="2" customWidth="1"/>
    <col min="14083" max="14083" width="24.5" style="2" customWidth="1"/>
    <col min="14084" max="14090" width="13.69921875" style="2" customWidth="1"/>
    <col min="14091" max="14091" width="19.09765625" style="2" customWidth="1"/>
    <col min="14092" max="14337" width="9" style="2"/>
    <col min="14338" max="14338" width="11.69921875" style="2" customWidth="1"/>
    <col min="14339" max="14339" width="24.5" style="2" customWidth="1"/>
    <col min="14340" max="14346" width="13.69921875" style="2" customWidth="1"/>
    <col min="14347" max="14347" width="19.09765625" style="2" customWidth="1"/>
    <col min="14348" max="14593" width="9" style="2"/>
    <col min="14594" max="14594" width="11.69921875" style="2" customWidth="1"/>
    <col min="14595" max="14595" width="24.5" style="2" customWidth="1"/>
    <col min="14596" max="14602" width="13.69921875" style="2" customWidth="1"/>
    <col min="14603" max="14603" width="19.09765625" style="2" customWidth="1"/>
    <col min="14604" max="14849" width="9" style="2"/>
    <col min="14850" max="14850" width="11.69921875" style="2" customWidth="1"/>
    <col min="14851" max="14851" width="24.5" style="2" customWidth="1"/>
    <col min="14852" max="14858" width="13.69921875" style="2" customWidth="1"/>
    <col min="14859" max="14859" width="19.09765625" style="2" customWidth="1"/>
    <col min="14860" max="15105" width="9" style="2"/>
    <col min="15106" max="15106" width="11.69921875" style="2" customWidth="1"/>
    <col min="15107" max="15107" width="24.5" style="2" customWidth="1"/>
    <col min="15108" max="15114" width="13.69921875" style="2" customWidth="1"/>
    <col min="15115" max="15115" width="19.09765625" style="2" customWidth="1"/>
    <col min="15116" max="15361" width="9" style="2"/>
    <col min="15362" max="15362" width="11.69921875" style="2" customWidth="1"/>
    <col min="15363" max="15363" width="24.5" style="2" customWidth="1"/>
    <col min="15364" max="15370" width="13.69921875" style="2" customWidth="1"/>
    <col min="15371" max="15371" width="19.09765625" style="2" customWidth="1"/>
    <col min="15372" max="15617" width="9" style="2"/>
    <col min="15618" max="15618" width="11.69921875" style="2" customWidth="1"/>
    <col min="15619" max="15619" width="24.5" style="2" customWidth="1"/>
    <col min="15620" max="15626" width="13.69921875" style="2" customWidth="1"/>
    <col min="15627" max="15627" width="19.09765625" style="2" customWidth="1"/>
    <col min="15628" max="15873" width="9" style="2"/>
    <col min="15874" max="15874" width="11.69921875" style="2" customWidth="1"/>
    <col min="15875" max="15875" width="24.5" style="2" customWidth="1"/>
    <col min="15876" max="15882" width="13.69921875" style="2" customWidth="1"/>
    <col min="15883" max="15883" width="19.09765625" style="2" customWidth="1"/>
    <col min="15884" max="16129" width="9" style="2"/>
    <col min="16130" max="16130" width="11.69921875" style="2" customWidth="1"/>
    <col min="16131" max="16131" width="24.5" style="2" customWidth="1"/>
    <col min="16132" max="16138" width="13.69921875" style="2" customWidth="1"/>
    <col min="16139" max="16139" width="19.09765625" style="2" customWidth="1"/>
    <col min="16140" max="16384" width="9" style="2"/>
  </cols>
  <sheetData>
    <row r="1" spans="1:13" ht="29.25" customHeight="1" x14ac:dyDescent="0.4">
      <c r="A1" s="622" t="s">
        <v>0</v>
      </c>
      <c r="B1" s="622"/>
      <c r="C1" s="622"/>
      <c r="D1" s="622"/>
      <c r="E1" s="622"/>
      <c r="F1" s="622"/>
      <c r="G1" s="622"/>
      <c r="H1" s="622"/>
      <c r="I1" s="622"/>
      <c r="J1" s="4"/>
      <c r="K1" s="5"/>
    </row>
    <row r="2" spans="1:13" s="7" customFormat="1" ht="21" x14ac:dyDescent="0.4">
      <c r="A2" s="623" t="s">
        <v>1</v>
      </c>
      <c r="B2" s="623"/>
      <c r="C2" s="623"/>
      <c r="D2" s="624" t="s">
        <v>2</v>
      </c>
      <c r="E2" s="624"/>
      <c r="F2" s="624"/>
      <c r="G2" s="624"/>
      <c r="H2" s="624"/>
      <c r="I2" s="624"/>
      <c r="J2" s="6"/>
      <c r="K2" s="5"/>
    </row>
    <row r="3" spans="1:13" x14ac:dyDescent="0.25">
      <c r="A3" s="8"/>
      <c r="B3" s="9"/>
      <c r="C3" s="10"/>
      <c r="D3" s="10"/>
      <c r="E3" s="10"/>
      <c r="F3" s="10"/>
    </row>
    <row r="4" spans="1:13" ht="30" customHeight="1" x14ac:dyDescent="0.25">
      <c r="A4" s="625" t="s">
        <v>3</v>
      </c>
      <c r="B4" s="625"/>
      <c r="C4" s="625"/>
      <c r="D4" s="626" t="e">
        <f>C10</f>
        <v>#REF!</v>
      </c>
      <c r="E4" s="626"/>
      <c r="F4" s="626"/>
      <c r="G4" s="626"/>
      <c r="H4" s="626"/>
      <c r="I4" s="626"/>
      <c r="J4" s="11"/>
    </row>
    <row r="5" spans="1:13" x14ac:dyDescent="0.25">
      <c r="B5" s="12"/>
    </row>
    <row r="6" spans="1:13" s="5" customFormat="1" ht="30" customHeight="1" x14ac:dyDescent="0.25">
      <c r="A6" s="13" t="s">
        <v>4</v>
      </c>
      <c r="B6" s="13" t="s">
        <v>5</v>
      </c>
      <c r="C6" s="14" t="s">
        <v>6</v>
      </c>
      <c r="D6" s="14" t="s">
        <v>7</v>
      </c>
      <c r="E6" s="14" t="s">
        <v>8</v>
      </c>
      <c r="F6" s="14" t="s">
        <v>9</v>
      </c>
      <c r="G6" s="14" t="s">
        <v>10</v>
      </c>
      <c r="H6" s="14" t="s">
        <v>11</v>
      </c>
      <c r="I6" s="14" t="s">
        <v>12</v>
      </c>
    </row>
    <row r="7" spans="1:13" s="5" customFormat="1" ht="13.8" x14ac:dyDescent="0.25">
      <c r="A7" s="15" t="s">
        <v>13</v>
      </c>
      <c r="B7" s="16" t="s">
        <v>14</v>
      </c>
      <c r="C7" s="17" t="e">
        <f>SUM(F7*5)+(G7*1)+(I7*0)</f>
        <v>#REF!</v>
      </c>
      <c r="D7" s="17" t="e">
        <f t="shared" ref="D7:I7" si="0">D13</f>
        <v>#REF!</v>
      </c>
      <c r="E7" s="17" t="e">
        <f t="shared" si="0"/>
        <v>#REF!</v>
      </c>
      <c r="F7" s="17" t="e">
        <f t="shared" si="0"/>
        <v>#REF!</v>
      </c>
      <c r="G7" s="17" t="e">
        <f t="shared" si="0"/>
        <v>#REF!</v>
      </c>
      <c r="H7" s="17" t="e">
        <f t="shared" si="0"/>
        <v>#REF!</v>
      </c>
      <c r="I7" s="17" t="e">
        <f t="shared" si="0"/>
        <v>#REF!</v>
      </c>
      <c r="J7" s="5" t="e">
        <f>SUM(F7:I7)</f>
        <v>#REF!</v>
      </c>
    </row>
    <row r="8" spans="1:13" s="5" customFormat="1" ht="13.8" x14ac:dyDescent="0.25">
      <c r="A8" s="8"/>
      <c r="B8" s="18"/>
      <c r="C8" s="3"/>
      <c r="D8" s="10"/>
      <c r="E8" s="10"/>
      <c r="F8" s="10"/>
      <c r="G8" s="10"/>
      <c r="H8" s="10"/>
      <c r="I8" s="10"/>
    </row>
    <row r="9" spans="1:13" s="5" customFormat="1" ht="27.6" x14ac:dyDescent="0.25">
      <c r="A9" s="13" t="s">
        <v>4</v>
      </c>
      <c r="B9" s="13" t="s">
        <v>5</v>
      </c>
      <c r="C9" s="13" t="s">
        <v>15</v>
      </c>
      <c r="D9" s="14" t="s">
        <v>7</v>
      </c>
      <c r="E9" s="14" t="s">
        <v>8</v>
      </c>
      <c r="F9" s="14" t="s">
        <v>16</v>
      </c>
      <c r="G9" s="14" t="s">
        <v>17</v>
      </c>
      <c r="H9" s="14" t="s">
        <v>18</v>
      </c>
      <c r="I9" s="19"/>
    </row>
    <row r="10" spans="1:13" s="5" customFormat="1" ht="13.8" x14ac:dyDescent="0.25">
      <c r="A10" s="17" t="s">
        <v>13</v>
      </c>
      <c r="B10" s="20" t="s">
        <v>14</v>
      </c>
      <c r="C10" s="17" t="e">
        <f>C48</f>
        <v>#REF!</v>
      </c>
      <c r="D10" s="17" t="e">
        <f>D13</f>
        <v>#REF!</v>
      </c>
      <c r="E10" s="17" t="e">
        <f>E13</f>
        <v>#REF!</v>
      </c>
      <c r="F10" s="17" t="e">
        <f>F48</f>
        <v>#REF!</v>
      </c>
      <c r="G10" s="17" t="e">
        <f>G48</f>
        <v>#REF!</v>
      </c>
      <c r="H10" s="17" t="e">
        <f>H48</f>
        <v>#REF!</v>
      </c>
      <c r="I10" s="19"/>
    </row>
    <row r="11" spans="1:13" ht="15" customHeight="1" x14ac:dyDescent="0.4">
      <c r="A11" s="21"/>
      <c r="B11" s="21"/>
      <c r="C11" s="21"/>
      <c r="D11" s="21"/>
      <c r="E11" s="21"/>
      <c r="F11" s="21"/>
      <c r="G11" s="21"/>
      <c r="H11" s="21"/>
      <c r="I11" s="21"/>
      <c r="J11" s="11"/>
      <c r="L11" s="22"/>
      <c r="M11" s="22"/>
    </row>
    <row r="12" spans="1:13" ht="30" customHeight="1" x14ac:dyDescent="0.25">
      <c r="A12" s="13" t="s">
        <v>4</v>
      </c>
      <c r="B12" s="13" t="s">
        <v>5</v>
      </c>
      <c r="C12" s="14" t="s">
        <v>6</v>
      </c>
      <c r="D12" s="14" t="s">
        <v>7</v>
      </c>
      <c r="E12" s="14" t="s">
        <v>8</v>
      </c>
      <c r="F12" s="14" t="s">
        <v>9</v>
      </c>
      <c r="G12" s="14" t="s">
        <v>10</v>
      </c>
      <c r="H12" s="14" t="s">
        <v>11</v>
      </c>
      <c r="I12" s="14" t="s">
        <v>12</v>
      </c>
    </row>
    <row r="13" spans="1:13" ht="18" customHeight="1" x14ac:dyDescent="0.25">
      <c r="A13" s="17" t="s">
        <v>19</v>
      </c>
      <c r="B13" s="23"/>
      <c r="C13" s="17" t="e">
        <f t="shared" ref="C13:I13" si="1">SUM(C15:C45)</f>
        <v>#REF!</v>
      </c>
      <c r="D13" s="17" t="e">
        <f t="shared" si="1"/>
        <v>#REF!</v>
      </c>
      <c r="E13" s="17" t="e">
        <f t="shared" si="1"/>
        <v>#REF!</v>
      </c>
      <c r="F13" s="17" t="e">
        <f t="shared" si="1"/>
        <v>#REF!</v>
      </c>
      <c r="G13" s="17" t="e">
        <f t="shared" si="1"/>
        <v>#REF!</v>
      </c>
      <c r="H13" s="17" t="e">
        <f t="shared" si="1"/>
        <v>#REF!</v>
      </c>
      <c r="I13" s="17" t="e">
        <f t="shared" si="1"/>
        <v>#REF!</v>
      </c>
      <c r="J13" s="24" t="e">
        <f t="shared" ref="J13:J45" si="2">SUM(F13:I13)</f>
        <v>#REF!</v>
      </c>
      <c r="K13" s="25" t="e">
        <f t="shared" ref="K13:K45" si="3">SUM(F13/D13)</f>
        <v>#REF!</v>
      </c>
    </row>
    <row r="14" spans="1:13" ht="18" customHeight="1" x14ac:dyDescent="0.25">
      <c r="A14" s="26">
        <v>1</v>
      </c>
      <c r="B14" s="27" t="str">
        <f>AlarmTracking!A2</f>
        <v>ALARM TRACKING AND BILLING</v>
      </c>
      <c r="C14" s="28">
        <f t="shared" ref="C14:C45" si="4">SUM(F14*5)+(G14*1)+(I14*0)</f>
        <v>0</v>
      </c>
      <c r="D14" s="26">
        <f>AlarmTracking!H2</f>
        <v>8</v>
      </c>
      <c r="E14" s="26">
        <f>AlarmTracking!H3</f>
        <v>8</v>
      </c>
      <c r="F14" s="28">
        <f>COUNTIF(AlarmTracking!B:B,"Critical")</f>
        <v>0</v>
      </c>
      <c r="G14" s="28">
        <f>COUNTIF(AlarmTracking!B:B,"Important")</f>
        <v>0</v>
      </c>
      <c r="H14" s="28">
        <f>COUNTIF(AlarmTracking!B:B,"Not Needed")</f>
        <v>0</v>
      </c>
      <c r="I14" s="28">
        <f>COUNTIF(AlarmTracking!B:B,"Informational")</f>
        <v>8</v>
      </c>
      <c r="J14" s="24">
        <f t="shared" si="2"/>
        <v>8</v>
      </c>
      <c r="K14" s="25">
        <f t="shared" si="3"/>
        <v>0</v>
      </c>
    </row>
    <row r="15" spans="1:13" ht="15" customHeight="1" x14ac:dyDescent="0.25">
      <c r="A15" s="29">
        <v>2</v>
      </c>
      <c r="B15" s="27" t="str">
        <f>Application!A2</f>
        <v>APPLICATION</v>
      </c>
      <c r="C15" s="28">
        <f t="shared" si="4"/>
        <v>105</v>
      </c>
      <c r="D15" s="26">
        <f>Application!H2</f>
        <v>53</v>
      </c>
      <c r="E15" s="26">
        <f>Application!H3</f>
        <v>53</v>
      </c>
      <c r="F15" s="28">
        <f>COUNTIF(Application!B:B,"Critical")</f>
        <v>20</v>
      </c>
      <c r="G15" s="28">
        <f>COUNTIF(Application!B:B,"Important")</f>
        <v>5</v>
      </c>
      <c r="H15" s="28">
        <f>COUNTIF(Application!B:B,"Not Needed")</f>
        <v>0</v>
      </c>
      <c r="I15" s="28">
        <f>COUNTIF(Application!B:B,"Informational")</f>
        <v>28</v>
      </c>
      <c r="J15" s="24">
        <f t="shared" si="2"/>
        <v>53</v>
      </c>
      <c r="K15" s="25">
        <f t="shared" si="3"/>
        <v>0.37735849056603776</v>
      </c>
    </row>
    <row r="16" spans="1:13" ht="15" customHeight="1" x14ac:dyDescent="0.25">
      <c r="A16" s="29">
        <v>3</v>
      </c>
      <c r="B16" s="30" t="str">
        <f>Animal!A2</f>
        <v>ANIMAL</v>
      </c>
      <c r="C16" s="28">
        <f t="shared" si="4"/>
        <v>5</v>
      </c>
      <c r="D16" s="28">
        <f>Animal!H2</f>
        <v>1</v>
      </c>
      <c r="E16" s="28">
        <f>Animal!H3</f>
        <v>1</v>
      </c>
      <c r="F16" s="28">
        <f>COUNTIF(Animal!B:B,"Critical")</f>
        <v>1</v>
      </c>
      <c r="G16" s="28">
        <f>COUNTIF(Animal!B:B,"Important")</f>
        <v>0</v>
      </c>
      <c r="H16" s="28">
        <f>COUNTIF(Animal!B:B,"Not Needed")</f>
        <v>0</v>
      </c>
      <c r="I16" s="28">
        <f>COUNTIF(Animal!B:B,"Informational")</f>
        <v>0</v>
      </c>
      <c r="J16" s="24">
        <f t="shared" si="2"/>
        <v>1</v>
      </c>
      <c r="K16" s="31">
        <f t="shared" si="3"/>
        <v>1</v>
      </c>
    </row>
    <row r="17" spans="1:11" ht="15" customHeight="1" x14ac:dyDescent="0.25">
      <c r="A17" s="26">
        <v>4</v>
      </c>
      <c r="B17" s="30" t="str">
        <f>Arrest!A2</f>
        <v>ARREST</v>
      </c>
      <c r="C17" s="28">
        <f t="shared" si="4"/>
        <v>62</v>
      </c>
      <c r="D17" s="28">
        <f>Arrest!H2</f>
        <v>38</v>
      </c>
      <c r="E17" s="28">
        <f>Arrest!H3</f>
        <v>38</v>
      </c>
      <c r="F17" s="28">
        <f>COUNTIF(Arrest!B:B,"Critical")</f>
        <v>6</v>
      </c>
      <c r="G17" s="28">
        <f>COUNTIF(Arrest!B:B,"Important")</f>
        <v>32</v>
      </c>
      <c r="H17" s="28">
        <f>COUNTIF(Arrest!B:B,"Not Needed")</f>
        <v>0</v>
      </c>
      <c r="I17" s="28">
        <f>COUNTIF(Arrest!B:B,"Informational")</f>
        <v>0</v>
      </c>
      <c r="J17" s="24">
        <f t="shared" si="2"/>
        <v>38</v>
      </c>
      <c r="K17" s="25">
        <f t="shared" si="3"/>
        <v>0.15789473684210525</v>
      </c>
    </row>
    <row r="18" spans="1:11" ht="15" customHeight="1" x14ac:dyDescent="0.25">
      <c r="A18" s="29">
        <v>5</v>
      </c>
      <c r="B18" s="30" t="str">
        <f>'Asset Management'!A2</f>
        <v>ASSET MANAGEMENT</v>
      </c>
      <c r="C18" s="28">
        <f t="shared" si="4"/>
        <v>212</v>
      </c>
      <c r="D18" s="28">
        <f>'Asset Management'!H2</f>
        <v>82</v>
      </c>
      <c r="E18" s="28">
        <f>'Asset Management'!H3</f>
        <v>82</v>
      </c>
      <c r="F18" s="28">
        <f>COUNTIF('Asset Management'!B:B,"Critical")</f>
        <v>33</v>
      </c>
      <c r="G18" s="28">
        <f>COUNTIF('Asset Management'!B:B,"Important")</f>
        <v>47</v>
      </c>
      <c r="H18" s="28">
        <f>COUNTIF('Asset Management'!B:B,"Not Needed")</f>
        <v>0</v>
      </c>
      <c r="I18" s="28">
        <f>COUNTIF('Asset Management'!B:B,"Informational")</f>
        <v>2</v>
      </c>
      <c r="J18" s="24">
        <f t="shared" si="2"/>
        <v>82</v>
      </c>
      <c r="K18" s="31">
        <f t="shared" si="3"/>
        <v>0.40243902439024393</v>
      </c>
    </row>
    <row r="19" spans="1:11" ht="15" customHeight="1" x14ac:dyDescent="0.25">
      <c r="A19" s="29">
        <v>6</v>
      </c>
      <c r="B19" s="30" t="e">
        <f>#REF!</f>
        <v>#REF!</v>
      </c>
      <c r="C19" s="28" t="e">
        <f t="shared" si="4"/>
        <v>#REF!</v>
      </c>
      <c r="D19" s="28" t="e">
        <f>#REF!</f>
        <v>#REF!</v>
      </c>
      <c r="E19" s="28" t="e">
        <f>#REF!</f>
        <v>#REF!</v>
      </c>
      <c r="F19" s="28" t="e">
        <f>COUNTIF(#REF!,"Critical")</f>
        <v>#REF!</v>
      </c>
      <c r="G19" s="28" t="e">
        <f>COUNTIF(#REF!,"Important")</f>
        <v>#REF!</v>
      </c>
      <c r="H19" s="28" t="e">
        <f>COUNTIF(#REF!,"Not Needed")</f>
        <v>#REF!</v>
      </c>
      <c r="I19" s="28" t="e">
        <f>COUNTIF(#REF!,"Informational")</f>
        <v>#REF!</v>
      </c>
      <c r="J19" s="24" t="e">
        <f t="shared" si="2"/>
        <v>#REF!</v>
      </c>
      <c r="K19" s="31" t="e">
        <f t="shared" si="3"/>
        <v>#REF!</v>
      </c>
    </row>
    <row r="20" spans="1:11" ht="15" customHeight="1" x14ac:dyDescent="0.25">
      <c r="A20" s="26">
        <v>7</v>
      </c>
      <c r="B20" s="30" t="e">
        <f>#REF!</f>
        <v>#REF!</v>
      </c>
      <c r="C20" s="28" t="e">
        <f t="shared" si="4"/>
        <v>#REF!</v>
      </c>
      <c r="D20" s="28" t="e">
        <f>#REF!</f>
        <v>#REF!</v>
      </c>
      <c r="E20" s="28" t="e">
        <f>#REF!</f>
        <v>#REF!</v>
      </c>
      <c r="F20" s="28" t="e">
        <f>COUNTIF(#REF!,"Critical")</f>
        <v>#REF!</v>
      </c>
      <c r="G20" s="28" t="e">
        <f>COUNTIF(#REF!,"Important")</f>
        <v>#REF!</v>
      </c>
      <c r="H20" s="28" t="e">
        <f>COUNTIF(#REF!,"Not Needed")</f>
        <v>#REF!</v>
      </c>
      <c r="I20" s="28" t="e">
        <f>COUNTIF(#REF!,"Informational")</f>
        <v>#REF!</v>
      </c>
      <c r="J20" s="24" t="e">
        <f t="shared" si="2"/>
        <v>#REF!</v>
      </c>
      <c r="K20" s="25" t="e">
        <f t="shared" si="3"/>
        <v>#REF!</v>
      </c>
    </row>
    <row r="21" spans="1:11" ht="15" customHeight="1" x14ac:dyDescent="0.25">
      <c r="A21" s="29">
        <v>8</v>
      </c>
      <c r="B21" s="30" t="str">
        <f>'Case Management'!A2</f>
        <v>CASE MANAGEMENT</v>
      </c>
      <c r="C21" s="28">
        <f t="shared" si="4"/>
        <v>87</v>
      </c>
      <c r="D21" s="28">
        <f>'Case Management'!H2</f>
        <v>48</v>
      </c>
      <c r="E21" s="28">
        <f>'Case Management'!H3</f>
        <v>48</v>
      </c>
      <c r="F21" s="28">
        <f>COUNTIF('Case Management'!B:B,"Critical")</f>
        <v>10</v>
      </c>
      <c r="G21" s="28">
        <f>COUNTIF('Case Management'!B:B,"Important")</f>
        <v>37</v>
      </c>
      <c r="H21" s="28">
        <f>COUNTIF('Case Management'!B:B,"Not Needed")</f>
        <v>0</v>
      </c>
      <c r="I21" s="28">
        <f>COUNTIF('Case Management'!B:B,"Informational")</f>
        <v>1</v>
      </c>
      <c r="J21" s="24">
        <f t="shared" si="2"/>
        <v>48</v>
      </c>
      <c r="K21" s="25">
        <f t="shared" si="3"/>
        <v>0.20833333333333334</v>
      </c>
    </row>
    <row r="22" spans="1:11" ht="15" customHeight="1" x14ac:dyDescent="0.25">
      <c r="A22" s="29">
        <v>9</v>
      </c>
      <c r="B22" s="30" t="str">
        <f>Citations!A2</f>
        <v>CITATIONS</v>
      </c>
      <c r="C22" s="28">
        <f t="shared" si="4"/>
        <v>35</v>
      </c>
      <c r="D22" s="28">
        <f>Citations!H2</f>
        <v>7</v>
      </c>
      <c r="E22" s="28">
        <f>Citations!H3</f>
        <v>7</v>
      </c>
      <c r="F22" s="28">
        <f>COUNTIF(Citations!B:B,"Critical")</f>
        <v>7</v>
      </c>
      <c r="G22" s="28">
        <f>COUNTIF(Citations!B:B,"Important")</f>
        <v>0</v>
      </c>
      <c r="H22" s="28">
        <f>COUNTIF(Citations!B:B,"Not Needed")</f>
        <v>0</v>
      </c>
      <c r="I22" s="28">
        <f>COUNTIF(Citations!B:B,"Informational")</f>
        <v>0</v>
      </c>
      <c r="J22" s="24">
        <f t="shared" si="2"/>
        <v>7</v>
      </c>
      <c r="K22" s="25">
        <f t="shared" si="3"/>
        <v>1</v>
      </c>
    </row>
    <row r="23" spans="1:11" ht="15" customHeight="1" x14ac:dyDescent="0.25">
      <c r="A23" s="26">
        <v>10</v>
      </c>
      <c r="B23" s="30" t="str">
        <f>Collisions!A2</f>
        <v>COLLISIONS</v>
      </c>
      <c r="C23" s="28">
        <f t="shared" si="4"/>
        <v>58</v>
      </c>
      <c r="D23" s="28">
        <f>Collisions!H2</f>
        <v>30</v>
      </c>
      <c r="E23" s="28">
        <f>Collisions!H3</f>
        <v>30</v>
      </c>
      <c r="F23" s="28">
        <f>COUNTIF(Collisions!B:B,"Critical")</f>
        <v>7</v>
      </c>
      <c r="G23" s="28">
        <f>COUNTIF(Collisions!B:B,"Important")</f>
        <v>23</v>
      </c>
      <c r="H23" s="28">
        <f>COUNTIF(Collisions!B:B,"Not Needed")</f>
        <v>0</v>
      </c>
      <c r="I23" s="28">
        <f>COUNTIF(Collisions!B:B,"Informational")</f>
        <v>0</v>
      </c>
      <c r="J23" s="24">
        <f t="shared" si="2"/>
        <v>30</v>
      </c>
      <c r="K23" s="25">
        <f t="shared" si="3"/>
        <v>0.23333333333333334</v>
      </c>
    </row>
    <row r="24" spans="1:11" ht="15" customHeight="1" x14ac:dyDescent="0.25">
      <c r="A24" s="29">
        <v>11</v>
      </c>
      <c r="B24" s="30" t="str">
        <f>'Crime Analysis'!A2</f>
        <v>CRIME ANALYSIS</v>
      </c>
      <c r="C24" s="28">
        <f t="shared" si="4"/>
        <v>146</v>
      </c>
      <c r="D24" s="28">
        <f>'Crime Analysis'!H2</f>
        <v>118</v>
      </c>
      <c r="E24" s="28">
        <f>'Crime Analysis'!H3</f>
        <v>118</v>
      </c>
      <c r="F24" s="28">
        <f>COUNTIF('Crime Analysis'!B:B,"Critical")</f>
        <v>7</v>
      </c>
      <c r="G24" s="28">
        <f>COUNTIF('Crime Analysis'!B:B,"Important")</f>
        <v>111</v>
      </c>
      <c r="H24" s="28">
        <f>COUNTIF('Crime Analysis'!B:B,"Not Needed")</f>
        <v>0</v>
      </c>
      <c r="I24" s="28">
        <f>COUNTIF('Crime Analysis'!B:B,"Informational")</f>
        <v>0</v>
      </c>
      <c r="J24" s="24">
        <f t="shared" si="2"/>
        <v>118</v>
      </c>
      <c r="K24" s="31">
        <f t="shared" si="3"/>
        <v>5.9322033898305086E-2</v>
      </c>
    </row>
    <row r="25" spans="1:11" ht="15" customHeight="1" x14ac:dyDescent="0.25">
      <c r="A25" s="29">
        <v>12</v>
      </c>
      <c r="B25" s="30" t="str">
        <f>'Crime Reporting'!A2</f>
        <v>CRIME REPORTING</v>
      </c>
      <c r="C25" s="28">
        <f t="shared" si="4"/>
        <v>36</v>
      </c>
      <c r="D25" s="28">
        <f>'Crime Reporting'!H2</f>
        <v>12</v>
      </c>
      <c r="E25" s="28">
        <f>'Crime Reporting'!H3</f>
        <v>12</v>
      </c>
      <c r="F25" s="28">
        <f>COUNTIF('Crime Reporting'!B:B,"Critical")</f>
        <v>6</v>
      </c>
      <c r="G25" s="28">
        <f>COUNTIF('Crime Reporting'!B:B,"Important")</f>
        <v>6</v>
      </c>
      <c r="H25" s="28">
        <f>COUNTIF('Crime Reporting'!B:B,"Not Needed")</f>
        <v>0</v>
      </c>
      <c r="I25" s="28">
        <f>COUNTIF('Crime Reporting'!B:B,"Informational")</f>
        <v>0</v>
      </c>
      <c r="J25" s="24">
        <f t="shared" si="2"/>
        <v>12</v>
      </c>
      <c r="K25" s="25">
        <f t="shared" si="3"/>
        <v>0.5</v>
      </c>
    </row>
    <row r="26" spans="1:11" ht="15" customHeight="1" x14ac:dyDescent="0.25">
      <c r="A26" s="26">
        <v>13</v>
      </c>
      <c r="B26" s="30" t="str">
        <f>'Field Contact'!A2</f>
        <v>FIELD CONTACT</v>
      </c>
      <c r="C26" s="28">
        <f t="shared" si="4"/>
        <v>51</v>
      </c>
      <c r="D26" s="28">
        <f>'Field Contact'!H2</f>
        <v>51</v>
      </c>
      <c r="E26" s="28">
        <f>'Field Contact'!H3</f>
        <v>51</v>
      </c>
      <c r="F26" s="28">
        <f>COUNTIF('Field Contact'!B:B,"Critical")</f>
        <v>0</v>
      </c>
      <c r="G26" s="28">
        <f>COUNTIF('Field Contact'!B:B,"Important")</f>
        <v>51</v>
      </c>
      <c r="H26" s="28">
        <f>COUNTIF('Field Contact'!B:B,"Not Needed")</f>
        <v>0</v>
      </c>
      <c r="I26" s="28">
        <f>COUNTIF('Field Contact'!B:B,"Informational")</f>
        <v>0</v>
      </c>
      <c r="J26" s="24">
        <f t="shared" si="2"/>
        <v>51</v>
      </c>
      <c r="K26" s="25">
        <f t="shared" si="3"/>
        <v>0</v>
      </c>
    </row>
    <row r="27" spans="1:11" ht="15" customHeight="1" x14ac:dyDescent="0.25">
      <c r="A27" s="29">
        <v>14</v>
      </c>
      <c r="B27" s="30" t="str">
        <f>'Fleet Management'!A2</f>
        <v>FLEET MANAGEMENT</v>
      </c>
      <c r="C27" s="28">
        <f t="shared" si="4"/>
        <v>30</v>
      </c>
      <c r="D27" s="28">
        <f>'Fleet Management'!H2</f>
        <v>18</v>
      </c>
      <c r="E27" s="28">
        <f>'Fleet Management'!H3</f>
        <v>18</v>
      </c>
      <c r="F27" s="28">
        <f>COUNTIF('Fleet Management'!B:B,"Critical")</f>
        <v>3</v>
      </c>
      <c r="G27" s="28">
        <f>COUNTIF('Fleet Management'!B:B,"Important")</f>
        <v>15</v>
      </c>
      <c r="H27" s="28">
        <f>COUNTIF('Fleet Management'!B:B,"Not Needed")</f>
        <v>0</v>
      </c>
      <c r="I27" s="28">
        <f>COUNTIF('Fleet Management'!B:B,"Informational")</f>
        <v>0</v>
      </c>
      <c r="J27" s="24">
        <f t="shared" si="2"/>
        <v>18</v>
      </c>
      <c r="K27" s="31">
        <f t="shared" si="3"/>
        <v>0.16666666666666666</v>
      </c>
    </row>
    <row r="28" spans="1:11" ht="15" customHeight="1" x14ac:dyDescent="0.25">
      <c r="A28" s="29">
        <v>15</v>
      </c>
      <c r="B28" s="30" t="str">
        <f>Impound!A2</f>
        <v>IMPOUND</v>
      </c>
      <c r="C28" s="28">
        <f t="shared" si="4"/>
        <v>5</v>
      </c>
      <c r="D28" s="28">
        <f>Impound!H2</f>
        <v>1</v>
      </c>
      <c r="E28" s="28">
        <f>Impound!H3</f>
        <v>1</v>
      </c>
      <c r="F28" s="28">
        <f>COUNTIF(Impound!B:B,"Critical")</f>
        <v>1</v>
      </c>
      <c r="G28" s="28">
        <f>COUNTIF(Impound!B:B,"Important")</f>
        <v>0</v>
      </c>
      <c r="H28" s="28">
        <f>COUNTIF(Impound!B:B,"Not Needed")</f>
        <v>0</v>
      </c>
      <c r="I28" s="28">
        <f>COUNTIF(Impound!B:B,"Informational")</f>
        <v>0</v>
      </c>
      <c r="J28" s="24">
        <f t="shared" si="2"/>
        <v>1</v>
      </c>
      <c r="K28" s="25">
        <f t="shared" si="3"/>
        <v>1</v>
      </c>
    </row>
    <row r="29" spans="1:11" ht="15" customHeight="1" x14ac:dyDescent="0.25">
      <c r="A29" s="26">
        <v>16</v>
      </c>
      <c r="B29" s="30" t="str">
        <f>'Incident Case Entry'!A2</f>
        <v>INCIDENT CASE ENTRY</v>
      </c>
      <c r="C29" s="28">
        <f t="shared" si="4"/>
        <v>109</v>
      </c>
      <c r="D29" s="28">
        <f>'Incident Case Entry'!H2</f>
        <v>34</v>
      </c>
      <c r="E29" s="28">
        <f>'Incident Case Entry'!H3</f>
        <v>34</v>
      </c>
      <c r="F29" s="28">
        <f>COUNTIF('Incident Case Entry'!B:B,"Critical")</f>
        <v>19</v>
      </c>
      <c r="G29" s="28">
        <f>COUNTIF('Incident Case Entry'!B:B,"Important")</f>
        <v>14</v>
      </c>
      <c r="H29" s="28">
        <f>COUNTIF('Incident Case Entry'!B:B,"Not Needed")</f>
        <v>0</v>
      </c>
      <c r="I29" s="28">
        <f>COUNTIF('Incident Case Entry'!B:B,"Informational")</f>
        <v>1</v>
      </c>
      <c r="J29" s="24">
        <f t="shared" si="2"/>
        <v>34</v>
      </c>
      <c r="K29" s="25">
        <f t="shared" si="3"/>
        <v>0.55882352941176472</v>
      </c>
    </row>
    <row r="30" spans="1:11" ht="15" customHeight="1" x14ac:dyDescent="0.25">
      <c r="A30" s="29">
        <v>17</v>
      </c>
      <c r="B30" s="30" t="str">
        <f>'Intelligence and Tips'!A2</f>
        <v>INTELLIGENCE AND TIPS</v>
      </c>
      <c r="C30" s="28">
        <f t="shared" si="4"/>
        <v>22</v>
      </c>
      <c r="D30" s="28">
        <f>'Intelligence and Tips'!H2</f>
        <v>6</v>
      </c>
      <c r="E30" s="28">
        <f>'Intelligence and Tips'!H3</f>
        <v>6</v>
      </c>
      <c r="F30" s="28">
        <f>COUNTIF('Intelligence and Tips'!B:B,"Critical")</f>
        <v>4</v>
      </c>
      <c r="G30" s="28">
        <f>COUNTIF('Intelligence and Tips'!B:B,"Important")</f>
        <v>2</v>
      </c>
      <c r="H30" s="28">
        <f>COUNTIF('Intelligence and Tips'!B:B,"Not Needed")</f>
        <v>0</v>
      </c>
      <c r="I30" s="28">
        <f>COUNTIF('Intelligence and Tips'!B:B,"Informational")</f>
        <v>0</v>
      </c>
      <c r="J30" s="24">
        <f t="shared" si="2"/>
        <v>6</v>
      </c>
      <c r="K30" s="31">
        <f t="shared" si="3"/>
        <v>0.66666666666666663</v>
      </c>
    </row>
    <row r="31" spans="1:11" ht="15" customHeight="1" x14ac:dyDescent="0.25">
      <c r="A31" s="29">
        <v>18</v>
      </c>
      <c r="B31" s="30" t="str">
        <f>Investigations!A2</f>
        <v>INVESTIGATIONS</v>
      </c>
      <c r="C31" s="28">
        <f t="shared" si="4"/>
        <v>47</v>
      </c>
      <c r="D31" s="28">
        <f>Investigations!H2</f>
        <v>27</v>
      </c>
      <c r="E31" s="28">
        <f>Investigations!H3</f>
        <v>27</v>
      </c>
      <c r="F31" s="28">
        <f>COUNTIF(Investigations!B:B,"Critical")</f>
        <v>5</v>
      </c>
      <c r="G31" s="28">
        <f>COUNTIF(Investigations!B:B,"Important")</f>
        <v>22</v>
      </c>
      <c r="H31" s="28">
        <f>COUNTIF(Investigations!B:B,"Not Needed")</f>
        <v>0</v>
      </c>
      <c r="I31" s="28">
        <f>COUNTIF(Investigations!B:B,"Informational")</f>
        <v>0</v>
      </c>
      <c r="J31" s="24">
        <f t="shared" si="2"/>
        <v>27</v>
      </c>
      <c r="K31" s="25">
        <f t="shared" si="3"/>
        <v>0.18518518518518517</v>
      </c>
    </row>
    <row r="32" spans="1:11" ht="15" customHeight="1" x14ac:dyDescent="0.25">
      <c r="A32" s="26">
        <v>19</v>
      </c>
      <c r="B32" s="30" t="str">
        <f>'K9'!A2</f>
        <v>K9</v>
      </c>
      <c r="C32" s="28">
        <f t="shared" si="4"/>
        <v>5</v>
      </c>
      <c r="D32" s="28">
        <f>'K9'!H2</f>
        <v>1</v>
      </c>
      <c r="E32" s="28">
        <f>'K9'!H3</f>
        <v>1</v>
      </c>
      <c r="F32" s="28">
        <f>COUNTIF('K9'!B:B,"Critical")</f>
        <v>1</v>
      </c>
      <c r="G32" s="28">
        <f>COUNTIF('K9'!B:B,"Important")</f>
        <v>0</v>
      </c>
      <c r="H32" s="28">
        <f>COUNTIF('K9'!B:B,"Not Needed")</f>
        <v>0</v>
      </c>
      <c r="I32" s="28">
        <f>COUNTIF('K9'!B:B,"Informational")</f>
        <v>0</v>
      </c>
      <c r="J32" s="24">
        <f t="shared" si="2"/>
        <v>1</v>
      </c>
      <c r="K32" s="25">
        <f t="shared" si="3"/>
        <v>1</v>
      </c>
    </row>
    <row r="33" spans="1:11" ht="15" customHeight="1" x14ac:dyDescent="0.25">
      <c r="A33" s="29">
        <v>20</v>
      </c>
      <c r="B33" s="30" t="e">
        <f>#REF!</f>
        <v>#REF!</v>
      </c>
      <c r="C33" s="28" t="e">
        <f t="shared" si="4"/>
        <v>#REF!</v>
      </c>
      <c r="D33" s="28" t="e">
        <f>#REF!</f>
        <v>#REF!</v>
      </c>
      <c r="E33" s="28" t="e">
        <f>#REF!</f>
        <v>#REF!</v>
      </c>
      <c r="F33" s="28" t="e">
        <f>COUNTIF(#REF!,"Critical")</f>
        <v>#REF!</v>
      </c>
      <c r="G33" s="28" t="e">
        <f>COUNTIF(#REF!,"Important")</f>
        <v>#REF!</v>
      </c>
      <c r="H33" s="28" t="e">
        <f>COUNTIF(#REF!,"Not Needed")</f>
        <v>#REF!</v>
      </c>
      <c r="I33" s="28" t="e">
        <f>COUNTIF(#REF!,"Informational")</f>
        <v>#REF!</v>
      </c>
      <c r="J33" s="24" t="e">
        <f t="shared" si="2"/>
        <v>#REF!</v>
      </c>
      <c r="K33" s="31" t="e">
        <f t="shared" si="3"/>
        <v>#REF!</v>
      </c>
    </row>
    <row r="34" spans="1:11" ht="15" customHeight="1" x14ac:dyDescent="0.25">
      <c r="A34" s="29">
        <v>21</v>
      </c>
      <c r="B34" s="30" t="str">
        <f>Lineups!A2</f>
        <v>LINEUPS</v>
      </c>
      <c r="C34" s="28">
        <f t="shared" si="4"/>
        <v>11</v>
      </c>
      <c r="D34" s="28">
        <f>Lineups!H2</f>
        <v>3</v>
      </c>
      <c r="E34" s="28">
        <f>Lineups!H3</f>
        <v>3</v>
      </c>
      <c r="F34" s="28">
        <f>COUNTIF(Lineups!B:B,"Critical")</f>
        <v>2</v>
      </c>
      <c r="G34" s="28">
        <f>COUNTIF(Lineups!B:B,"Important")</f>
        <v>1</v>
      </c>
      <c r="H34" s="28">
        <f>COUNTIF(Lineups!B:B,"Not Needed")</f>
        <v>0</v>
      </c>
      <c r="I34" s="28">
        <f>COUNTIF(Lineups!B:B,"Informational")</f>
        <v>0</v>
      </c>
      <c r="J34" s="24">
        <f t="shared" si="2"/>
        <v>3</v>
      </c>
      <c r="K34" s="31">
        <f t="shared" si="3"/>
        <v>0.66666666666666663</v>
      </c>
    </row>
    <row r="35" spans="1:11" ht="15" customHeight="1" x14ac:dyDescent="0.25">
      <c r="A35" s="26">
        <v>22</v>
      </c>
      <c r="B35" s="30" t="str">
        <f>'Master Indices'!A2</f>
        <v>MASTER INDICES</v>
      </c>
      <c r="C35" s="28">
        <f t="shared" si="4"/>
        <v>47</v>
      </c>
      <c r="D35" s="28">
        <f>'Master Indices'!H2</f>
        <v>12</v>
      </c>
      <c r="E35" s="28">
        <f>'Master Indices'!H3</f>
        <v>12</v>
      </c>
      <c r="F35" s="28">
        <f>COUNTIF('Master Indices'!B:B,"Critical")</f>
        <v>9</v>
      </c>
      <c r="G35" s="28">
        <f>COUNTIF('Master Indices'!B:B,"Important")</f>
        <v>2</v>
      </c>
      <c r="H35" s="28">
        <f>COUNTIF('Master Indices'!B:B,"Not Needed")</f>
        <v>0</v>
      </c>
      <c r="I35" s="28">
        <f>COUNTIF('Master Indices'!B:B,"Informational")</f>
        <v>1</v>
      </c>
      <c r="J35" s="24">
        <f t="shared" si="2"/>
        <v>12</v>
      </c>
      <c r="K35" s="25">
        <f t="shared" si="3"/>
        <v>0.75</v>
      </c>
    </row>
    <row r="36" spans="1:11" ht="15" customHeight="1" x14ac:dyDescent="0.25">
      <c r="A36" s="29">
        <v>23</v>
      </c>
      <c r="B36" s="30" t="str">
        <f>Narcotics!A2</f>
        <v>NARCOTICS</v>
      </c>
      <c r="C36" s="28">
        <f t="shared" si="4"/>
        <v>19</v>
      </c>
      <c r="D36" s="28">
        <f>Narcotics!H2</f>
        <v>7</v>
      </c>
      <c r="E36" s="28">
        <f>Narcotics!H3</f>
        <v>7</v>
      </c>
      <c r="F36" s="28">
        <f>COUNTIF(Narcotics!B:B,"Critical")</f>
        <v>3</v>
      </c>
      <c r="G36" s="28">
        <f>COUNTIF(Narcotics!B:B,"Important")</f>
        <v>4</v>
      </c>
      <c r="H36" s="28">
        <f>COUNTIF(Narcotics!B:B,"Not Needed")</f>
        <v>0</v>
      </c>
      <c r="I36" s="28">
        <f>COUNTIF(Narcotics!B:B,"Informational")</f>
        <v>0</v>
      </c>
      <c r="J36" s="24">
        <f t="shared" si="2"/>
        <v>7</v>
      </c>
      <c r="K36" s="25">
        <f t="shared" si="3"/>
        <v>0.42857142857142855</v>
      </c>
    </row>
    <row r="37" spans="1:11" ht="15" customHeight="1" x14ac:dyDescent="0.25">
      <c r="A37" s="29">
        <v>24</v>
      </c>
      <c r="B37" s="30" t="str">
        <f>Narrative!A2</f>
        <v>NARRATIVE</v>
      </c>
      <c r="C37" s="28">
        <f t="shared" si="4"/>
        <v>6</v>
      </c>
      <c r="D37" s="28">
        <f>Narrative!H2</f>
        <v>2</v>
      </c>
      <c r="E37" s="28">
        <f>Narrative!H3</f>
        <v>2</v>
      </c>
      <c r="F37" s="28">
        <f>COUNTIF(Narrative!B:B,"Critical")</f>
        <v>1</v>
      </c>
      <c r="G37" s="28">
        <f>COUNTIF(Narrative!B:B,"Important")</f>
        <v>1</v>
      </c>
      <c r="H37" s="28">
        <f>COUNTIF(Narrative!B:B,"Not Needed")</f>
        <v>0</v>
      </c>
      <c r="I37" s="28">
        <f>COUNTIF(Narrative!B:B,"Informational")</f>
        <v>0</v>
      </c>
      <c r="J37" s="24">
        <f t="shared" si="2"/>
        <v>2</v>
      </c>
      <c r="K37" s="25">
        <f t="shared" si="3"/>
        <v>0.5</v>
      </c>
    </row>
    <row r="38" spans="1:11" ht="15" customHeight="1" x14ac:dyDescent="0.25">
      <c r="A38" s="26">
        <v>25</v>
      </c>
      <c r="B38" s="30" t="str">
        <f>Orders!A2</f>
        <v>ORDERS</v>
      </c>
      <c r="C38" s="28">
        <f t="shared" si="4"/>
        <v>16</v>
      </c>
      <c r="D38" s="28">
        <f>Orders!H2</f>
        <v>4</v>
      </c>
      <c r="E38" s="28">
        <f>Orders!H3</f>
        <v>4</v>
      </c>
      <c r="F38" s="28">
        <f>COUNTIF(Orders!B:B,"Critical")</f>
        <v>3</v>
      </c>
      <c r="G38" s="28">
        <f>COUNTIF(Orders!B:B,"Important")</f>
        <v>1</v>
      </c>
      <c r="H38" s="28">
        <f>COUNTIF(Orders!B:B,"Not Needed")</f>
        <v>0</v>
      </c>
      <c r="I38" s="28">
        <f>COUNTIF(Orders!B:B,"Informational")</f>
        <v>0</v>
      </c>
      <c r="J38" s="24">
        <f t="shared" si="2"/>
        <v>4</v>
      </c>
      <c r="K38" s="31">
        <f t="shared" si="3"/>
        <v>0.75</v>
      </c>
    </row>
    <row r="39" spans="1:11" ht="15" customHeight="1" x14ac:dyDescent="0.25">
      <c r="A39" s="29">
        <v>26</v>
      </c>
      <c r="B39" s="30" t="str">
        <f>Pawn!A2</f>
        <v>PAWN</v>
      </c>
      <c r="C39" s="28">
        <f t="shared" si="4"/>
        <v>39</v>
      </c>
      <c r="D39" s="28">
        <f>Pawn!H2</f>
        <v>39</v>
      </c>
      <c r="E39" s="28">
        <f>Pawn!H3</f>
        <v>39</v>
      </c>
      <c r="F39" s="28">
        <f>COUNTIF(Pawn!B:B,"Critical")</f>
        <v>0</v>
      </c>
      <c r="G39" s="28">
        <f>COUNTIF(Pawn!B:B,"Important")</f>
        <v>39</v>
      </c>
      <c r="H39" s="28">
        <f>COUNTIF(Pawn!B:B,"Not Needed")</f>
        <v>0</v>
      </c>
      <c r="I39" s="28">
        <f>COUNTIF(Pawn!B:B,"Informational")</f>
        <v>0</v>
      </c>
      <c r="J39" s="24">
        <f t="shared" si="2"/>
        <v>39</v>
      </c>
      <c r="K39" s="25">
        <f t="shared" si="3"/>
        <v>0</v>
      </c>
    </row>
    <row r="40" spans="1:11" ht="15" customHeight="1" x14ac:dyDescent="0.25">
      <c r="A40" s="29">
        <v>27</v>
      </c>
      <c r="B40" s="30" t="str">
        <f>'Personnel Training'!A2</f>
        <v>PERSONNEL TRAINING</v>
      </c>
      <c r="C40" s="28">
        <f t="shared" si="4"/>
        <v>165</v>
      </c>
      <c r="D40" s="28">
        <f>'Personnel Training'!H2</f>
        <v>65</v>
      </c>
      <c r="E40" s="28">
        <f>'Personnel Training'!H3</f>
        <v>65</v>
      </c>
      <c r="F40" s="28">
        <f>COUNTIF('Personnel Training'!B:B,"Critical")</f>
        <v>25</v>
      </c>
      <c r="G40" s="28">
        <f>COUNTIF('Personnel Training'!B:B,"Important")</f>
        <v>40</v>
      </c>
      <c r="H40" s="28">
        <f>COUNTIF('Personnel Training'!B:B,"Not Needed")</f>
        <v>0</v>
      </c>
      <c r="I40" s="28">
        <f>COUNTIF('Personnel Training'!B:B,"Informational")</f>
        <v>0</v>
      </c>
      <c r="J40" s="24">
        <f t="shared" si="2"/>
        <v>65</v>
      </c>
      <c r="K40" s="31">
        <f t="shared" si="3"/>
        <v>0.38461538461538464</v>
      </c>
    </row>
    <row r="41" spans="1:11" ht="15" customHeight="1" x14ac:dyDescent="0.25">
      <c r="A41" s="26">
        <v>28</v>
      </c>
      <c r="B41" s="30" t="str">
        <f>Property!A2</f>
        <v>PROPERTY EVIDENCE</v>
      </c>
      <c r="C41" s="28">
        <f t="shared" si="4"/>
        <v>123</v>
      </c>
      <c r="D41" s="28">
        <f>Property!H2</f>
        <v>63</v>
      </c>
      <c r="E41" s="28">
        <f>Property!H3</f>
        <v>63</v>
      </c>
      <c r="F41" s="28">
        <f>COUNTIF(Property!B:B,"Critical")</f>
        <v>15</v>
      </c>
      <c r="G41" s="28">
        <f>COUNTIF(Property!B:B,"Important")</f>
        <v>48</v>
      </c>
      <c r="H41" s="28">
        <f>COUNTIF(Property!B:B,"Not Needed")</f>
        <v>0</v>
      </c>
      <c r="I41" s="28">
        <f>COUNTIF(Property!B:B,"Informational")</f>
        <v>0</v>
      </c>
      <c r="J41" s="24">
        <f t="shared" si="2"/>
        <v>63</v>
      </c>
      <c r="K41" s="25">
        <f t="shared" si="3"/>
        <v>0.23809523809523808</v>
      </c>
    </row>
    <row r="42" spans="1:11" ht="15" customHeight="1" x14ac:dyDescent="0.25">
      <c r="A42" s="29">
        <v>29</v>
      </c>
      <c r="B42" s="30" t="str">
        <f>Records!A2</f>
        <v>RECORDS</v>
      </c>
      <c r="C42" s="28">
        <f t="shared" si="4"/>
        <v>77</v>
      </c>
      <c r="D42" s="28">
        <f>Records!H2</f>
        <v>41</v>
      </c>
      <c r="E42" s="28">
        <f>Records!H3</f>
        <v>41</v>
      </c>
      <c r="F42" s="28">
        <f>COUNTIF(Records!B:B,"Critical")</f>
        <v>9</v>
      </c>
      <c r="G42" s="28">
        <f>COUNTIF(Records!B:B,"Important")</f>
        <v>32</v>
      </c>
      <c r="H42" s="28">
        <f>COUNTIF(Records!B:B,"Not Needed")</f>
        <v>0</v>
      </c>
      <c r="I42" s="28">
        <f>COUNTIF(Records!B:B,"Informational")</f>
        <v>0</v>
      </c>
      <c r="J42" s="24">
        <f t="shared" si="2"/>
        <v>41</v>
      </c>
      <c r="K42" s="25">
        <f t="shared" si="3"/>
        <v>0.21951219512195122</v>
      </c>
    </row>
    <row r="43" spans="1:11" ht="15" customHeight="1" x14ac:dyDescent="0.25">
      <c r="A43" s="29">
        <v>30</v>
      </c>
      <c r="B43" s="30" t="str">
        <f>Reports!A2</f>
        <v>REPORTS &amp; QUERIES</v>
      </c>
      <c r="C43" s="28">
        <f t="shared" si="4"/>
        <v>184</v>
      </c>
      <c r="D43" s="28">
        <f>Reports!H2</f>
        <v>118</v>
      </c>
      <c r="E43" s="28">
        <f>Reports!H3</f>
        <v>118</v>
      </c>
      <c r="F43" s="28">
        <f>COUNTIF(Reports!B:B,"Critical")</f>
        <v>17</v>
      </c>
      <c r="G43" s="28">
        <f>COUNTIF(Reports!B:B,"Important")</f>
        <v>99</v>
      </c>
      <c r="H43" s="28">
        <f>COUNTIF(Reports!B:B,"Not Needed")</f>
        <v>0</v>
      </c>
      <c r="I43" s="28">
        <f>COUNTIF(Reports!B:B,"Informational")</f>
        <v>2</v>
      </c>
      <c r="J43" s="24">
        <f t="shared" si="2"/>
        <v>118</v>
      </c>
      <c r="K43" s="31">
        <f t="shared" si="3"/>
        <v>0.1440677966101695</v>
      </c>
    </row>
    <row r="44" spans="1:11" ht="15" customHeight="1" x14ac:dyDescent="0.25">
      <c r="A44" s="26">
        <v>31</v>
      </c>
      <c r="B44" s="32" t="str">
        <f>UOF!A2</f>
        <v>USE OF FORCE</v>
      </c>
      <c r="C44" s="33">
        <f t="shared" si="4"/>
        <v>17</v>
      </c>
      <c r="D44" s="34">
        <f>UOF!H2</f>
        <v>5</v>
      </c>
      <c r="E44" s="34">
        <f>UOF!H3</f>
        <v>5</v>
      </c>
      <c r="F44" s="35">
        <f>COUNTIF(UOF!B:B,"Critical")</f>
        <v>3</v>
      </c>
      <c r="G44" s="28">
        <f>COUNTIF(UOF!B:B,"Important")</f>
        <v>2</v>
      </c>
      <c r="H44" s="28">
        <f>COUNTIF(UOF!B:B,"Not Needed")</f>
        <v>0</v>
      </c>
      <c r="I44" s="28">
        <f>COUNTIF(UOF!B:B,"Informational")</f>
        <v>0</v>
      </c>
      <c r="J44" s="24">
        <f t="shared" si="2"/>
        <v>5</v>
      </c>
      <c r="K44" s="25">
        <f t="shared" si="3"/>
        <v>0.6</v>
      </c>
    </row>
    <row r="45" spans="1:11" ht="15" customHeight="1" x14ac:dyDescent="0.25">
      <c r="A45" s="29">
        <v>32</v>
      </c>
      <c r="B45" s="30" t="str">
        <f>Warrants!A2</f>
        <v>WARRANTS</v>
      </c>
      <c r="C45" s="28">
        <f t="shared" si="4"/>
        <v>15</v>
      </c>
      <c r="D45" s="28">
        <f>Warrants!H2</f>
        <v>3</v>
      </c>
      <c r="E45" s="28">
        <f>Warrants!H3</f>
        <v>3</v>
      </c>
      <c r="F45" s="28">
        <f>COUNTIF(Warrants!B:B,"Critical")</f>
        <v>3</v>
      </c>
      <c r="G45" s="28">
        <f>COUNTIF(Warrants!B:B,"Important")</f>
        <v>0</v>
      </c>
      <c r="H45" s="28">
        <f>COUNTIF(Warrants!B:B,"Not Needed")</f>
        <v>0</v>
      </c>
      <c r="I45" s="28">
        <f>COUNTIF(Warrants!B:B,"Informational")</f>
        <v>0</v>
      </c>
      <c r="J45" s="24">
        <f t="shared" si="2"/>
        <v>3</v>
      </c>
      <c r="K45" s="31">
        <f t="shared" si="3"/>
        <v>1</v>
      </c>
    </row>
    <row r="46" spans="1:11" ht="15" customHeight="1" x14ac:dyDescent="0.25">
      <c r="A46" s="36"/>
      <c r="B46" s="37"/>
      <c r="C46" s="38"/>
      <c r="D46" s="38"/>
      <c r="E46" s="38"/>
      <c r="F46" s="38"/>
      <c r="G46" s="38"/>
      <c r="H46" s="38"/>
      <c r="I46" s="38"/>
      <c r="K46" s="24" t="e">
        <f>SUM(J15:J45)</f>
        <v>#REF!</v>
      </c>
    </row>
    <row r="47" spans="1:11" s="5" customFormat="1" ht="30" customHeight="1" x14ac:dyDescent="0.25">
      <c r="A47" s="13" t="s">
        <v>4</v>
      </c>
      <c r="B47" s="13" t="s">
        <v>5</v>
      </c>
      <c r="C47" s="13" t="s">
        <v>15</v>
      </c>
      <c r="D47" s="14" t="s">
        <v>7</v>
      </c>
      <c r="E47" s="14" t="s">
        <v>8</v>
      </c>
      <c r="F47" s="14" t="s">
        <v>16</v>
      </c>
      <c r="G47" s="14" t="s">
        <v>17</v>
      </c>
      <c r="H47" s="14" t="s">
        <v>18</v>
      </c>
      <c r="I47" s="19"/>
    </row>
    <row r="48" spans="1:11" s="5" customFormat="1" ht="15" customHeight="1" x14ac:dyDescent="0.25">
      <c r="A48" s="17" t="s">
        <v>19</v>
      </c>
      <c r="B48" s="23"/>
      <c r="C48" s="17" t="e">
        <f t="shared" ref="C48:H48" si="5">SUM(C50:C80)</f>
        <v>#REF!</v>
      </c>
      <c r="D48" s="17" t="e">
        <f t="shared" si="5"/>
        <v>#REF!</v>
      </c>
      <c r="E48" s="17" t="e">
        <f t="shared" si="5"/>
        <v>#REF!</v>
      </c>
      <c r="F48" s="17" t="e">
        <f t="shared" si="5"/>
        <v>#REF!</v>
      </c>
      <c r="G48" s="17" t="e">
        <f t="shared" si="5"/>
        <v>#REF!</v>
      </c>
      <c r="H48" s="17" t="e">
        <f t="shared" si="5"/>
        <v>#REF!</v>
      </c>
      <c r="I48" s="24" t="e">
        <f t="shared" ref="I48:I80" si="6">SUM(E48:H48)</f>
        <v>#REF!</v>
      </c>
    </row>
    <row r="49" spans="1:9" s="5" customFormat="1" ht="15" customHeight="1" x14ac:dyDescent="0.25">
      <c r="A49" s="26">
        <v>1</v>
      </c>
      <c r="B49" s="39" t="str">
        <f>AlarmTracking!A2</f>
        <v>ALARM TRACKING AND BILLING</v>
      </c>
      <c r="C49" s="28">
        <f>AlarmTracking!K2</f>
        <v>0</v>
      </c>
      <c r="D49" s="28">
        <f>AlarmTracking!H2</f>
        <v>8</v>
      </c>
      <c r="E49" s="28">
        <f>AlarmTracking!H3</f>
        <v>8</v>
      </c>
      <c r="F49" s="28">
        <f>AlarmTracking!H4</f>
        <v>0</v>
      </c>
      <c r="G49" s="28">
        <f>AlarmTracking!H5</f>
        <v>0</v>
      </c>
      <c r="H49" s="28">
        <f>AlarmTracking!H6</f>
        <v>0</v>
      </c>
      <c r="I49" s="24">
        <f t="shared" si="6"/>
        <v>8</v>
      </c>
    </row>
    <row r="50" spans="1:9" s="5" customFormat="1" ht="15" customHeight="1" x14ac:dyDescent="0.25">
      <c r="A50" s="29">
        <v>2</v>
      </c>
      <c r="B50" s="39" t="str">
        <f>Application!A2</f>
        <v>APPLICATION</v>
      </c>
      <c r="C50" s="28">
        <f>Application!K2</f>
        <v>0</v>
      </c>
      <c r="D50" s="28">
        <f>Application!H2</f>
        <v>53</v>
      </c>
      <c r="E50" s="28">
        <f>Application!H3</f>
        <v>53</v>
      </c>
      <c r="F50" s="28">
        <f>Application!H4</f>
        <v>0</v>
      </c>
      <c r="G50" s="28">
        <f>Application!H5</f>
        <v>0</v>
      </c>
      <c r="H50" s="28">
        <f>Application!H6</f>
        <v>0</v>
      </c>
      <c r="I50" s="24">
        <f t="shared" si="6"/>
        <v>53</v>
      </c>
    </row>
    <row r="51" spans="1:9" s="5" customFormat="1" ht="15" customHeight="1" x14ac:dyDescent="0.25">
      <c r="A51" s="29">
        <v>3</v>
      </c>
      <c r="B51" s="40" t="str">
        <f>Animal!A2</f>
        <v>ANIMAL</v>
      </c>
      <c r="C51" s="28">
        <f>Animal!K2</f>
        <v>0</v>
      </c>
      <c r="D51" s="28">
        <f>Animal!H2</f>
        <v>1</v>
      </c>
      <c r="E51" s="28">
        <f>Animal!H3</f>
        <v>1</v>
      </c>
      <c r="F51" s="28">
        <f>Animal!H4</f>
        <v>0</v>
      </c>
      <c r="G51" s="28">
        <f>Animal!H5</f>
        <v>0</v>
      </c>
      <c r="H51" s="28">
        <f>Animal!H6</f>
        <v>0</v>
      </c>
      <c r="I51" s="24">
        <f t="shared" si="6"/>
        <v>1</v>
      </c>
    </row>
    <row r="52" spans="1:9" s="5" customFormat="1" ht="15" customHeight="1" x14ac:dyDescent="0.25">
      <c r="A52" s="26">
        <v>4</v>
      </c>
      <c r="B52" s="40" t="str">
        <f>Arrest!A2</f>
        <v>ARREST</v>
      </c>
      <c r="C52" s="28">
        <f>Arrest!K2</f>
        <v>0</v>
      </c>
      <c r="D52" s="28">
        <f>Arrest!H2</f>
        <v>38</v>
      </c>
      <c r="E52" s="28">
        <f>Arrest!H3</f>
        <v>38</v>
      </c>
      <c r="F52" s="28">
        <f>Arrest!H4</f>
        <v>0</v>
      </c>
      <c r="G52" s="28">
        <f>Arrest!H5</f>
        <v>0</v>
      </c>
      <c r="H52" s="28">
        <f>Arrest!H6</f>
        <v>0</v>
      </c>
      <c r="I52" s="24">
        <f t="shared" si="6"/>
        <v>38</v>
      </c>
    </row>
    <row r="53" spans="1:9" s="5" customFormat="1" ht="15" customHeight="1" x14ac:dyDescent="0.25">
      <c r="A53" s="29">
        <v>5</v>
      </c>
      <c r="B53" s="40" t="str">
        <f>'Asset Management'!A2</f>
        <v>ASSET MANAGEMENT</v>
      </c>
      <c r="C53" s="28">
        <f>'Asset Management'!K2</f>
        <v>0</v>
      </c>
      <c r="D53" s="28">
        <f>'Asset Management'!H2</f>
        <v>82</v>
      </c>
      <c r="E53" s="28">
        <f>'Asset Management'!H3</f>
        <v>82</v>
      </c>
      <c r="F53" s="28">
        <f>'Asset Management'!H4</f>
        <v>0</v>
      </c>
      <c r="G53" s="28">
        <f>'Asset Management'!H5</f>
        <v>0</v>
      </c>
      <c r="H53" s="28">
        <f>'Asset Management'!H6</f>
        <v>0</v>
      </c>
      <c r="I53" s="24">
        <f t="shared" si="6"/>
        <v>82</v>
      </c>
    </row>
    <row r="54" spans="1:9" s="5" customFormat="1" ht="15" customHeight="1" x14ac:dyDescent="0.25">
      <c r="A54" s="29">
        <v>6</v>
      </c>
      <c r="B54" s="40" t="e">
        <f>#REF!</f>
        <v>#REF!</v>
      </c>
      <c r="C54" s="28" t="e">
        <f>#REF!</f>
        <v>#REF!</v>
      </c>
      <c r="D54" s="28" t="e">
        <f>#REF!</f>
        <v>#REF!</v>
      </c>
      <c r="E54" s="28" t="e">
        <f>#REF!</f>
        <v>#REF!</v>
      </c>
      <c r="F54" s="28" t="e">
        <f>#REF!</f>
        <v>#REF!</v>
      </c>
      <c r="G54" s="28" t="e">
        <f>#REF!</f>
        <v>#REF!</v>
      </c>
      <c r="H54" s="28" t="e">
        <f>#REF!</f>
        <v>#REF!</v>
      </c>
      <c r="I54" s="24" t="e">
        <f t="shared" si="6"/>
        <v>#REF!</v>
      </c>
    </row>
    <row r="55" spans="1:9" s="5" customFormat="1" ht="15" customHeight="1" x14ac:dyDescent="0.25">
      <c r="A55" s="26">
        <v>7</v>
      </c>
      <c r="B55" s="40" t="e">
        <f>#REF!</f>
        <v>#REF!</v>
      </c>
      <c r="C55" s="28" t="e">
        <f>#REF!</f>
        <v>#REF!</v>
      </c>
      <c r="D55" s="28" t="e">
        <f>#REF!</f>
        <v>#REF!</v>
      </c>
      <c r="E55" s="28" t="e">
        <f>#REF!</f>
        <v>#REF!</v>
      </c>
      <c r="F55" s="28" t="e">
        <f>#REF!</f>
        <v>#REF!</v>
      </c>
      <c r="G55" s="28" t="e">
        <f>#REF!</f>
        <v>#REF!</v>
      </c>
      <c r="H55" s="28" t="e">
        <f>#REF!</f>
        <v>#REF!</v>
      </c>
      <c r="I55" s="24" t="e">
        <f t="shared" si="6"/>
        <v>#REF!</v>
      </c>
    </row>
    <row r="56" spans="1:9" s="5" customFormat="1" ht="15" customHeight="1" x14ac:dyDescent="0.25">
      <c r="A56" s="29">
        <v>8</v>
      </c>
      <c r="B56" s="40" t="str">
        <f>'Case Management'!A2</f>
        <v>CASE MANAGEMENT</v>
      </c>
      <c r="C56" s="28">
        <f>'Case Management'!K2</f>
        <v>0</v>
      </c>
      <c r="D56" s="28">
        <f>'Case Management'!H2</f>
        <v>48</v>
      </c>
      <c r="E56" s="28">
        <f>'Case Management'!H3</f>
        <v>48</v>
      </c>
      <c r="F56" s="28">
        <f>'Case Management'!H4</f>
        <v>0</v>
      </c>
      <c r="G56" s="28">
        <f>'Case Management'!H5</f>
        <v>0</v>
      </c>
      <c r="H56" s="28">
        <f>'Case Management'!H6</f>
        <v>0</v>
      </c>
      <c r="I56" s="24">
        <f t="shared" si="6"/>
        <v>48</v>
      </c>
    </row>
    <row r="57" spans="1:9" s="5" customFormat="1" ht="15" customHeight="1" x14ac:dyDescent="0.25">
      <c r="A57" s="29">
        <v>9</v>
      </c>
      <c r="B57" s="40" t="str">
        <f>Citations!A2</f>
        <v>CITATIONS</v>
      </c>
      <c r="C57" s="28">
        <f>Citations!K2</f>
        <v>0</v>
      </c>
      <c r="D57" s="28">
        <f>Citations!H2</f>
        <v>7</v>
      </c>
      <c r="E57" s="28">
        <f>Citations!H3</f>
        <v>7</v>
      </c>
      <c r="F57" s="28">
        <f>Citations!H4</f>
        <v>0</v>
      </c>
      <c r="G57" s="28">
        <f>Citations!H5</f>
        <v>0</v>
      </c>
      <c r="H57" s="28">
        <f>Citations!H6</f>
        <v>0</v>
      </c>
      <c r="I57" s="24">
        <f t="shared" si="6"/>
        <v>7</v>
      </c>
    </row>
    <row r="58" spans="1:9" s="5" customFormat="1" ht="15" customHeight="1" x14ac:dyDescent="0.25">
      <c r="A58" s="26">
        <v>10</v>
      </c>
      <c r="B58" s="40" t="str">
        <f>Collisions!A2</f>
        <v>COLLISIONS</v>
      </c>
      <c r="C58" s="28">
        <f>Collisions!K2</f>
        <v>0</v>
      </c>
      <c r="D58" s="28">
        <f>Collisions!H2</f>
        <v>30</v>
      </c>
      <c r="E58" s="28">
        <f>Collisions!H3</f>
        <v>30</v>
      </c>
      <c r="F58" s="28">
        <f>Collisions!H4</f>
        <v>0</v>
      </c>
      <c r="G58" s="28">
        <f>Collisions!H5</f>
        <v>0</v>
      </c>
      <c r="H58" s="28">
        <f>Collisions!H6</f>
        <v>0</v>
      </c>
      <c r="I58" s="24">
        <f t="shared" si="6"/>
        <v>30</v>
      </c>
    </row>
    <row r="59" spans="1:9" s="5" customFormat="1" ht="15" customHeight="1" x14ac:dyDescent="0.25">
      <c r="A59" s="29">
        <v>11</v>
      </c>
      <c r="B59" s="40" t="str">
        <f>'Crime Analysis'!A2</f>
        <v>CRIME ANALYSIS</v>
      </c>
      <c r="C59" s="28">
        <f>'Crime Analysis'!K2</f>
        <v>0</v>
      </c>
      <c r="D59" s="28">
        <f>'Crime Analysis'!H2</f>
        <v>118</v>
      </c>
      <c r="E59" s="28">
        <f>'Crime Analysis'!H3</f>
        <v>118</v>
      </c>
      <c r="F59" s="28">
        <f>'Crime Analysis'!H4</f>
        <v>0</v>
      </c>
      <c r="G59" s="28">
        <f>'Crime Analysis'!H5</f>
        <v>0</v>
      </c>
      <c r="H59" s="28">
        <f>'Crime Analysis'!H6</f>
        <v>0</v>
      </c>
      <c r="I59" s="24">
        <f t="shared" si="6"/>
        <v>118</v>
      </c>
    </row>
    <row r="60" spans="1:9" s="5" customFormat="1" ht="15" customHeight="1" x14ac:dyDescent="0.25">
      <c r="A60" s="29">
        <v>12</v>
      </c>
      <c r="B60" s="40" t="str">
        <f>'Crime Reporting'!A2</f>
        <v>CRIME REPORTING</v>
      </c>
      <c r="C60" s="28">
        <f>'Crime Reporting'!K2</f>
        <v>0</v>
      </c>
      <c r="D60" s="28">
        <f>'Crime Reporting'!H2</f>
        <v>12</v>
      </c>
      <c r="E60" s="28">
        <f>'Crime Reporting'!H3</f>
        <v>12</v>
      </c>
      <c r="F60" s="28">
        <f>'Crime Reporting'!H4</f>
        <v>0</v>
      </c>
      <c r="G60" s="28">
        <f>'Crime Reporting'!H5</f>
        <v>0</v>
      </c>
      <c r="H60" s="28">
        <f>'Crime Reporting'!H6</f>
        <v>0</v>
      </c>
      <c r="I60" s="24">
        <f t="shared" si="6"/>
        <v>12</v>
      </c>
    </row>
    <row r="61" spans="1:9" s="5" customFormat="1" ht="15" customHeight="1" x14ac:dyDescent="0.25">
      <c r="A61" s="26">
        <v>13</v>
      </c>
      <c r="B61" s="40" t="str">
        <f>'Field Contact'!A2</f>
        <v>FIELD CONTACT</v>
      </c>
      <c r="C61" s="28">
        <f>'Field Contact'!K2</f>
        <v>0</v>
      </c>
      <c r="D61" s="28">
        <f>'Field Contact'!H2</f>
        <v>51</v>
      </c>
      <c r="E61" s="28">
        <f>'Field Contact'!H3</f>
        <v>51</v>
      </c>
      <c r="F61" s="28">
        <f>'Field Contact'!H4</f>
        <v>0</v>
      </c>
      <c r="G61" s="28">
        <f>'Field Contact'!H5</f>
        <v>0</v>
      </c>
      <c r="H61" s="28">
        <f>'Field Contact'!H6</f>
        <v>0</v>
      </c>
      <c r="I61" s="24">
        <f t="shared" si="6"/>
        <v>51</v>
      </c>
    </row>
    <row r="62" spans="1:9" s="5" customFormat="1" ht="15" customHeight="1" x14ac:dyDescent="0.25">
      <c r="A62" s="29">
        <v>14</v>
      </c>
      <c r="B62" s="40" t="str">
        <f>'Fleet Management'!A2</f>
        <v>FLEET MANAGEMENT</v>
      </c>
      <c r="C62" s="28">
        <f>'Fleet Management'!K2</f>
        <v>0</v>
      </c>
      <c r="D62" s="28">
        <f>'Fleet Management'!H2</f>
        <v>18</v>
      </c>
      <c r="E62" s="28">
        <f>'Fleet Management'!H3</f>
        <v>18</v>
      </c>
      <c r="F62" s="28">
        <f>'Fleet Management'!H4</f>
        <v>0</v>
      </c>
      <c r="G62" s="28">
        <f>'Fleet Management'!H5</f>
        <v>0</v>
      </c>
      <c r="H62" s="28">
        <f>'Fleet Management'!H6</f>
        <v>0</v>
      </c>
      <c r="I62" s="24">
        <f t="shared" si="6"/>
        <v>18</v>
      </c>
    </row>
    <row r="63" spans="1:9" s="5" customFormat="1" ht="15" customHeight="1" x14ac:dyDescent="0.25">
      <c r="A63" s="29">
        <v>15</v>
      </c>
      <c r="B63" s="40" t="str">
        <f>Impound!A2</f>
        <v>IMPOUND</v>
      </c>
      <c r="C63" s="28">
        <f>Impound!K2</f>
        <v>0</v>
      </c>
      <c r="D63" s="28">
        <f>Impound!H2</f>
        <v>1</v>
      </c>
      <c r="E63" s="28">
        <f>Impound!H3</f>
        <v>1</v>
      </c>
      <c r="F63" s="28">
        <f>Impound!H4</f>
        <v>0</v>
      </c>
      <c r="G63" s="28">
        <f>Impound!H5</f>
        <v>0</v>
      </c>
      <c r="H63" s="28">
        <f>Impound!H6</f>
        <v>0</v>
      </c>
      <c r="I63" s="24">
        <f t="shared" si="6"/>
        <v>1</v>
      </c>
    </row>
    <row r="64" spans="1:9" s="5" customFormat="1" ht="15" customHeight="1" x14ac:dyDescent="0.25">
      <c r="A64" s="26">
        <v>16</v>
      </c>
      <c r="B64" s="40" t="str">
        <f>'Incident Case Entry'!A2</f>
        <v>INCIDENT CASE ENTRY</v>
      </c>
      <c r="C64" s="28">
        <f>'Incident Case Entry'!K2</f>
        <v>0</v>
      </c>
      <c r="D64" s="28">
        <f>'Incident Case Entry'!H2</f>
        <v>34</v>
      </c>
      <c r="E64" s="28">
        <f>'Incident Case Entry'!H3</f>
        <v>34</v>
      </c>
      <c r="F64" s="28">
        <f>'Incident Case Entry'!H4</f>
        <v>0</v>
      </c>
      <c r="G64" s="28">
        <f>'Incident Case Entry'!H5</f>
        <v>0</v>
      </c>
      <c r="H64" s="28">
        <f>'Incident Case Entry'!H6</f>
        <v>0</v>
      </c>
      <c r="I64" s="24">
        <f t="shared" si="6"/>
        <v>34</v>
      </c>
    </row>
    <row r="65" spans="1:10" s="5" customFormat="1" ht="15" customHeight="1" x14ac:dyDescent="0.25">
      <c r="A65" s="29">
        <v>17</v>
      </c>
      <c r="B65" s="40" t="str">
        <f>'Intelligence and Tips'!A2</f>
        <v>INTELLIGENCE AND TIPS</v>
      </c>
      <c r="C65" s="28">
        <f>'Intelligence and Tips'!K2</f>
        <v>0</v>
      </c>
      <c r="D65" s="28">
        <f>'Intelligence and Tips'!H2</f>
        <v>6</v>
      </c>
      <c r="E65" s="28">
        <f>'Intelligence and Tips'!H3</f>
        <v>6</v>
      </c>
      <c r="F65" s="28">
        <f>'Intelligence and Tips'!H4</f>
        <v>0</v>
      </c>
      <c r="G65" s="28">
        <f>'Intelligence and Tips'!H5</f>
        <v>0</v>
      </c>
      <c r="H65" s="28">
        <f>'Intelligence and Tips'!H6</f>
        <v>0</v>
      </c>
      <c r="I65" s="24">
        <f t="shared" si="6"/>
        <v>6</v>
      </c>
    </row>
    <row r="66" spans="1:10" s="5" customFormat="1" ht="13.8" x14ac:dyDescent="0.25">
      <c r="A66" s="29">
        <v>18</v>
      </c>
      <c r="B66" s="40" t="str">
        <f>Investigations!A2</f>
        <v>INVESTIGATIONS</v>
      </c>
      <c r="C66" s="28">
        <f>Investigations!K2</f>
        <v>0</v>
      </c>
      <c r="D66" s="28">
        <f>Investigations!H2</f>
        <v>27</v>
      </c>
      <c r="E66" s="28">
        <f>Investigations!H3</f>
        <v>27</v>
      </c>
      <c r="F66" s="28">
        <f>Investigations!H4</f>
        <v>0</v>
      </c>
      <c r="G66" s="28">
        <f>Investigations!H5</f>
        <v>0</v>
      </c>
      <c r="H66" s="28">
        <f>Investigations!H6</f>
        <v>0</v>
      </c>
      <c r="I66" s="24">
        <f t="shared" si="6"/>
        <v>27</v>
      </c>
    </row>
    <row r="67" spans="1:10" s="5" customFormat="1" ht="13.8" x14ac:dyDescent="0.25">
      <c r="A67" s="26">
        <v>19</v>
      </c>
      <c r="B67" s="40" t="str">
        <f>'K9'!A2</f>
        <v>K9</v>
      </c>
      <c r="C67" s="28">
        <f>'K9'!K2</f>
        <v>0</v>
      </c>
      <c r="D67" s="28">
        <f>'K9'!H2</f>
        <v>1</v>
      </c>
      <c r="E67" s="28">
        <f>'K9'!H3</f>
        <v>1</v>
      </c>
      <c r="F67" s="28">
        <f>'K9'!H4</f>
        <v>0</v>
      </c>
      <c r="G67" s="28">
        <f>'K9'!H5</f>
        <v>0</v>
      </c>
      <c r="H67" s="28">
        <f>'K9'!H6</f>
        <v>0</v>
      </c>
      <c r="I67" s="24">
        <f t="shared" si="6"/>
        <v>1</v>
      </c>
    </row>
    <row r="68" spans="1:10" s="5" customFormat="1" ht="15" customHeight="1" x14ac:dyDescent="0.25">
      <c r="A68" s="29">
        <v>20</v>
      </c>
      <c r="B68" s="40" t="e">
        <f>#REF!</f>
        <v>#REF!</v>
      </c>
      <c r="C68" s="28" t="e">
        <f>#REF!</f>
        <v>#REF!</v>
      </c>
      <c r="D68" s="28" t="e">
        <f>#REF!</f>
        <v>#REF!</v>
      </c>
      <c r="E68" s="28" t="e">
        <f>#REF!</f>
        <v>#REF!</v>
      </c>
      <c r="F68" s="28" t="e">
        <f>#REF!</f>
        <v>#REF!</v>
      </c>
      <c r="G68" s="28" t="e">
        <f>#REF!</f>
        <v>#REF!</v>
      </c>
      <c r="H68" s="28" t="e">
        <f>#REF!</f>
        <v>#REF!</v>
      </c>
      <c r="I68" s="24" t="e">
        <f t="shared" si="6"/>
        <v>#REF!</v>
      </c>
    </row>
    <row r="69" spans="1:10" s="5" customFormat="1" ht="15" customHeight="1" x14ac:dyDescent="0.25">
      <c r="A69" s="29">
        <v>21</v>
      </c>
      <c r="B69" s="40" t="str">
        <f>Lineups!A2</f>
        <v>LINEUPS</v>
      </c>
      <c r="C69" s="28">
        <f>Lineups!K2</f>
        <v>0</v>
      </c>
      <c r="D69" s="28">
        <f>Lineups!H2</f>
        <v>3</v>
      </c>
      <c r="E69" s="28">
        <f>Lineups!H3</f>
        <v>3</v>
      </c>
      <c r="F69" s="28">
        <f>Lineups!H4</f>
        <v>0</v>
      </c>
      <c r="G69" s="28">
        <f>Lineups!H5</f>
        <v>0</v>
      </c>
      <c r="H69" s="28">
        <f>Lineups!H6</f>
        <v>0</v>
      </c>
      <c r="I69" s="24">
        <f t="shared" si="6"/>
        <v>3</v>
      </c>
    </row>
    <row r="70" spans="1:10" s="5" customFormat="1" ht="15" customHeight="1" x14ac:dyDescent="0.25">
      <c r="A70" s="26">
        <v>22</v>
      </c>
      <c r="B70" s="40" t="str">
        <f>'Master Indices'!A2</f>
        <v>MASTER INDICES</v>
      </c>
      <c r="C70" s="28">
        <f>'Master Indices'!K2</f>
        <v>0</v>
      </c>
      <c r="D70" s="28">
        <f>'Master Indices'!H2</f>
        <v>12</v>
      </c>
      <c r="E70" s="28">
        <f>'Master Indices'!H3</f>
        <v>12</v>
      </c>
      <c r="F70" s="28">
        <f>'Master Indices'!H4</f>
        <v>0</v>
      </c>
      <c r="G70" s="28">
        <f>'Master Indices'!H5</f>
        <v>0</v>
      </c>
      <c r="H70" s="28">
        <f>'Master Indices'!H6</f>
        <v>0</v>
      </c>
      <c r="I70" s="24">
        <f t="shared" si="6"/>
        <v>12</v>
      </c>
    </row>
    <row r="71" spans="1:10" s="5" customFormat="1" ht="15" customHeight="1" x14ac:dyDescent="0.25">
      <c r="A71" s="29">
        <v>23</v>
      </c>
      <c r="B71" s="40" t="str">
        <f>Narcotics!A2</f>
        <v>NARCOTICS</v>
      </c>
      <c r="C71" s="28">
        <f>Narcotics!K2</f>
        <v>0</v>
      </c>
      <c r="D71" s="28">
        <f>Narcotics!H2</f>
        <v>7</v>
      </c>
      <c r="E71" s="28">
        <f>Narcotics!H3</f>
        <v>7</v>
      </c>
      <c r="F71" s="28">
        <f>Narcotics!H4</f>
        <v>0</v>
      </c>
      <c r="G71" s="28">
        <f>Narcotics!H5</f>
        <v>0</v>
      </c>
      <c r="H71" s="28">
        <f>Narcotics!H6</f>
        <v>0</v>
      </c>
      <c r="I71" s="24">
        <f t="shared" si="6"/>
        <v>7</v>
      </c>
    </row>
    <row r="72" spans="1:10" s="5" customFormat="1" ht="15" customHeight="1" x14ac:dyDescent="0.25">
      <c r="A72" s="29">
        <v>24</v>
      </c>
      <c r="B72" s="40" t="str">
        <f>Narrative!A2</f>
        <v>NARRATIVE</v>
      </c>
      <c r="C72" s="28">
        <f>Narrative!K2</f>
        <v>0</v>
      </c>
      <c r="D72" s="28">
        <f>Narrative!H2</f>
        <v>2</v>
      </c>
      <c r="E72" s="28">
        <f>Narrative!H3</f>
        <v>2</v>
      </c>
      <c r="F72" s="28">
        <f>Narrative!H4</f>
        <v>0</v>
      </c>
      <c r="G72" s="28">
        <f>Narrative!H5</f>
        <v>0</v>
      </c>
      <c r="H72" s="28">
        <f>Narrative!H6</f>
        <v>0</v>
      </c>
      <c r="I72" s="24">
        <f t="shared" si="6"/>
        <v>2</v>
      </c>
    </row>
    <row r="73" spans="1:10" s="5" customFormat="1" ht="15" customHeight="1" x14ac:dyDescent="0.25">
      <c r="A73" s="26">
        <v>25</v>
      </c>
      <c r="B73" s="40" t="str">
        <f>Orders!A2</f>
        <v>ORDERS</v>
      </c>
      <c r="C73" s="28">
        <f>Orders!K2</f>
        <v>0</v>
      </c>
      <c r="D73" s="28">
        <f>Orders!H2</f>
        <v>4</v>
      </c>
      <c r="E73" s="28">
        <f>Orders!H3</f>
        <v>4</v>
      </c>
      <c r="F73" s="28">
        <f>Orders!H4</f>
        <v>0</v>
      </c>
      <c r="G73" s="28">
        <f>Orders!H5</f>
        <v>0</v>
      </c>
      <c r="H73" s="28">
        <f>Orders!H7</f>
        <v>3</v>
      </c>
      <c r="I73" s="24">
        <f t="shared" si="6"/>
        <v>7</v>
      </c>
    </row>
    <row r="74" spans="1:10" s="5" customFormat="1" ht="15" customHeight="1" x14ac:dyDescent="0.25">
      <c r="A74" s="29">
        <v>26</v>
      </c>
      <c r="B74" s="40" t="str">
        <f>Pawn!A2</f>
        <v>PAWN</v>
      </c>
      <c r="C74" s="28">
        <f>Pawn!K2</f>
        <v>0</v>
      </c>
      <c r="D74" s="28">
        <f>Pawn!H2</f>
        <v>39</v>
      </c>
      <c r="E74" s="28">
        <f>Pawn!H3</f>
        <v>39</v>
      </c>
      <c r="F74" s="28">
        <f>Pawn!H4</f>
        <v>0</v>
      </c>
      <c r="G74" s="28">
        <f>Pawn!H5</f>
        <v>0</v>
      </c>
      <c r="H74" s="28">
        <f>Pawn!H6</f>
        <v>0</v>
      </c>
      <c r="I74" s="24">
        <f t="shared" si="6"/>
        <v>39</v>
      </c>
    </row>
    <row r="75" spans="1:10" s="5" customFormat="1" ht="15" customHeight="1" x14ac:dyDescent="0.25">
      <c r="A75" s="29">
        <v>27</v>
      </c>
      <c r="B75" s="40" t="str">
        <f>'Personnel Training'!A2</f>
        <v>PERSONNEL TRAINING</v>
      </c>
      <c r="C75" s="28">
        <f>'Personnel Training'!K2</f>
        <v>0</v>
      </c>
      <c r="D75" s="28">
        <f>'Personnel Training'!H2</f>
        <v>65</v>
      </c>
      <c r="E75" s="28">
        <f>'Personnel Training'!H3</f>
        <v>65</v>
      </c>
      <c r="F75" s="28">
        <f>'Personnel Training'!H4</f>
        <v>0</v>
      </c>
      <c r="G75" s="28">
        <f>'Personnel Training'!H5</f>
        <v>0</v>
      </c>
      <c r="H75" s="28">
        <f>'Personnel Training'!H6</f>
        <v>0</v>
      </c>
      <c r="I75" s="24">
        <f t="shared" si="6"/>
        <v>65</v>
      </c>
    </row>
    <row r="76" spans="1:10" s="5" customFormat="1" ht="15" customHeight="1" x14ac:dyDescent="0.25">
      <c r="A76" s="26">
        <v>28</v>
      </c>
      <c r="B76" s="40" t="str">
        <f>Property!A2</f>
        <v>PROPERTY EVIDENCE</v>
      </c>
      <c r="C76" s="28">
        <f>Property!K2</f>
        <v>0</v>
      </c>
      <c r="D76" s="28">
        <f>Property!H2</f>
        <v>63</v>
      </c>
      <c r="E76" s="28">
        <f>Property!H3</f>
        <v>63</v>
      </c>
      <c r="F76" s="28">
        <f>Property!H4</f>
        <v>0</v>
      </c>
      <c r="G76" s="28">
        <f>Property!H5</f>
        <v>0</v>
      </c>
      <c r="H76" s="28">
        <f>Property!H6</f>
        <v>0</v>
      </c>
      <c r="I76" s="24">
        <f t="shared" si="6"/>
        <v>63</v>
      </c>
    </row>
    <row r="77" spans="1:10" s="5" customFormat="1" ht="15" customHeight="1" x14ac:dyDescent="0.25">
      <c r="A77" s="29">
        <v>29</v>
      </c>
      <c r="B77" s="40" t="str">
        <f>Records!A2</f>
        <v>RECORDS</v>
      </c>
      <c r="C77" s="28">
        <f>Records!K2</f>
        <v>0</v>
      </c>
      <c r="D77" s="28">
        <f>Records!H2</f>
        <v>41</v>
      </c>
      <c r="E77" s="28">
        <f>Records!H3</f>
        <v>41</v>
      </c>
      <c r="F77" s="28">
        <f>Records!H4</f>
        <v>0</v>
      </c>
      <c r="G77" s="28">
        <f>Records!H5</f>
        <v>0</v>
      </c>
      <c r="H77" s="28">
        <f>Records!H6</f>
        <v>0</v>
      </c>
      <c r="I77" s="24">
        <f t="shared" si="6"/>
        <v>41</v>
      </c>
    </row>
    <row r="78" spans="1:10" s="5" customFormat="1" ht="15" customHeight="1" x14ac:dyDescent="0.25">
      <c r="A78" s="29">
        <v>30</v>
      </c>
      <c r="B78" s="40" t="str">
        <f>Reports!A2</f>
        <v>REPORTS &amp; QUERIES</v>
      </c>
      <c r="C78" s="28">
        <f>Reports!K2</f>
        <v>0</v>
      </c>
      <c r="D78" s="28">
        <f>Reports!H2</f>
        <v>118</v>
      </c>
      <c r="E78" s="28">
        <f>Reports!H3</f>
        <v>118</v>
      </c>
      <c r="F78" s="28">
        <f>Reports!H4</f>
        <v>0</v>
      </c>
      <c r="G78" s="28">
        <f>Reports!H5</f>
        <v>0</v>
      </c>
      <c r="H78" s="28">
        <f>Reports!H6</f>
        <v>0</v>
      </c>
      <c r="I78" s="24">
        <f t="shared" si="6"/>
        <v>118</v>
      </c>
    </row>
    <row r="79" spans="1:10" s="5" customFormat="1" ht="15" customHeight="1" x14ac:dyDescent="0.25">
      <c r="A79" s="26">
        <v>31</v>
      </c>
      <c r="B79" s="32" t="str">
        <f>UOF!A2</f>
        <v>USE OF FORCE</v>
      </c>
      <c r="C79" s="34">
        <f>UOF!K2</f>
        <v>0</v>
      </c>
      <c r="D79" s="34">
        <f>UOF!H2</f>
        <v>5</v>
      </c>
      <c r="E79" s="34">
        <f>UOF!H3</f>
        <v>5</v>
      </c>
      <c r="F79" s="34">
        <f>UOF!H4</f>
        <v>0</v>
      </c>
      <c r="G79" s="34">
        <f>UOF!H5</f>
        <v>0</v>
      </c>
      <c r="H79" s="34">
        <f>UOF!H6</f>
        <v>0</v>
      </c>
      <c r="I79" s="24">
        <f t="shared" si="6"/>
        <v>5</v>
      </c>
    </row>
    <row r="80" spans="1:10" s="5" customFormat="1" ht="15" customHeight="1" x14ac:dyDescent="0.25">
      <c r="A80" s="29">
        <v>32</v>
      </c>
      <c r="B80" s="40" t="str">
        <f>Warrants!A2</f>
        <v>WARRANTS</v>
      </c>
      <c r="C80" s="28">
        <f>Warrants!K2</f>
        <v>0</v>
      </c>
      <c r="D80" s="28">
        <f>Warrants!H2</f>
        <v>3</v>
      </c>
      <c r="E80" s="28">
        <f>Warrants!H3</f>
        <v>3</v>
      </c>
      <c r="F80" s="28">
        <f>Warrants!H7</f>
        <v>3</v>
      </c>
      <c r="G80" s="28">
        <f>Warrants!H8</f>
        <v>0</v>
      </c>
      <c r="H80" s="28">
        <f>Warrants!H9</f>
        <v>0</v>
      </c>
      <c r="I80" s="24">
        <f t="shared" si="6"/>
        <v>6</v>
      </c>
      <c r="J80" s="24" t="e">
        <f>SUM(I50:I80)</f>
        <v>#REF!</v>
      </c>
    </row>
    <row r="82" spans="1:9" ht="41.4" x14ac:dyDescent="0.25">
      <c r="A82" s="13" t="s">
        <v>4</v>
      </c>
      <c r="B82" s="13" t="s">
        <v>5</v>
      </c>
      <c r="C82" s="13" t="s">
        <v>15</v>
      </c>
      <c r="D82" s="14" t="s">
        <v>20</v>
      </c>
      <c r="E82" s="14" t="s">
        <v>21</v>
      </c>
      <c r="F82" s="14" t="s">
        <v>22</v>
      </c>
      <c r="G82" s="14" t="s">
        <v>23</v>
      </c>
      <c r="H82" s="14" t="s">
        <v>24</v>
      </c>
      <c r="I82" s="1"/>
    </row>
    <row r="83" spans="1:9" x14ac:dyDescent="0.25">
      <c r="A83" s="17" t="s">
        <v>19</v>
      </c>
      <c r="B83" s="23"/>
      <c r="C83" s="17" t="e">
        <f t="shared" ref="C83:H83" si="7">SUM(C85:C115)</f>
        <v>#REF!</v>
      </c>
      <c r="D83" s="17" t="e">
        <f t="shared" si="7"/>
        <v>#REF!</v>
      </c>
      <c r="E83" s="17" t="e">
        <f t="shared" si="7"/>
        <v>#REF!</v>
      </c>
      <c r="F83" s="17" t="e">
        <f t="shared" si="7"/>
        <v>#REF!</v>
      </c>
      <c r="G83" s="17" t="e">
        <f t="shared" si="7"/>
        <v>#REF!</v>
      </c>
      <c r="H83" s="17" t="e">
        <f t="shared" si="7"/>
        <v>#REF!</v>
      </c>
      <c r="I83" s="24" t="e">
        <f t="shared" ref="I83:I115" si="8">SUM(E83:H83)</f>
        <v>#REF!</v>
      </c>
    </row>
    <row r="84" spans="1:9" x14ac:dyDescent="0.25">
      <c r="A84" s="26">
        <v>1</v>
      </c>
      <c r="B84" s="39" t="str">
        <f>AlarmTracking!A2</f>
        <v>ALARM TRACKING AND BILLING</v>
      </c>
      <c r="C84" s="28">
        <f>AlarmTracking!K2</f>
        <v>0</v>
      </c>
      <c r="D84" s="28">
        <f>COUNTIF(AlarmTracking!B:B,"Critical")</f>
        <v>0</v>
      </c>
      <c r="E84" s="28">
        <f>AlarmTracking!H7</f>
        <v>0</v>
      </c>
      <c r="F84" s="28">
        <f>AlarmTracking!H8</f>
        <v>0</v>
      </c>
      <c r="G84" s="28">
        <f>AlarmTracking!H9</f>
        <v>0</v>
      </c>
      <c r="H84" s="28">
        <f>AlarmTracking!H10</f>
        <v>0</v>
      </c>
      <c r="I84" s="24">
        <f t="shared" si="8"/>
        <v>0</v>
      </c>
    </row>
    <row r="85" spans="1:9" x14ac:dyDescent="0.25">
      <c r="A85" s="29">
        <v>2</v>
      </c>
      <c r="B85" s="39" t="str">
        <f>Application!A2</f>
        <v>APPLICATION</v>
      </c>
      <c r="C85" s="28">
        <f>Application!K2</f>
        <v>0</v>
      </c>
      <c r="D85" s="28">
        <f>COUNTIF(Application!B:B,"Critical")</f>
        <v>20</v>
      </c>
      <c r="E85" s="28">
        <f>Application!H7</f>
        <v>20</v>
      </c>
      <c r="F85" s="28">
        <f>Application!H8</f>
        <v>0</v>
      </c>
      <c r="G85" s="28">
        <f>Application!H9</f>
        <v>0</v>
      </c>
      <c r="H85" s="28">
        <f>Application!H10</f>
        <v>0</v>
      </c>
      <c r="I85" s="24">
        <f t="shared" si="8"/>
        <v>20</v>
      </c>
    </row>
    <row r="86" spans="1:9" x14ac:dyDescent="0.25">
      <c r="A86" s="29">
        <v>3</v>
      </c>
      <c r="B86" s="40" t="str">
        <f>Animal!A2</f>
        <v>ANIMAL</v>
      </c>
      <c r="C86" s="28">
        <f>Animal!K2</f>
        <v>0</v>
      </c>
      <c r="D86" s="28">
        <f>COUNTIF(Animal!B:B,"Critical")</f>
        <v>1</v>
      </c>
      <c r="E86" s="28">
        <f>Animal!H7</f>
        <v>1</v>
      </c>
      <c r="F86" s="28">
        <f>Animal!H8</f>
        <v>0</v>
      </c>
      <c r="G86" s="28">
        <f>Animal!H9</f>
        <v>0</v>
      </c>
      <c r="H86" s="28">
        <f>Animal!H10</f>
        <v>0</v>
      </c>
      <c r="I86" s="24">
        <f t="shared" si="8"/>
        <v>1</v>
      </c>
    </row>
    <row r="87" spans="1:9" x14ac:dyDescent="0.25">
      <c r="A87" s="26">
        <v>4</v>
      </c>
      <c r="B87" s="40" t="str">
        <f>Arrest!A2</f>
        <v>ARREST</v>
      </c>
      <c r="C87" s="28">
        <f>Arrest!K2</f>
        <v>0</v>
      </c>
      <c r="D87" s="28">
        <f>COUNTIF(Arrest!B:B,"Critical")</f>
        <v>6</v>
      </c>
      <c r="E87" s="28">
        <f>Arrest!H7</f>
        <v>6</v>
      </c>
      <c r="F87" s="28">
        <f>Arrest!H8</f>
        <v>0</v>
      </c>
      <c r="G87" s="28">
        <f>Arrest!H9</f>
        <v>0</v>
      </c>
      <c r="H87" s="28">
        <f>Arrest!H10</f>
        <v>0</v>
      </c>
      <c r="I87" s="24">
        <f t="shared" si="8"/>
        <v>6</v>
      </c>
    </row>
    <row r="88" spans="1:9" x14ac:dyDescent="0.25">
      <c r="A88" s="29">
        <v>5</v>
      </c>
      <c r="B88" s="40" t="str">
        <f>'Asset Management'!A2</f>
        <v>ASSET MANAGEMENT</v>
      </c>
      <c r="C88" s="28">
        <f>'Asset Management'!K2</f>
        <v>0</v>
      </c>
      <c r="D88" s="28">
        <f>COUNTIF('Asset Management'!B:B,"Critical")</f>
        <v>33</v>
      </c>
      <c r="E88" s="28">
        <f>'Asset Management'!H7</f>
        <v>33</v>
      </c>
      <c r="F88" s="28">
        <f>'Asset Management'!H8</f>
        <v>0</v>
      </c>
      <c r="G88" s="28">
        <f>'Asset Management'!H9</f>
        <v>0</v>
      </c>
      <c r="H88" s="28">
        <f>'Asset Management'!H10</f>
        <v>0</v>
      </c>
      <c r="I88" s="24">
        <f t="shared" si="8"/>
        <v>33</v>
      </c>
    </row>
    <row r="89" spans="1:9" x14ac:dyDescent="0.25">
      <c r="A89" s="29">
        <v>6</v>
      </c>
      <c r="B89" s="40" t="e">
        <f>#REF!</f>
        <v>#REF!</v>
      </c>
      <c r="C89" s="28" t="e">
        <f>#REF!</f>
        <v>#REF!</v>
      </c>
      <c r="D89" s="28" t="e">
        <f>COUNTIF(#REF!,"Critical")</f>
        <v>#REF!</v>
      </c>
      <c r="E89" s="28" t="e">
        <f>#REF!</f>
        <v>#REF!</v>
      </c>
      <c r="F89" s="28" t="e">
        <f>#REF!</f>
        <v>#REF!</v>
      </c>
      <c r="G89" s="28" t="e">
        <f>#REF!</f>
        <v>#REF!</v>
      </c>
      <c r="H89" s="28" t="e">
        <f>#REF!</f>
        <v>#REF!</v>
      </c>
      <c r="I89" s="24" t="e">
        <f t="shared" si="8"/>
        <v>#REF!</v>
      </c>
    </row>
    <row r="90" spans="1:9" x14ac:dyDescent="0.25">
      <c r="A90" s="26">
        <v>7</v>
      </c>
      <c r="B90" s="40" t="e">
        <f>#REF!</f>
        <v>#REF!</v>
      </c>
      <c r="C90" s="28" t="e">
        <f>#REF!</f>
        <v>#REF!</v>
      </c>
      <c r="D90" s="28" t="e">
        <f>COUNTIF(#REF!,"Critical")</f>
        <v>#REF!</v>
      </c>
      <c r="E90" s="28" t="e">
        <f>#REF!</f>
        <v>#REF!</v>
      </c>
      <c r="F90" s="28" t="e">
        <f>#REF!</f>
        <v>#REF!</v>
      </c>
      <c r="G90" s="28" t="e">
        <f>#REF!</f>
        <v>#REF!</v>
      </c>
      <c r="H90" s="28" t="e">
        <f>#REF!</f>
        <v>#REF!</v>
      </c>
      <c r="I90" s="24" t="e">
        <f t="shared" si="8"/>
        <v>#REF!</v>
      </c>
    </row>
    <row r="91" spans="1:9" x14ac:dyDescent="0.25">
      <c r="A91" s="29">
        <v>8</v>
      </c>
      <c r="B91" s="40" t="str">
        <f>'Case Management'!A2</f>
        <v>CASE MANAGEMENT</v>
      </c>
      <c r="C91" s="28">
        <f>'Case Management'!K2</f>
        <v>0</v>
      </c>
      <c r="D91" s="28">
        <f>COUNTIF('Case Management'!B:B,"Critical")</f>
        <v>10</v>
      </c>
      <c r="E91" s="28">
        <f>'Case Management'!H7</f>
        <v>10</v>
      </c>
      <c r="F91" s="28">
        <f>'Case Management'!H8</f>
        <v>0</v>
      </c>
      <c r="G91" s="28">
        <f>'Case Management'!H9</f>
        <v>0</v>
      </c>
      <c r="H91" s="28">
        <f>'Case Management'!H10</f>
        <v>0</v>
      </c>
      <c r="I91" s="24">
        <f t="shared" si="8"/>
        <v>10</v>
      </c>
    </row>
    <row r="92" spans="1:9" x14ac:dyDescent="0.25">
      <c r="A92" s="29">
        <v>9</v>
      </c>
      <c r="B92" s="40" t="str">
        <f>Citations!A2</f>
        <v>CITATIONS</v>
      </c>
      <c r="C92" s="28">
        <f>Citations!K2</f>
        <v>0</v>
      </c>
      <c r="D92" s="28">
        <f>COUNTIF(Citations!B:B,"Critical")</f>
        <v>7</v>
      </c>
      <c r="E92" s="28">
        <f>Citations!H7</f>
        <v>7</v>
      </c>
      <c r="F92" s="28">
        <f>Citations!H8</f>
        <v>0</v>
      </c>
      <c r="G92" s="28">
        <f>Citations!H9</f>
        <v>0</v>
      </c>
      <c r="H92" s="28">
        <f>Citations!H10</f>
        <v>0</v>
      </c>
      <c r="I92" s="24">
        <f t="shared" si="8"/>
        <v>7</v>
      </c>
    </row>
    <row r="93" spans="1:9" x14ac:dyDescent="0.25">
      <c r="A93" s="26">
        <v>10</v>
      </c>
      <c r="B93" s="40" t="str">
        <f>Collisions!A2</f>
        <v>COLLISIONS</v>
      </c>
      <c r="C93" s="28">
        <f>Collisions!K2</f>
        <v>0</v>
      </c>
      <c r="D93" s="28">
        <f>COUNTIF(Collisions!B:B,"Critical")</f>
        <v>7</v>
      </c>
      <c r="E93" s="28">
        <f>Collisions!H5</f>
        <v>0</v>
      </c>
      <c r="F93" s="28">
        <f>Collisions!H6</f>
        <v>0</v>
      </c>
      <c r="G93" s="28">
        <f>Collisions!H7</f>
        <v>7</v>
      </c>
      <c r="H93" s="28">
        <f>Collisions!H8</f>
        <v>0</v>
      </c>
      <c r="I93" s="24">
        <f t="shared" si="8"/>
        <v>7</v>
      </c>
    </row>
    <row r="94" spans="1:9" x14ac:dyDescent="0.25">
      <c r="A94" s="29">
        <v>11</v>
      </c>
      <c r="B94" s="40" t="str">
        <f>'Crime Analysis'!A2</f>
        <v>CRIME ANALYSIS</v>
      </c>
      <c r="C94" s="28">
        <f>'Crime Analysis'!K2</f>
        <v>0</v>
      </c>
      <c r="D94" s="28">
        <f>COUNTIF('Crime Analysis'!B:B,"Critical")</f>
        <v>7</v>
      </c>
      <c r="E94" s="28">
        <f>'Crime Analysis'!H7</f>
        <v>7</v>
      </c>
      <c r="F94" s="28">
        <f>'Crime Analysis'!H8</f>
        <v>0</v>
      </c>
      <c r="G94" s="28">
        <f>'Crime Analysis'!H9</f>
        <v>0</v>
      </c>
      <c r="H94" s="28">
        <f>'Crime Analysis'!H10</f>
        <v>0</v>
      </c>
      <c r="I94" s="24">
        <f t="shared" si="8"/>
        <v>7</v>
      </c>
    </row>
    <row r="95" spans="1:9" x14ac:dyDescent="0.25">
      <c r="A95" s="29">
        <v>12</v>
      </c>
      <c r="B95" s="40" t="str">
        <f>'Crime Reporting'!A2</f>
        <v>CRIME REPORTING</v>
      </c>
      <c r="C95" s="28">
        <f>'Crime Reporting'!K2</f>
        <v>0</v>
      </c>
      <c r="D95" s="28">
        <f>COUNTIF('Crime Reporting'!B:B,"Critical")</f>
        <v>6</v>
      </c>
      <c r="E95" s="28">
        <f>'Crime Reporting'!H7</f>
        <v>6</v>
      </c>
      <c r="F95" s="28">
        <f>'Crime Reporting'!H8</f>
        <v>0</v>
      </c>
      <c r="G95" s="28">
        <f>'Crime Reporting'!H9</f>
        <v>0</v>
      </c>
      <c r="H95" s="28">
        <f>'Crime Reporting'!H10</f>
        <v>0</v>
      </c>
      <c r="I95" s="24">
        <f t="shared" si="8"/>
        <v>6</v>
      </c>
    </row>
    <row r="96" spans="1:9" x14ac:dyDescent="0.25">
      <c r="A96" s="26">
        <v>13</v>
      </c>
      <c r="B96" s="40" t="str">
        <f>'Field Contact'!A2</f>
        <v>FIELD CONTACT</v>
      </c>
      <c r="C96" s="28">
        <f>'Field Contact'!K2</f>
        <v>0</v>
      </c>
      <c r="D96" s="28">
        <f>COUNTIF('Field Contact'!B:B,"Critical")</f>
        <v>0</v>
      </c>
      <c r="E96" s="28">
        <f>'Field Contact'!H7</f>
        <v>0</v>
      </c>
      <c r="F96" s="28">
        <f>'Field Contact'!H8</f>
        <v>0</v>
      </c>
      <c r="G96" s="28">
        <f>'Field Contact'!H9</f>
        <v>0</v>
      </c>
      <c r="H96" s="28">
        <f>'Field Contact'!H10</f>
        <v>0</v>
      </c>
      <c r="I96" s="24">
        <f t="shared" si="8"/>
        <v>0</v>
      </c>
    </row>
    <row r="97" spans="1:9" x14ac:dyDescent="0.25">
      <c r="A97" s="29">
        <v>14</v>
      </c>
      <c r="B97" s="40" t="str">
        <f>'Fleet Management'!A2</f>
        <v>FLEET MANAGEMENT</v>
      </c>
      <c r="C97" s="28">
        <f>'Fleet Management'!K2</f>
        <v>0</v>
      </c>
      <c r="D97" s="28">
        <f>COUNTIF('Fleet Management'!B:B,"Critical")</f>
        <v>3</v>
      </c>
      <c r="E97" s="28">
        <f>'Fleet Management'!H7</f>
        <v>3</v>
      </c>
      <c r="F97" s="28">
        <f>'Fleet Management'!H8</f>
        <v>0</v>
      </c>
      <c r="G97" s="28">
        <f>'Fleet Management'!H9</f>
        <v>0</v>
      </c>
      <c r="H97" s="28">
        <f>'Fleet Management'!H10</f>
        <v>0</v>
      </c>
      <c r="I97" s="24">
        <f t="shared" si="8"/>
        <v>3</v>
      </c>
    </row>
    <row r="98" spans="1:9" x14ac:dyDescent="0.25">
      <c r="A98" s="29">
        <v>15</v>
      </c>
      <c r="B98" s="40" t="str">
        <f>Impound!A2</f>
        <v>IMPOUND</v>
      </c>
      <c r="C98" s="28">
        <f>Impound!K2</f>
        <v>0</v>
      </c>
      <c r="D98" s="28">
        <f>COUNTIF(Impound!B:B,"Critical")</f>
        <v>1</v>
      </c>
      <c r="E98" s="28">
        <f>Impound!H7</f>
        <v>1</v>
      </c>
      <c r="F98" s="28">
        <f>Impound!H8</f>
        <v>0</v>
      </c>
      <c r="G98" s="28">
        <f>Impound!H9</f>
        <v>0</v>
      </c>
      <c r="H98" s="28">
        <f>Impound!H10</f>
        <v>0</v>
      </c>
      <c r="I98" s="24">
        <f t="shared" si="8"/>
        <v>1</v>
      </c>
    </row>
    <row r="99" spans="1:9" x14ac:dyDescent="0.25">
      <c r="A99" s="26">
        <v>16</v>
      </c>
      <c r="B99" s="40" t="str">
        <f>'Incident Case Entry'!A2</f>
        <v>INCIDENT CASE ENTRY</v>
      </c>
      <c r="C99" s="28">
        <f>'Incident Case Entry'!K2</f>
        <v>0</v>
      </c>
      <c r="D99" s="28">
        <f>COUNTIF('Incident Case Entry'!B:B,"Critical")</f>
        <v>19</v>
      </c>
      <c r="E99" s="28">
        <f>'Incident Case Entry'!H7</f>
        <v>19</v>
      </c>
      <c r="F99" s="28">
        <f>'Incident Case Entry'!H8</f>
        <v>0</v>
      </c>
      <c r="G99" s="28">
        <f>'Incident Case Entry'!H9</f>
        <v>0</v>
      </c>
      <c r="H99" s="28">
        <f>'Incident Case Entry'!H10</f>
        <v>0</v>
      </c>
      <c r="I99" s="24">
        <f t="shared" si="8"/>
        <v>19</v>
      </c>
    </row>
    <row r="100" spans="1:9" x14ac:dyDescent="0.25">
      <c r="A100" s="29">
        <v>17</v>
      </c>
      <c r="B100" s="40" t="str">
        <f>'Intelligence and Tips'!A2</f>
        <v>INTELLIGENCE AND TIPS</v>
      </c>
      <c r="C100" s="28">
        <f>'Intelligence and Tips'!K2</f>
        <v>0</v>
      </c>
      <c r="D100" s="28">
        <f>COUNTIF('Intelligence and Tips'!B:B,"Critical")</f>
        <v>4</v>
      </c>
      <c r="E100" s="28">
        <f>'Intelligence and Tips'!H7</f>
        <v>4</v>
      </c>
      <c r="F100" s="28">
        <f>'Intelligence and Tips'!H8</f>
        <v>0</v>
      </c>
      <c r="G100" s="28">
        <f>'Intelligence and Tips'!H9</f>
        <v>0</v>
      </c>
      <c r="H100" s="28">
        <f>'Intelligence and Tips'!H10</f>
        <v>0</v>
      </c>
      <c r="I100" s="24">
        <f t="shared" si="8"/>
        <v>4</v>
      </c>
    </row>
    <row r="101" spans="1:9" x14ac:dyDescent="0.25">
      <c r="A101" s="29">
        <v>18</v>
      </c>
      <c r="B101" s="40" t="str">
        <f>Investigations!A2</f>
        <v>INVESTIGATIONS</v>
      </c>
      <c r="C101" s="28">
        <f>Investigations!K2</f>
        <v>0</v>
      </c>
      <c r="D101" s="28">
        <f>COUNTIF(Investigations!B:B,"Critical")</f>
        <v>5</v>
      </c>
      <c r="E101" s="28">
        <f>Investigations!H7</f>
        <v>5</v>
      </c>
      <c r="F101" s="28">
        <f>Investigations!H8</f>
        <v>0</v>
      </c>
      <c r="G101" s="28">
        <f>Investigations!H9</f>
        <v>0</v>
      </c>
      <c r="H101" s="28">
        <f>Investigations!H10</f>
        <v>0</v>
      </c>
      <c r="I101" s="24">
        <f t="shared" si="8"/>
        <v>5</v>
      </c>
    </row>
    <row r="102" spans="1:9" x14ac:dyDescent="0.25">
      <c r="A102" s="26">
        <v>19</v>
      </c>
      <c r="B102" s="40" t="str">
        <f>'K9'!A2</f>
        <v>K9</v>
      </c>
      <c r="C102" s="28">
        <f>'K9'!K2</f>
        <v>0</v>
      </c>
      <c r="D102" s="28">
        <f>COUNTIF('K9'!B:B,"Critical")</f>
        <v>1</v>
      </c>
      <c r="E102" s="28">
        <f>'K9'!H7</f>
        <v>1</v>
      </c>
      <c r="F102" s="28">
        <f>'K9'!H8</f>
        <v>0</v>
      </c>
      <c r="G102" s="28">
        <f>'K9'!H9</f>
        <v>0</v>
      </c>
      <c r="H102" s="28">
        <f>'K9'!H10</f>
        <v>0</v>
      </c>
      <c r="I102" s="24">
        <f t="shared" si="8"/>
        <v>1</v>
      </c>
    </row>
    <row r="103" spans="1:9" x14ac:dyDescent="0.25">
      <c r="A103" s="29">
        <v>20</v>
      </c>
      <c r="B103" s="40" t="e">
        <f>#REF!</f>
        <v>#REF!</v>
      </c>
      <c r="C103" s="28" t="e">
        <f>#REF!</f>
        <v>#REF!</v>
      </c>
      <c r="D103" s="28" t="e">
        <f>COUNTIF(#REF!,"Critical")</f>
        <v>#REF!</v>
      </c>
      <c r="E103" s="28" t="e">
        <f>#REF!</f>
        <v>#REF!</v>
      </c>
      <c r="F103" s="28" t="e">
        <f>#REF!</f>
        <v>#REF!</v>
      </c>
      <c r="G103" s="28" t="e">
        <f>#REF!</f>
        <v>#REF!</v>
      </c>
      <c r="H103" s="28" t="e">
        <f>#REF!</f>
        <v>#REF!</v>
      </c>
      <c r="I103" s="24" t="e">
        <f t="shared" si="8"/>
        <v>#REF!</v>
      </c>
    </row>
    <row r="104" spans="1:9" x14ac:dyDescent="0.25">
      <c r="A104" s="29">
        <v>21</v>
      </c>
      <c r="B104" s="40" t="str">
        <f>Lineups!A2</f>
        <v>LINEUPS</v>
      </c>
      <c r="C104" s="28">
        <f>Lineups!K2</f>
        <v>0</v>
      </c>
      <c r="D104" s="28">
        <f>COUNTIF(Lineups!B:B,"Critical")</f>
        <v>2</v>
      </c>
      <c r="E104" s="28">
        <f>Lineups!H7</f>
        <v>2</v>
      </c>
      <c r="F104" s="28">
        <f>Lineups!H8</f>
        <v>0</v>
      </c>
      <c r="G104" s="28">
        <f>Lineups!H9</f>
        <v>0</v>
      </c>
      <c r="H104" s="28">
        <f>Lineups!H10</f>
        <v>0</v>
      </c>
      <c r="I104" s="24">
        <f t="shared" si="8"/>
        <v>2</v>
      </c>
    </row>
    <row r="105" spans="1:9" x14ac:dyDescent="0.25">
      <c r="A105" s="26">
        <v>22</v>
      </c>
      <c r="B105" s="40" t="str">
        <f>'Master Indices'!A2</f>
        <v>MASTER INDICES</v>
      </c>
      <c r="C105" s="28">
        <f>'Master Indices'!K2</f>
        <v>0</v>
      </c>
      <c r="D105" s="28">
        <f>COUNTIF('Master Indices'!B:B,"Critical")</f>
        <v>9</v>
      </c>
      <c r="E105" s="28">
        <f>'Master Indices'!H7</f>
        <v>9</v>
      </c>
      <c r="F105" s="28">
        <f>'Master Indices'!H8</f>
        <v>0</v>
      </c>
      <c r="G105" s="28">
        <f>'Master Indices'!H9</f>
        <v>0</v>
      </c>
      <c r="H105" s="28">
        <f>'Master Indices'!H10</f>
        <v>0</v>
      </c>
      <c r="I105" s="24">
        <f t="shared" si="8"/>
        <v>9</v>
      </c>
    </row>
    <row r="106" spans="1:9" x14ac:dyDescent="0.25">
      <c r="A106" s="29">
        <v>23</v>
      </c>
      <c r="B106" s="40" t="str">
        <f>Narcotics!A2</f>
        <v>NARCOTICS</v>
      </c>
      <c r="C106" s="28">
        <f>Narcotics!K2</f>
        <v>0</v>
      </c>
      <c r="D106" s="28">
        <f>COUNTIF(Narcotics!B:B,"Critical")</f>
        <v>3</v>
      </c>
      <c r="E106" s="28">
        <f>Narcotics!H7</f>
        <v>3</v>
      </c>
      <c r="F106" s="28">
        <f>Narcotics!H8</f>
        <v>0</v>
      </c>
      <c r="G106" s="28">
        <f>Narcotics!H9</f>
        <v>0</v>
      </c>
      <c r="H106" s="28">
        <f>Narcotics!H10</f>
        <v>0</v>
      </c>
      <c r="I106" s="24">
        <f t="shared" si="8"/>
        <v>3</v>
      </c>
    </row>
    <row r="107" spans="1:9" x14ac:dyDescent="0.25">
      <c r="A107" s="29">
        <v>24</v>
      </c>
      <c r="B107" s="40" t="str">
        <f>Narrative!A2</f>
        <v>NARRATIVE</v>
      </c>
      <c r="C107" s="28">
        <f>Narrative!K2</f>
        <v>0</v>
      </c>
      <c r="D107" s="28">
        <f>COUNTIF(Narrative!B:B,"Critical")</f>
        <v>1</v>
      </c>
      <c r="E107" s="28">
        <f>Narrative!H7</f>
        <v>1</v>
      </c>
      <c r="F107" s="28">
        <f>Narrative!H8</f>
        <v>0</v>
      </c>
      <c r="G107" s="28">
        <f>Narrative!H9</f>
        <v>0</v>
      </c>
      <c r="H107" s="28">
        <f>Narrative!H10</f>
        <v>0</v>
      </c>
      <c r="I107" s="24">
        <f t="shared" si="8"/>
        <v>1</v>
      </c>
    </row>
    <row r="108" spans="1:9" x14ac:dyDescent="0.25">
      <c r="A108" s="26">
        <v>25</v>
      </c>
      <c r="B108" s="40" t="str">
        <f>Orders!A2</f>
        <v>ORDERS</v>
      </c>
      <c r="C108" s="28">
        <f>Orders!K2</f>
        <v>0</v>
      </c>
      <c r="D108" s="28">
        <f>COUNTIF(Orders!B:B,"Critical")</f>
        <v>3</v>
      </c>
      <c r="E108" s="28">
        <f>Orders!H8</f>
        <v>0</v>
      </c>
      <c r="F108" s="28">
        <f>Orders!H9</f>
        <v>0</v>
      </c>
      <c r="G108" s="28">
        <f>Orders!H10</f>
        <v>0</v>
      </c>
      <c r="H108" s="28">
        <f>Orders!H11</f>
        <v>1</v>
      </c>
      <c r="I108" s="24">
        <f t="shared" si="8"/>
        <v>1</v>
      </c>
    </row>
    <row r="109" spans="1:9" x14ac:dyDescent="0.25">
      <c r="A109" s="29">
        <v>26</v>
      </c>
      <c r="B109" s="40" t="str">
        <f>Pawn!A2</f>
        <v>PAWN</v>
      </c>
      <c r="C109" s="28">
        <f>Pawn!K2</f>
        <v>0</v>
      </c>
      <c r="D109" s="28">
        <f>COUNTIF(Pawn!B:B,"Critical")</f>
        <v>0</v>
      </c>
      <c r="E109" s="28">
        <f>Pawn!H7</f>
        <v>0</v>
      </c>
      <c r="F109" s="28">
        <f>Pawn!H8</f>
        <v>0</v>
      </c>
      <c r="G109" s="28">
        <f>Pawn!H9</f>
        <v>0</v>
      </c>
      <c r="H109" s="28">
        <f>Pawn!H10</f>
        <v>0</v>
      </c>
      <c r="I109" s="24">
        <f t="shared" si="8"/>
        <v>0</v>
      </c>
    </row>
    <row r="110" spans="1:9" x14ac:dyDescent="0.25">
      <c r="A110" s="29">
        <v>27</v>
      </c>
      <c r="B110" s="40" t="str">
        <f>'Personnel Training'!A2</f>
        <v>PERSONNEL TRAINING</v>
      </c>
      <c r="C110" s="28">
        <f>'Personnel Training'!K2</f>
        <v>0</v>
      </c>
      <c r="D110" s="28">
        <f>COUNTIF('Personnel Training'!B:B,"Critical")</f>
        <v>25</v>
      </c>
      <c r="E110" s="28">
        <f>'Personnel Training'!H7</f>
        <v>25</v>
      </c>
      <c r="F110" s="28">
        <f>'Personnel Training'!H8</f>
        <v>0</v>
      </c>
      <c r="G110" s="28">
        <f>'Personnel Training'!H9</f>
        <v>0</v>
      </c>
      <c r="H110" s="28">
        <f>'Personnel Training'!H10</f>
        <v>0</v>
      </c>
      <c r="I110" s="24">
        <f t="shared" si="8"/>
        <v>25</v>
      </c>
    </row>
    <row r="111" spans="1:9" x14ac:dyDescent="0.25">
      <c r="A111" s="26">
        <v>28</v>
      </c>
      <c r="B111" s="40" t="str">
        <f>Property!A2</f>
        <v>PROPERTY EVIDENCE</v>
      </c>
      <c r="C111" s="28">
        <f>Property!K2</f>
        <v>0</v>
      </c>
      <c r="D111" s="28">
        <f>COUNTIF(Property!B:B,"Critical")</f>
        <v>15</v>
      </c>
      <c r="E111" s="28">
        <f>Property!H7</f>
        <v>15</v>
      </c>
      <c r="F111" s="28">
        <f>Property!H8</f>
        <v>0</v>
      </c>
      <c r="G111" s="28">
        <f>Property!H9</f>
        <v>0</v>
      </c>
      <c r="H111" s="28">
        <f>Property!H10</f>
        <v>0</v>
      </c>
      <c r="I111" s="24">
        <f t="shared" si="8"/>
        <v>15</v>
      </c>
    </row>
    <row r="112" spans="1:9" x14ac:dyDescent="0.25">
      <c r="A112" s="29">
        <v>29</v>
      </c>
      <c r="B112" s="40" t="str">
        <f>Records!A2</f>
        <v>RECORDS</v>
      </c>
      <c r="C112" s="28">
        <f>Records!K2</f>
        <v>0</v>
      </c>
      <c r="D112" s="28">
        <f>COUNTIF(Records!B:B,"Critical")</f>
        <v>9</v>
      </c>
      <c r="E112" s="28">
        <f>Records!H7</f>
        <v>9</v>
      </c>
      <c r="F112" s="28">
        <f>Records!H8</f>
        <v>0</v>
      </c>
      <c r="G112" s="28">
        <f>Records!H9</f>
        <v>0</v>
      </c>
      <c r="H112" s="28">
        <f>Records!H10</f>
        <v>0</v>
      </c>
      <c r="I112" s="24">
        <f t="shared" si="8"/>
        <v>9</v>
      </c>
    </row>
    <row r="113" spans="1:10" x14ac:dyDescent="0.25">
      <c r="A113" s="29">
        <v>30</v>
      </c>
      <c r="B113" s="40" t="str">
        <f>Reports!A2</f>
        <v>REPORTS &amp; QUERIES</v>
      </c>
      <c r="C113" s="28">
        <f>Reports!K2</f>
        <v>0</v>
      </c>
      <c r="D113" s="28">
        <f>COUNTIF(Reports!B:B,"Critical")</f>
        <v>17</v>
      </c>
      <c r="E113" s="28">
        <f>Reports!H7</f>
        <v>17</v>
      </c>
      <c r="F113" s="28">
        <f>Reports!H8</f>
        <v>0</v>
      </c>
      <c r="G113" s="28">
        <f>Reports!H9</f>
        <v>0</v>
      </c>
      <c r="H113" s="28">
        <f>Reports!H10</f>
        <v>0</v>
      </c>
      <c r="I113" s="24">
        <f t="shared" si="8"/>
        <v>17</v>
      </c>
    </row>
    <row r="114" spans="1:10" x14ac:dyDescent="0.25">
      <c r="A114" s="26">
        <v>31</v>
      </c>
      <c r="B114" s="32" t="str">
        <f>UOF!A2</f>
        <v>USE OF FORCE</v>
      </c>
      <c r="C114" s="34">
        <f>UOF!K2</f>
        <v>0</v>
      </c>
      <c r="D114" s="28">
        <f>COUNTIF(UOF!B:B,"Critical")</f>
        <v>3</v>
      </c>
      <c r="E114" s="34">
        <f>UOF!H7</f>
        <v>3</v>
      </c>
      <c r="F114" s="34">
        <f>UOF!H8</f>
        <v>0</v>
      </c>
      <c r="G114" s="34">
        <f>UOF!H9</f>
        <v>0</v>
      </c>
      <c r="H114" s="34">
        <f>UOF!H10</f>
        <v>0</v>
      </c>
      <c r="I114" s="24">
        <f t="shared" si="8"/>
        <v>3</v>
      </c>
    </row>
    <row r="115" spans="1:10" x14ac:dyDescent="0.25">
      <c r="A115" s="29">
        <v>32</v>
      </c>
      <c r="B115" s="40" t="str">
        <f>Warrants!A2</f>
        <v>WARRANTS</v>
      </c>
      <c r="C115" s="28">
        <f>Warrants!K2</f>
        <v>0</v>
      </c>
      <c r="D115" s="28">
        <f>COUNTIF(Warrants!B:B,"Critical")</f>
        <v>3</v>
      </c>
      <c r="E115" s="28">
        <f>Warrants!H10</f>
        <v>0</v>
      </c>
      <c r="F115" s="28">
        <f>Warrants!H11</f>
        <v>0</v>
      </c>
      <c r="G115" s="28">
        <f>Warrants!H12</f>
        <v>0</v>
      </c>
      <c r="H115" s="28">
        <f>Warrants!H13</f>
        <v>0</v>
      </c>
      <c r="I115" s="24">
        <f t="shared" si="8"/>
        <v>0</v>
      </c>
      <c r="J115" s="24" t="e">
        <f>SUM(I85:I115)</f>
        <v>#REF!</v>
      </c>
    </row>
    <row r="117" spans="1:10" ht="41.4" x14ac:dyDescent="0.25">
      <c r="A117" s="13" t="s">
        <v>4</v>
      </c>
      <c r="B117" s="13" t="s">
        <v>5</v>
      </c>
      <c r="C117" s="13" t="s">
        <v>15</v>
      </c>
      <c r="D117" s="14" t="s">
        <v>25</v>
      </c>
      <c r="E117" s="14" t="s">
        <v>26</v>
      </c>
      <c r="F117" s="14" t="s">
        <v>27</v>
      </c>
      <c r="G117" s="14" t="s">
        <v>28</v>
      </c>
      <c r="H117" s="14" t="s">
        <v>29</v>
      </c>
      <c r="I117" s="1"/>
    </row>
    <row r="118" spans="1:10" x14ac:dyDescent="0.25">
      <c r="A118" s="17" t="s">
        <v>19</v>
      </c>
      <c r="B118" s="23"/>
      <c r="C118" s="17" t="e">
        <f t="shared" ref="C118:H118" si="9">SUM(C120:C150)</f>
        <v>#REF!</v>
      </c>
      <c r="D118" s="17" t="e">
        <f t="shared" si="9"/>
        <v>#REF!</v>
      </c>
      <c r="E118" s="17" t="e">
        <f t="shared" si="9"/>
        <v>#REF!</v>
      </c>
      <c r="F118" s="17" t="e">
        <f t="shared" si="9"/>
        <v>#REF!</v>
      </c>
      <c r="G118" s="17" t="e">
        <f t="shared" si="9"/>
        <v>#REF!</v>
      </c>
      <c r="H118" s="17" t="e">
        <f t="shared" si="9"/>
        <v>#REF!</v>
      </c>
      <c r="I118" s="24" t="e">
        <f t="shared" ref="I118:I150" si="10">SUM(E118:H118)</f>
        <v>#REF!</v>
      </c>
    </row>
    <row r="119" spans="1:10" x14ac:dyDescent="0.25">
      <c r="A119" s="26">
        <v>1</v>
      </c>
      <c r="B119" s="39" t="str">
        <f>AlarmTracking!A2</f>
        <v>ALARM TRACKING AND BILLING</v>
      </c>
      <c r="C119" s="28">
        <f>AlarmTracking!K2</f>
        <v>0</v>
      </c>
      <c r="D119" s="28">
        <f>COUNTIF(AlarmTracking!B:B,"Important")</f>
        <v>0</v>
      </c>
      <c r="E119" s="28">
        <f>AlarmTracking!H11</f>
        <v>0</v>
      </c>
      <c r="F119" s="28">
        <f>AlarmTracking!H12</f>
        <v>0</v>
      </c>
      <c r="G119" s="28">
        <f>AlarmTracking!H13</f>
        <v>0</v>
      </c>
      <c r="H119" s="28">
        <f>AlarmTracking!H14</f>
        <v>0</v>
      </c>
      <c r="I119" s="24">
        <f t="shared" si="10"/>
        <v>0</v>
      </c>
    </row>
    <row r="120" spans="1:10" x14ac:dyDescent="0.25">
      <c r="A120" s="29">
        <v>2</v>
      </c>
      <c r="B120" s="39" t="str">
        <f>Application!A2</f>
        <v>APPLICATION</v>
      </c>
      <c r="C120" s="28">
        <f>Application!K2</f>
        <v>0</v>
      </c>
      <c r="D120" s="28">
        <f>COUNTIF(Application!B:B,"Important")</f>
        <v>5</v>
      </c>
      <c r="E120" s="28">
        <f>Application!H11</f>
        <v>5</v>
      </c>
      <c r="F120" s="28">
        <f>Application!H12</f>
        <v>0</v>
      </c>
      <c r="G120" s="28">
        <f>Application!H13</f>
        <v>0</v>
      </c>
      <c r="H120" s="28">
        <f>Application!H14</f>
        <v>0</v>
      </c>
      <c r="I120" s="24">
        <f t="shared" si="10"/>
        <v>5</v>
      </c>
    </row>
    <row r="121" spans="1:10" x14ac:dyDescent="0.25">
      <c r="A121" s="29">
        <v>3</v>
      </c>
      <c r="B121" s="40" t="str">
        <f>Animal!A2</f>
        <v>ANIMAL</v>
      </c>
      <c r="C121" s="28">
        <f>Animal!K2</f>
        <v>0</v>
      </c>
      <c r="D121" s="28">
        <f>COUNTIF(Animal!B:B,"Important")</f>
        <v>0</v>
      </c>
      <c r="E121" s="28">
        <f>Animal!H11</f>
        <v>0</v>
      </c>
      <c r="F121" s="28">
        <f>Animal!H12</f>
        <v>0</v>
      </c>
      <c r="G121" s="28">
        <f>Animal!H13</f>
        <v>0</v>
      </c>
      <c r="H121" s="28">
        <f>Animal!H14</f>
        <v>0</v>
      </c>
      <c r="I121" s="24">
        <f t="shared" si="10"/>
        <v>0</v>
      </c>
    </row>
    <row r="122" spans="1:10" x14ac:dyDescent="0.25">
      <c r="A122" s="26">
        <v>4</v>
      </c>
      <c r="B122" s="40" t="str">
        <f>Arrest!A2</f>
        <v>ARREST</v>
      </c>
      <c r="C122" s="28">
        <f>Arrest!K2</f>
        <v>0</v>
      </c>
      <c r="D122" s="28">
        <f>COUNTIF(Arrest!B:B,"Important")</f>
        <v>32</v>
      </c>
      <c r="E122" s="28">
        <f>Arrest!H11</f>
        <v>32</v>
      </c>
      <c r="F122" s="28">
        <f>Arrest!H12</f>
        <v>0</v>
      </c>
      <c r="G122" s="28">
        <f>Arrest!H13</f>
        <v>0</v>
      </c>
      <c r="H122" s="28">
        <f>Arrest!H14</f>
        <v>0</v>
      </c>
      <c r="I122" s="24">
        <f t="shared" si="10"/>
        <v>32</v>
      </c>
    </row>
    <row r="123" spans="1:10" x14ac:dyDescent="0.25">
      <c r="A123" s="29">
        <v>5</v>
      </c>
      <c r="B123" s="40" t="str">
        <f>'Asset Management'!A2</f>
        <v>ASSET MANAGEMENT</v>
      </c>
      <c r="C123" s="28">
        <f>'Asset Management'!K2</f>
        <v>0</v>
      </c>
      <c r="D123" s="28">
        <f>COUNTIF('Asset Management'!B:B,"Important")</f>
        <v>47</v>
      </c>
      <c r="E123" s="28">
        <f>'Asset Management'!H11</f>
        <v>47</v>
      </c>
      <c r="F123" s="28">
        <f>'Asset Management'!H12</f>
        <v>0</v>
      </c>
      <c r="G123" s="28">
        <f>'Asset Management'!H13</f>
        <v>0</v>
      </c>
      <c r="H123" s="28">
        <f>'Asset Management'!H14</f>
        <v>0</v>
      </c>
      <c r="I123" s="24">
        <f t="shared" si="10"/>
        <v>47</v>
      </c>
    </row>
    <row r="124" spans="1:10" x14ac:dyDescent="0.25">
      <c r="A124" s="29">
        <v>6</v>
      </c>
      <c r="B124" s="40" t="e">
        <f>#REF!</f>
        <v>#REF!</v>
      </c>
      <c r="C124" s="28" t="e">
        <f>#REF!</f>
        <v>#REF!</v>
      </c>
      <c r="D124" s="28" t="e">
        <f>COUNTIF(#REF!,"Important")</f>
        <v>#REF!</v>
      </c>
      <c r="E124" s="28" t="e">
        <f>#REF!</f>
        <v>#REF!</v>
      </c>
      <c r="F124" s="28" t="e">
        <f>#REF!</f>
        <v>#REF!</v>
      </c>
      <c r="G124" s="28" t="e">
        <f>#REF!</f>
        <v>#REF!</v>
      </c>
      <c r="H124" s="28" t="e">
        <f>#REF!</f>
        <v>#REF!</v>
      </c>
      <c r="I124" s="24" t="e">
        <f t="shared" si="10"/>
        <v>#REF!</v>
      </c>
    </row>
    <row r="125" spans="1:10" x14ac:dyDescent="0.25">
      <c r="A125" s="26">
        <v>7</v>
      </c>
      <c r="B125" s="40" t="e">
        <f>#REF!</f>
        <v>#REF!</v>
      </c>
      <c r="C125" s="28" t="e">
        <f>#REF!</f>
        <v>#REF!</v>
      </c>
      <c r="D125" s="28" t="e">
        <f>COUNTIF(#REF!,"Important")</f>
        <v>#REF!</v>
      </c>
      <c r="E125" s="28" t="e">
        <f>#REF!</f>
        <v>#REF!</v>
      </c>
      <c r="F125" s="28" t="e">
        <f>#REF!</f>
        <v>#REF!</v>
      </c>
      <c r="G125" s="28" t="e">
        <f>#REF!</f>
        <v>#REF!</v>
      </c>
      <c r="H125" s="28" t="e">
        <f>#REF!</f>
        <v>#REF!</v>
      </c>
      <c r="I125" s="24" t="e">
        <f t="shared" si="10"/>
        <v>#REF!</v>
      </c>
    </row>
    <row r="126" spans="1:10" x14ac:dyDescent="0.25">
      <c r="A126" s="29">
        <v>8</v>
      </c>
      <c r="B126" s="40" t="str">
        <f>'Case Management'!A2</f>
        <v>CASE MANAGEMENT</v>
      </c>
      <c r="C126" s="28">
        <f>'Case Management'!K2</f>
        <v>0</v>
      </c>
      <c r="D126" s="28">
        <f>COUNTIF('Case Management'!B:B,"Important")</f>
        <v>37</v>
      </c>
      <c r="E126" s="28">
        <f>'Case Management'!H11</f>
        <v>37</v>
      </c>
      <c r="F126" s="28">
        <f>'Case Management'!H12</f>
        <v>0</v>
      </c>
      <c r="G126" s="28">
        <f>'Case Management'!H13</f>
        <v>0</v>
      </c>
      <c r="H126" s="28">
        <f>'Case Management'!H14</f>
        <v>0</v>
      </c>
      <c r="I126" s="24">
        <f t="shared" si="10"/>
        <v>37</v>
      </c>
    </row>
    <row r="127" spans="1:10" x14ac:dyDescent="0.25">
      <c r="A127" s="29">
        <v>9</v>
      </c>
      <c r="B127" s="40" t="str">
        <f>Citations!A2</f>
        <v>CITATIONS</v>
      </c>
      <c r="C127" s="28">
        <f>Citations!K2</f>
        <v>0</v>
      </c>
      <c r="D127" s="28">
        <f>COUNTIF(Citations!B:B,"Important")</f>
        <v>0</v>
      </c>
      <c r="E127" s="28">
        <f>Citations!H11</f>
        <v>0</v>
      </c>
      <c r="F127" s="28">
        <f>Citations!H12</f>
        <v>0</v>
      </c>
      <c r="G127" s="28">
        <f>Citations!H13</f>
        <v>0</v>
      </c>
      <c r="H127" s="28">
        <f>Citations!H14</f>
        <v>0</v>
      </c>
      <c r="I127" s="24">
        <f t="shared" si="10"/>
        <v>0</v>
      </c>
    </row>
    <row r="128" spans="1:10" x14ac:dyDescent="0.25">
      <c r="A128" s="26">
        <v>10</v>
      </c>
      <c r="B128" s="40" t="str">
        <f>Collisions!A2</f>
        <v>COLLISIONS</v>
      </c>
      <c r="C128" s="28">
        <f>Collisions!K2</f>
        <v>0</v>
      </c>
      <c r="D128" s="28">
        <f>COUNTIF(Collisions!B:B,"Important")</f>
        <v>23</v>
      </c>
      <c r="E128" s="28">
        <f>Collisions!H11</f>
        <v>23</v>
      </c>
      <c r="F128" s="28">
        <f>Collisions!H10</f>
        <v>0</v>
      </c>
      <c r="G128" s="28">
        <f>Collisions!H13</f>
        <v>0</v>
      </c>
      <c r="H128" s="28">
        <f>Collisions!H14</f>
        <v>0</v>
      </c>
      <c r="I128" s="24">
        <f t="shared" si="10"/>
        <v>23</v>
      </c>
    </row>
    <row r="129" spans="1:9" x14ac:dyDescent="0.25">
      <c r="A129" s="29">
        <v>11</v>
      </c>
      <c r="B129" s="40" t="str">
        <f>'Crime Analysis'!A2</f>
        <v>CRIME ANALYSIS</v>
      </c>
      <c r="C129" s="28">
        <f>'Crime Analysis'!K2</f>
        <v>0</v>
      </c>
      <c r="D129" s="28">
        <f>COUNTIF('Crime Analysis'!B:B,"Important")</f>
        <v>111</v>
      </c>
      <c r="E129" s="28">
        <f>'Crime Analysis'!H11</f>
        <v>111</v>
      </c>
      <c r="F129" s="28">
        <f>'Crime Analysis'!H12</f>
        <v>0</v>
      </c>
      <c r="G129" s="28">
        <f>'Crime Analysis'!H13</f>
        <v>0</v>
      </c>
      <c r="H129" s="28">
        <f>'Crime Analysis'!H14</f>
        <v>0</v>
      </c>
      <c r="I129" s="24">
        <f t="shared" si="10"/>
        <v>111</v>
      </c>
    </row>
    <row r="130" spans="1:9" x14ac:dyDescent="0.25">
      <c r="A130" s="29">
        <v>12</v>
      </c>
      <c r="B130" s="40" t="str">
        <f>'Crime Reporting'!A2</f>
        <v>CRIME REPORTING</v>
      </c>
      <c r="C130" s="28">
        <f>'Crime Reporting'!K2</f>
        <v>0</v>
      </c>
      <c r="D130" s="28">
        <f>COUNTIF('Crime Reporting'!B:B,"Important")</f>
        <v>6</v>
      </c>
      <c r="E130" s="28">
        <f>'Crime Reporting'!H11</f>
        <v>6</v>
      </c>
      <c r="F130" s="28">
        <f>'Crime Reporting'!H12</f>
        <v>0</v>
      </c>
      <c r="G130" s="28">
        <f>'Crime Reporting'!H13</f>
        <v>0</v>
      </c>
      <c r="H130" s="28">
        <f>'Crime Reporting'!H14</f>
        <v>0</v>
      </c>
      <c r="I130" s="24">
        <f t="shared" si="10"/>
        <v>6</v>
      </c>
    </row>
    <row r="131" spans="1:9" x14ac:dyDescent="0.25">
      <c r="A131" s="26">
        <v>13</v>
      </c>
      <c r="B131" s="40" t="str">
        <f>'Field Contact'!A2</f>
        <v>FIELD CONTACT</v>
      </c>
      <c r="C131" s="28">
        <f>'Field Contact'!K2</f>
        <v>0</v>
      </c>
      <c r="D131" s="28">
        <f>COUNTIF('Field Contact'!B:B,"Important")</f>
        <v>51</v>
      </c>
      <c r="E131" s="28">
        <f>'Field Contact'!H11</f>
        <v>51</v>
      </c>
      <c r="F131" s="28">
        <f>'Field Contact'!H12</f>
        <v>0</v>
      </c>
      <c r="G131" s="28">
        <f>'Field Contact'!H13</f>
        <v>0</v>
      </c>
      <c r="H131" s="28">
        <f>'Field Contact'!H14</f>
        <v>0</v>
      </c>
      <c r="I131" s="24">
        <f t="shared" si="10"/>
        <v>51</v>
      </c>
    </row>
    <row r="132" spans="1:9" x14ac:dyDescent="0.25">
      <c r="A132" s="29">
        <v>14</v>
      </c>
      <c r="B132" s="40" t="str">
        <f>'Fleet Management'!A2</f>
        <v>FLEET MANAGEMENT</v>
      </c>
      <c r="C132" s="28">
        <f>'Fleet Management'!K2</f>
        <v>0</v>
      </c>
      <c r="D132" s="28">
        <f>COUNTIF('Fleet Management'!B:B,"Important")</f>
        <v>15</v>
      </c>
      <c r="E132" s="28">
        <f>'Fleet Management'!H11</f>
        <v>15</v>
      </c>
      <c r="F132" s="28">
        <f>'Fleet Management'!H12</f>
        <v>0</v>
      </c>
      <c r="G132" s="28">
        <f>'Fleet Management'!H13</f>
        <v>0</v>
      </c>
      <c r="H132" s="28">
        <f>'Fleet Management'!H14</f>
        <v>0</v>
      </c>
      <c r="I132" s="24">
        <f t="shared" si="10"/>
        <v>15</v>
      </c>
    </row>
    <row r="133" spans="1:9" x14ac:dyDescent="0.25">
      <c r="A133" s="29">
        <v>15</v>
      </c>
      <c r="B133" s="40" t="str">
        <f>Impound!A2</f>
        <v>IMPOUND</v>
      </c>
      <c r="C133" s="28">
        <f>Impound!K2</f>
        <v>0</v>
      </c>
      <c r="D133" s="28">
        <f>COUNTIF(Impound!B:B,"Important")</f>
        <v>0</v>
      </c>
      <c r="E133" s="28">
        <f>Impound!H11</f>
        <v>0</v>
      </c>
      <c r="F133" s="28">
        <f>Impound!H12</f>
        <v>0</v>
      </c>
      <c r="G133" s="28">
        <f>Impound!H13</f>
        <v>0</v>
      </c>
      <c r="H133" s="28">
        <f>Impound!H14</f>
        <v>0</v>
      </c>
      <c r="I133" s="24">
        <f t="shared" si="10"/>
        <v>0</v>
      </c>
    </row>
    <row r="134" spans="1:9" x14ac:dyDescent="0.25">
      <c r="A134" s="26">
        <v>16</v>
      </c>
      <c r="B134" s="40" t="str">
        <f>'Incident Case Entry'!A2</f>
        <v>INCIDENT CASE ENTRY</v>
      </c>
      <c r="C134" s="28">
        <f>'Incident Case Entry'!K2</f>
        <v>0</v>
      </c>
      <c r="D134" s="28">
        <f>COUNTIF('Incident Case Entry'!B:B,"Important")</f>
        <v>14</v>
      </c>
      <c r="E134" s="28">
        <f>'Incident Case Entry'!H11</f>
        <v>14</v>
      </c>
      <c r="F134" s="28">
        <f>'Incident Case Entry'!H12</f>
        <v>0</v>
      </c>
      <c r="G134" s="28">
        <f>'Incident Case Entry'!H13</f>
        <v>0</v>
      </c>
      <c r="H134" s="28">
        <f>'Incident Case Entry'!H14</f>
        <v>0</v>
      </c>
      <c r="I134" s="24">
        <f t="shared" si="10"/>
        <v>14</v>
      </c>
    </row>
    <row r="135" spans="1:9" x14ac:dyDescent="0.25">
      <c r="A135" s="29">
        <v>17</v>
      </c>
      <c r="B135" s="40" t="str">
        <f>'Intelligence and Tips'!A2</f>
        <v>INTELLIGENCE AND TIPS</v>
      </c>
      <c r="C135" s="28">
        <f>'Intelligence and Tips'!K2</f>
        <v>0</v>
      </c>
      <c r="D135" s="28">
        <f>COUNTIF('Intelligence and Tips'!B:B,"Important")</f>
        <v>2</v>
      </c>
      <c r="E135" s="28">
        <f>'Intelligence and Tips'!H11</f>
        <v>2</v>
      </c>
      <c r="F135" s="28">
        <f>'Intelligence and Tips'!H12</f>
        <v>0</v>
      </c>
      <c r="G135" s="28">
        <f>'Intelligence and Tips'!H13</f>
        <v>0</v>
      </c>
      <c r="H135" s="28">
        <f>'Intelligence and Tips'!H14</f>
        <v>0</v>
      </c>
      <c r="I135" s="24">
        <f t="shared" si="10"/>
        <v>2</v>
      </c>
    </row>
    <row r="136" spans="1:9" x14ac:dyDescent="0.25">
      <c r="A136" s="29">
        <v>18</v>
      </c>
      <c r="B136" s="40" t="str">
        <f>Investigations!A2</f>
        <v>INVESTIGATIONS</v>
      </c>
      <c r="C136" s="28">
        <f>Investigations!K2</f>
        <v>0</v>
      </c>
      <c r="D136" s="28">
        <f>COUNTIF(Investigations!B:B,"Important")</f>
        <v>22</v>
      </c>
      <c r="E136" s="28">
        <f>Investigations!H11</f>
        <v>22</v>
      </c>
      <c r="F136" s="28">
        <f>Investigations!H12</f>
        <v>0</v>
      </c>
      <c r="G136" s="28">
        <f>Investigations!H13</f>
        <v>0</v>
      </c>
      <c r="H136" s="28">
        <f>Investigations!H14</f>
        <v>0</v>
      </c>
      <c r="I136" s="24">
        <f t="shared" si="10"/>
        <v>22</v>
      </c>
    </row>
    <row r="137" spans="1:9" x14ac:dyDescent="0.25">
      <c r="A137" s="26">
        <v>19</v>
      </c>
      <c r="B137" s="40" t="str">
        <f>'K9'!A2</f>
        <v>K9</v>
      </c>
      <c r="C137" s="28">
        <f>'K9'!K2</f>
        <v>0</v>
      </c>
      <c r="D137" s="28">
        <f>COUNTIF('K9'!B:B,"Important")</f>
        <v>0</v>
      </c>
      <c r="E137" s="28">
        <f>'K9'!H11</f>
        <v>0</v>
      </c>
      <c r="F137" s="28">
        <f>'K9'!H12</f>
        <v>0</v>
      </c>
      <c r="G137" s="28">
        <f>'K9'!H13</f>
        <v>0</v>
      </c>
      <c r="H137" s="28">
        <f>'K9'!H14</f>
        <v>0</v>
      </c>
      <c r="I137" s="24">
        <f t="shared" si="10"/>
        <v>0</v>
      </c>
    </row>
    <row r="138" spans="1:9" x14ac:dyDescent="0.25">
      <c r="A138" s="29">
        <v>20</v>
      </c>
      <c r="B138" s="40" t="e">
        <f>#REF!</f>
        <v>#REF!</v>
      </c>
      <c r="C138" s="28" t="e">
        <f>#REF!</f>
        <v>#REF!</v>
      </c>
      <c r="D138" s="28" t="e">
        <f>COUNTIF(#REF!,"Important")</f>
        <v>#REF!</v>
      </c>
      <c r="E138" s="28" t="e">
        <f>#REF!</f>
        <v>#REF!</v>
      </c>
      <c r="F138" s="28" t="e">
        <f>#REF!</f>
        <v>#REF!</v>
      </c>
      <c r="G138" s="28" t="e">
        <f>#REF!</f>
        <v>#REF!</v>
      </c>
      <c r="H138" s="28" t="e">
        <f>#REF!</f>
        <v>#REF!</v>
      </c>
      <c r="I138" s="24" t="e">
        <f t="shared" si="10"/>
        <v>#REF!</v>
      </c>
    </row>
    <row r="139" spans="1:9" x14ac:dyDescent="0.25">
      <c r="A139" s="29">
        <v>21</v>
      </c>
      <c r="B139" s="40" t="str">
        <f>Lineups!A2</f>
        <v>LINEUPS</v>
      </c>
      <c r="C139" s="28">
        <f>Lineups!K2</f>
        <v>0</v>
      </c>
      <c r="D139" s="28">
        <f>COUNTIF(Lineups!B:B,"Important")</f>
        <v>1</v>
      </c>
      <c r="E139" s="28">
        <f>Lineups!H11</f>
        <v>1</v>
      </c>
      <c r="F139" s="28">
        <f>Lineups!H12</f>
        <v>0</v>
      </c>
      <c r="G139" s="28">
        <f>Lineups!H13</f>
        <v>0</v>
      </c>
      <c r="H139" s="28">
        <f>Lineups!H14</f>
        <v>0</v>
      </c>
      <c r="I139" s="24">
        <f t="shared" si="10"/>
        <v>1</v>
      </c>
    </row>
    <row r="140" spans="1:9" x14ac:dyDescent="0.25">
      <c r="A140" s="26">
        <v>22</v>
      </c>
      <c r="B140" s="40" t="str">
        <f>'Master Indices'!A2</f>
        <v>MASTER INDICES</v>
      </c>
      <c r="C140" s="28">
        <f>'Master Indices'!K2</f>
        <v>0</v>
      </c>
      <c r="D140" s="28">
        <f>COUNTIF('Master Indices'!B:B,"Important")</f>
        <v>2</v>
      </c>
      <c r="E140" s="28">
        <f>'Master Indices'!H11</f>
        <v>2</v>
      </c>
      <c r="F140" s="28">
        <f>'Master Indices'!H12</f>
        <v>0</v>
      </c>
      <c r="G140" s="28">
        <f>'Master Indices'!H13</f>
        <v>0</v>
      </c>
      <c r="H140" s="28">
        <f>'Master Indices'!H14</f>
        <v>0</v>
      </c>
      <c r="I140" s="24">
        <f t="shared" si="10"/>
        <v>2</v>
      </c>
    </row>
    <row r="141" spans="1:9" x14ac:dyDescent="0.25">
      <c r="A141" s="29">
        <v>23</v>
      </c>
      <c r="B141" s="40" t="str">
        <f>Narcotics!A2</f>
        <v>NARCOTICS</v>
      </c>
      <c r="C141" s="28">
        <f>Narcotics!K2</f>
        <v>0</v>
      </c>
      <c r="D141" s="28">
        <f>COUNTIF(Narcotics!B:B,"Important")</f>
        <v>4</v>
      </c>
      <c r="E141" s="28">
        <f>Narcotics!H11</f>
        <v>4</v>
      </c>
      <c r="F141" s="28">
        <f>Narcotics!H12</f>
        <v>0</v>
      </c>
      <c r="G141" s="28">
        <f>Narcotics!H13</f>
        <v>0</v>
      </c>
      <c r="H141" s="28">
        <f>Narcotics!H14</f>
        <v>0</v>
      </c>
      <c r="I141" s="24">
        <f t="shared" si="10"/>
        <v>4</v>
      </c>
    </row>
    <row r="142" spans="1:9" x14ac:dyDescent="0.25">
      <c r="A142" s="29">
        <v>24</v>
      </c>
      <c r="B142" s="40" t="str">
        <f>Narrative!A2</f>
        <v>NARRATIVE</v>
      </c>
      <c r="C142" s="28">
        <f>Narrative!K2</f>
        <v>0</v>
      </c>
      <c r="D142" s="28">
        <f>COUNTIF(Narrative!B:B,"Important")</f>
        <v>1</v>
      </c>
      <c r="E142" s="28">
        <f>Narrative!H11</f>
        <v>1</v>
      </c>
      <c r="F142" s="28">
        <f>Narrative!H12</f>
        <v>0</v>
      </c>
      <c r="G142" s="28">
        <f>Narrative!H13</f>
        <v>0</v>
      </c>
      <c r="H142" s="28">
        <f>Narrative!H14</f>
        <v>0</v>
      </c>
      <c r="I142" s="24">
        <f t="shared" si="10"/>
        <v>1</v>
      </c>
    </row>
    <row r="143" spans="1:9" x14ac:dyDescent="0.25">
      <c r="A143" s="26">
        <v>25</v>
      </c>
      <c r="B143" s="40" t="str">
        <f>Orders!A2</f>
        <v>ORDERS</v>
      </c>
      <c r="C143" s="28">
        <f>Orders!K2</f>
        <v>0</v>
      </c>
      <c r="D143" s="28">
        <f>COUNTIF(Orders!B:B,"Important")</f>
        <v>1</v>
      </c>
      <c r="E143" s="28">
        <f>Orders!H12</f>
        <v>0</v>
      </c>
      <c r="F143" s="28">
        <f>Orders!H13</f>
        <v>0</v>
      </c>
      <c r="G143" s="28">
        <f>Orders!H14</f>
        <v>0</v>
      </c>
      <c r="H143" s="28">
        <f>Orders!H15</f>
        <v>0</v>
      </c>
      <c r="I143" s="24">
        <f t="shared" si="10"/>
        <v>0</v>
      </c>
    </row>
    <row r="144" spans="1:9" x14ac:dyDescent="0.25">
      <c r="A144" s="29">
        <v>26</v>
      </c>
      <c r="B144" s="40" t="str">
        <f>Pawn!A2</f>
        <v>PAWN</v>
      </c>
      <c r="C144" s="28">
        <f>Pawn!K2</f>
        <v>0</v>
      </c>
      <c r="D144" s="28">
        <f>COUNTIF(Pawn!B:B,"Important")</f>
        <v>39</v>
      </c>
      <c r="E144" s="28">
        <f>Pawn!H11</f>
        <v>39</v>
      </c>
      <c r="F144" s="28">
        <f>Pawn!H12</f>
        <v>0</v>
      </c>
      <c r="G144" s="28">
        <f>Pawn!H13</f>
        <v>0</v>
      </c>
      <c r="H144" s="28">
        <f>Pawn!H14</f>
        <v>0</v>
      </c>
      <c r="I144" s="24">
        <f t="shared" si="10"/>
        <v>39</v>
      </c>
    </row>
    <row r="145" spans="1:10" x14ac:dyDescent="0.25">
      <c r="A145" s="29">
        <v>27</v>
      </c>
      <c r="B145" s="40" t="str">
        <f>'Personnel Training'!A2</f>
        <v>PERSONNEL TRAINING</v>
      </c>
      <c r="C145" s="28">
        <f>'Personnel Training'!K2</f>
        <v>0</v>
      </c>
      <c r="D145" s="28">
        <f>COUNTIF('Personnel Training'!B:B,"Important")</f>
        <v>40</v>
      </c>
      <c r="E145" s="28">
        <f>'Personnel Training'!H11</f>
        <v>40</v>
      </c>
      <c r="F145" s="28">
        <f>'Personnel Training'!H12</f>
        <v>0</v>
      </c>
      <c r="G145" s="28">
        <f>'Personnel Training'!H13</f>
        <v>0</v>
      </c>
      <c r="H145" s="28">
        <f>'Personnel Training'!H14</f>
        <v>0</v>
      </c>
      <c r="I145" s="24">
        <f t="shared" si="10"/>
        <v>40</v>
      </c>
    </row>
    <row r="146" spans="1:10" x14ac:dyDescent="0.25">
      <c r="A146" s="26">
        <v>28</v>
      </c>
      <c r="B146" s="40" t="str">
        <f>Property!A2</f>
        <v>PROPERTY EVIDENCE</v>
      </c>
      <c r="C146" s="28">
        <f>Property!K2</f>
        <v>0</v>
      </c>
      <c r="D146" s="28">
        <f>COUNTIF(Property!B:B,"Important")</f>
        <v>48</v>
      </c>
      <c r="E146" s="28">
        <f>Property!H11</f>
        <v>48</v>
      </c>
      <c r="F146" s="28">
        <f>Property!H12</f>
        <v>0</v>
      </c>
      <c r="G146" s="28">
        <f>Property!H13</f>
        <v>0</v>
      </c>
      <c r="H146" s="28">
        <f>Property!H14</f>
        <v>0</v>
      </c>
      <c r="I146" s="24">
        <f t="shared" si="10"/>
        <v>48</v>
      </c>
    </row>
    <row r="147" spans="1:10" x14ac:dyDescent="0.25">
      <c r="A147" s="29">
        <v>29</v>
      </c>
      <c r="B147" s="40" t="str">
        <f>Records!A2</f>
        <v>RECORDS</v>
      </c>
      <c r="C147" s="28">
        <f>Records!K2</f>
        <v>0</v>
      </c>
      <c r="D147" s="28">
        <f>COUNTIF(Records!B:B,"Important")</f>
        <v>32</v>
      </c>
      <c r="E147" s="28">
        <f>Records!H11</f>
        <v>32</v>
      </c>
      <c r="F147" s="28">
        <f>Records!H12</f>
        <v>0</v>
      </c>
      <c r="G147" s="28">
        <f>Records!H13</f>
        <v>0</v>
      </c>
      <c r="H147" s="28">
        <f>Records!H14</f>
        <v>0</v>
      </c>
      <c r="I147" s="24">
        <f t="shared" si="10"/>
        <v>32</v>
      </c>
    </row>
    <row r="148" spans="1:10" x14ac:dyDescent="0.25">
      <c r="A148" s="29">
        <v>30</v>
      </c>
      <c r="B148" s="40" t="str">
        <f>Reports!A2</f>
        <v>REPORTS &amp; QUERIES</v>
      </c>
      <c r="C148" s="28">
        <f>Reports!K2</f>
        <v>0</v>
      </c>
      <c r="D148" s="28">
        <f>COUNTIF(Reports!B:B,"Important")</f>
        <v>99</v>
      </c>
      <c r="E148" s="28">
        <f>Reports!H11</f>
        <v>99</v>
      </c>
      <c r="F148" s="28">
        <f>Reports!H12</f>
        <v>0</v>
      </c>
      <c r="G148" s="28">
        <f>Reports!H13</f>
        <v>0</v>
      </c>
      <c r="H148" s="28">
        <f>Reports!H14</f>
        <v>0</v>
      </c>
      <c r="I148" s="24">
        <f t="shared" si="10"/>
        <v>99</v>
      </c>
    </row>
    <row r="149" spans="1:10" x14ac:dyDescent="0.25">
      <c r="A149" s="26">
        <v>31</v>
      </c>
      <c r="B149" s="32" t="str">
        <f>UOF!A2</f>
        <v>USE OF FORCE</v>
      </c>
      <c r="C149" s="34">
        <f>UOF!K2</f>
        <v>0</v>
      </c>
      <c r="D149" s="28">
        <f>COUNTIF(UOF!B:B,"Important")</f>
        <v>2</v>
      </c>
      <c r="E149" s="34">
        <f>UOF!H11</f>
        <v>2</v>
      </c>
      <c r="F149" s="34">
        <f>UOF!H12</f>
        <v>0</v>
      </c>
      <c r="G149" s="34">
        <f>UOF!H13</f>
        <v>0</v>
      </c>
      <c r="H149" s="34">
        <f>UOF!H14</f>
        <v>0</v>
      </c>
      <c r="I149" s="24">
        <f t="shared" si="10"/>
        <v>2</v>
      </c>
    </row>
    <row r="150" spans="1:10" x14ac:dyDescent="0.25">
      <c r="A150" s="29">
        <v>32</v>
      </c>
      <c r="B150" s="40" t="str">
        <f>Warrants!A2</f>
        <v>WARRANTS</v>
      </c>
      <c r="C150" s="28">
        <f>Warrants!K2</f>
        <v>0</v>
      </c>
      <c r="D150" s="28">
        <f>COUNTIF(Warrants!B:B,"Important")</f>
        <v>0</v>
      </c>
      <c r="E150" s="28">
        <f>Warrants!H14</f>
        <v>0</v>
      </c>
      <c r="F150" s="28">
        <f>Warrants!H15</f>
        <v>0</v>
      </c>
      <c r="G150" s="28">
        <f>Warrants!H16</f>
        <v>0</v>
      </c>
      <c r="H150" s="28">
        <f>Warrants!H17</f>
        <v>0</v>
      </c>
      <c r="I150" s="24">
        <f t="shared" si="10"/>
        <v>0</v>
      </c>
      <c r="J150" s="24" t="e">
        <f>SUM(I120:I150)</f>
        <v>#REF!</v>
      </c>
    </row>
    <row r="152" spans="1:10" ht="41.4" x14ac:dyDescent="0.25">
      <c r="A152" s="13" t="s">
        <v>4</v>
      </c>
      <c r="B152" s="13" t="s">
        <v>5</v>
      </c>
      <c r="C152" s="13" t="s">
        <v>15</v>
      </c>
      <c r="D152" s="14" t="s">
        <v>30</v>
      </c>
      <c r="E152" s="14" t="s">
        <v>31</v>
      </c>
      <c r="F152" s="14" t="s">
        <v>32</v>
      </c>
      <c r="G152" s="14" t="s">
        <v>33</v>
      </c>
      <c r="H152" s="14" t="s">
        <v>34</v>
      </c>
      <c r="I152" s="1"/>
    </row>
    <row r="153" spans="1:10" x14ac:dyDescent="0.25">
      <c r="A153" s="17" t="s">
        <v>19</v>
      </c>
      <c r="B153" s="41"/>
      <c r="C153" s="17" t="e">
        <f t="shared" ref="C153:H153" si="11">SUM(C155:C185)</f>
        <v>#REF!</v>
      </c>
      <c r="D153" s="17" t="e">
        <f t="shared" si="11"/>
        <v>#REF!</v>
      </c>
      <c r="E153" s="17" t="e">
        <f t="shared" si="11"/>
        <v>#REF!</v>
      </c>
      <c r="F153" s="17" t="e">
        <f t="shared" si="11"/>
        <v>#REF!</v>
      </c>
      <c r="G153" s="17" t="e">
        <f t="shared" si="11"/>
        <v>#REF!</v>
      </c>
      <c r="H153" s="17" t="e">
        <f t="shared" si="11"/>
        <v>#REF!</v>
      </c>
      <c r="I153" s="24" t="e">
        <f t="shared" ref="I153:I185" si="12">SUM(E153:H153)</f>
        <v>#REF!</v>
      </c>
    </row>
    <row r="154" spans="1:10" x14ac:dyDescent="0.25">
      <c r="A154" s="26">
        <v>1</v>
      </c>
      <c r="B154" s="39" t="str">
        <f>AlarmTracking!A2</f>
        <v>ALARM TRACKING AND BILLING</v>
      </c>
      <c r="C154" s="28">
        <f>AlarmTracking!K2</f>
        <v>0</v>
      </c>
      <c r="D154" s="28">
        <f>COUNTIF(AlarmTracking!B:B,"Informational")</f>
        <v>8</v>
      </c>
      <c r="E154" s="28">
        <f>AlarmTracking!H14</f>
        <v>0</v>
      </c>
      <c r="F154" s="28">
        <f>AlarmTracking!H15</f>
        <v>8</v>
      </c>
      <c r="G154" s="28">
        <f>AlarmTracking!H16</f>
        <v>0</v>
      </c>
      <c r="H154" s="28">
        <f>AlarmTracking!H17</f>
        <v>0</v>
      </c>
      <c r="I154" s="24">
        <f t="shared" si="12"/>
        <v>8</v>
      </c>
    </row>
    <row r="155" spans="1:10" x14ac:dyDescent="0.25">
      <c r="A155" s="29">
        <v>2</v>
      </c>
      <c r="B155" s="39" t="str">
        <f>Application!A2</f>
        <v>APPLICATION</v>
      </c>
      <c r="C155" s="28">
        <f>Application!K2</f>
        <v>0</v>
      </c>
      <c r="D155" s="28">
        <f>COUNTIF(Application!B:B,"Informational")</f>
        <v>28</v>
      </c>
      <c r="E155" s="28">
        <f>Application!H15</f>
        <v>28</v>
      </c>
      <c r="F155" s="28">
        <f>Application!H16</f>
        <v>0</v>
      </c>
      <c r="G155" s="28">
        <f>Application!H17</f>
        <v>0</v>
      </c>
      <c r="H155" s="28">
        <f>Application!H18</f>
        <v>0</v>
      </c>
      <c r="I155" s="24">
        <f t="shared" si="12"/>
        <v>28</v>
      </c>
    </row>
    <row r="156" spans="1:10" x14ac:dyDescent="0.25">
      <c r="A156" s="29">
        <v>3</v>
      </c>
      <c r="B156" s="40" t="str">
        <f>Animal!A2</f>
        <v>ANIMAL</v>
      </c>
      <c r="C156" s="28">
        <f>Animal!K2</f>
        <v>0</v>
      </c>
      <c r="D156" s="28">
        <f>COUNTIF(Animal!B:B,"Informational")</f>
        <v>0</v>
      </c>
      <c r="E156" s="28">
        <f>Animal!H15</f>
        <v>0</v>
      </c>
      <c r="F156" s="28">
        <f>Animal!H16</f>
        <v>0</v>
      </c>
      <c r="G156" s="28">
        <f>Animal!H17</f>
        <v>0</v>
      </c>
      <c r="H156" s="28">
        <f>Animal!H18</f>
        <v>0</v>
      </c>
      <c r="I156" s="24">
        <f t="shared" si="12"/>
        <v>0</v>
      </c>
    </row>
    <row r="157" spans="1:10" x14ac:dyDescent="0.25">
      <c r="A157" s="26">
        <v>4</v>
      </c>
      <c r="B157" s="40" t="str">
        <f>Arrest!A2</f>
        <v>ARREST</v>
      </c>
      <c r="C157" s="28">
        <f>Arrest!K2</f>
        <v>0</v>
      </c>
      <c r="D157" s="28">
        <f>COUNTIF(Arrest!B:B,"Informational")</f>
        <v>0</v>
      </c>
      <c r="E157" s="28">
        <f>Arrest!H15</f>
        <v>0</v>
      </c>
      <c r="F157" s="28">
        <f>Arrest!H16</f>
        <v>0</v>
      </c>
      <c r="G157" s="28">
        <f>Arrest!H17</f>
        <v>0</v>
      </c>
      <c r="H157" s="28">
        <f>Arrest!H18</f>
        <v>0</v>
      </c>
      <c r="I157" s="24">
        <f t="shared" si="12"/>
        <v>0</v>
      </c>
    </row>
    <row r="158" spans="1:10" x14ac:dyDescent="0.25">
      <c r="A158" s="29">
        <v>5</v>
      </c>
      <c r="B158" s="40" t="str">
        <f>'Asset Management'!A2</f>
        <v>ASSET MANAGEMENT</v>
      </c>
      <c r="C158" s="28">
        <f>'Asset Management'!K2</f>
        <v>0</v>
      </c>
      <c r="D158" s="28">
        <f>COUNTIF('Asset Management'!B:B,"Informational")</f>
        <v>2</v>
      </c>
      <c r="E158" s="28">
        <f>'Asset Management'!H15</f>
        <v>2</v>
      </c>
      <c r="F158" s="28">
        <f>'Asset Management'!H16</f>
        <v>0</v>
      </c>
      <c r="G158" s="28">
        <f>'Asset Management'!H17</f>
        <v>0</v>
      </c>
      <c r="H158" s="28">
        <f>'Asset Management'!H18</f>
        <v>0</v>
      </c>
      <c r="I158" s="24">
        <f t="shared" si="12"/>
        <v>2</v>
      </c>
    </row>
    <row r="159" spans="1:10" x14ac:dyDescent="0.25">
      <c r="A159" s="29">
        <v>6</v>
      </c>
      <c r="B159" s="40" t="e">
        <f>#REF!</f>
        <v>#REF!</v>
      </c>
      <c r="C159" s="28" t="e">
        <f>#REF!</f>
        <v>#REF!</v>
      </c>
      <c r="D159" s="28" t="e">
        <f>COUNTIF(#REF!,"Informational")</f>
        <v>#REF!</v>
      </c>
      <c r="E159" s="28" t="e">
        <f>#REF!</f>
        <v>#REF!</v>
      </c>
      <c r="F159" s="28" t="e">
        <f>#REF!</f>
        <v>#REF!</v>
      </c>
      <c r="G159" s="28" t="e">
        <f>#REF!</f>
        <v>#REF!</v>
      </c>
      <c r="H159" s="28" t="e">
        <f>#REF!</f>
        <v>#REF!</v>
      </c>
      <c r="I159" s="24" t="e">
        <f t="shared" si="12"/>
        <v>#REF!</v>
      </c>
    </row>
    <row r="160" spans="1:10" x14ac:dyDescent="0.25">
      <c r="A160" s="26">
        <v>7</v>
      </c>
      <c r="B160" s="40" t="e">
        <f>#REF!</f>
        <v>#REF!</v>
      </c>
      <c r="C160" s="28" t="e">
        <f>#REF!</f>
        <v>#REF!</v>
      </c>
      <c r="D160" s="28" t="e">
        <f>COUNTIF(#REF!,"Informational")</f>
        <v>#REF!</v>
      </c>
      <c r="E160" s="28" t="e">
        <f>#REF!</f>
        <v>#REF!</v>
      </c>
      <c r="F160" s="28" t="e">
        <f>#REF!</f>
        <v>#REF!</v>
      </c>
      <c r="G160" s="28" t="e">
        <f>#REF!</f>
        <v>#REF!</v>
      </c>
      <c r="H160" s="28" t="e">
        <f>#REF!</f>
        <v>#REF!</v>
      </c>
      <c r="I160" s="24" t="e">
        <f t="shared" si="12"/>
        <v>#REF!</v>
      </c>
    </row>
    <row r="161" spans="1:9" x14ac:dyDescent="0.25">
      <c r="A161" s="29">
        <v>8</v>
      </c>
      <c r="B161" s="40" t="str">
        <f>'Case Management'!A2</f>
        <v>CASE MANAGEMENT</v>
      </c>
      <c r="C161" s="28">
        <f>'Case Management'!K2</f>
        <v>0</v>
      </c>
      <c r="D161" s="28">
        <f>COUNTIF('Case Management'!B:B,"Informational")</f>
        <v>1</v>
      </c>
      <c r="E161" s="28">
        <f>'Case Management'!H15</f>
        <v>1</v>
      </c>
      <c r="F161" s="28">
        <f>'Case Management'!H16</f>
        <v>0</v>
      </c>
      <c r="G161" s="28">
        <f>'Case Management'!H17</f>
        <v>0</v>
      </c>
      <c r="H161" s="28">
        <f>'Case Management'!H18</f>
        <v>0</v>
      </c>
      <c r="I161" s="24">
        <f t="shared" si="12"/>
        <v>1</v>
      </c>
    </row>
    <row r="162" spans="1:9" x14ac:dyDescent="0.25">
      <c r="A162" s="29">
        <v>9</v>
      </c>
      <c r="B162" s="40" t="str">
        <f>Citations!A2</f>
        <v>CITATIONS</v>
      </c>
      <c r="C162" s="28">
        <f>Citations!K2</f>
        <v>0</v>
      </c>
      <c r="D162" s="28">
        <f>COUNTIF(Citations!B:B,"Informational")</f>
        <v>0</v>
      </c>
      <c r="E162" s="28">
        <f>Citations!H15</f>
        <v>0</v>
      </c>
      <c r="F162" s="28">
        <f>Citations!H16</f>
        <v>0</v>
      </c>
      <c r="G162" s="28">
        <f>Citations!H17</f>
        <v>0</v>
      </c>
      <c r="H162" s="28">
        <f>Citations!H18</f>
        <v>0</v>
      </c>
      <c r="I162" s="24">
        <f t="shared" si="12"/>
        <v>0</v>
      </c>
    </row>
    <row r="163" spans="1:9" x14ac:dyDescent="0.25">
      <c r="A163" s="26">
        <v>10</v>
      </c>
      <c r="B163" s="40" t="str">
        <f>Collisions!A2</f>
        <v>COLLISIONS</v>
      </c>
      <c r="C163" s="28">
        <f>Collisions!K2</f>
        <v>0</v>
      </c>
      <c r="D163" s="28">
        <f>COUNTIF(Collisions!B:B,"Informational")</f>
        <v>0</v>
      </c>
      <c r="E163" s="28">
        <f>Collisions!H12</f>
        <v>0</v>
      </c>
      <c r="F163" s="28">
        <f>Collisions!H13</f>
        <v>0</v>
      </c>
      <c r="G163" s="28">
        <f>Collisions!H14</f>
        <v>0</v>
      </c>
      <c r="H163" s="28">
        <f>Collisions!H15</f>
        <v>0</v>
      </c>
      <c r="I163" s="24">
        <f t="shared" si="12"/>
        <v>0</v>
      </c>
    </row>
    <row r="164" spans="1:9" x14ac:dyDescent="0.25">
      <c r="A164" s="29">
        <v>11</v>
      </c>
      <c r="B164" s="40" t="str">
        <f>'Crime Analysis'!A2</f>
        <v>CRIME ANALYSIS</v>
      </c>
      <c r="C164" s="28">
        <f>'Crime Analysis'!K2</f>
        <v>0</v>
      </c>
      <c r="D164" s="28">
        <f>COUNTIF('Crime Analysis'!B:B,"Informational")</f>
        <v>0</v>
      </c>
      <c r="E164" s="28">
        <f>'Crime Analysis'!H15</f>
        <v>0</v>
      </c>
      <c r="F164" s="28">
        <f>'Crime Analysis'!H146</f>
        <v>0</v>
      </c>
      <c r="G164" s="28">
        <f>'Crime Analysis'!H147</f>
        <v>0</v>
      </c>
      <c r="H164" s="28">
        <f>'Crime Analysis'!H148</f>
        <v>0</v>
      </c>
      <c r="I164" s="24">
        <f t="shared" si="12"/>
        <v>0</v>
      </c>
    </row>
    <row r="165" spans="1:9" x14ac:dyDescent="0.25">
      <c r="A165" s="29">
        <v>12</v>
      </c>
      <c r="B165" s="40" t="str">
        <f>'Crime Reporting'!A2</f>
        <v>CRIME REPORTING</v>
      </c>
      <c r="C165" s="28">
        <f>'Crime Reporting'!K2</f>
        <v>0</v>
      </c>
      <c r="D165" s="28">
        <f>COUNTIF('Crime Reporting'!B:B,"Informational")</f>
        <v>0</v>
      </c>
      <c r="E165" s="28">
        <f>'Crime Reporting'!H15</f>
        <v>0</v>
      </c>
      <c r="F165" s="28">
        <f>'Crime Reporting'!H16</f>
        <v>0</v>
      </c>
      <c r="G165" s="28">
        <f>'Crime Reporting'!H17</f>
        <v>0</v>
      </c>
      <c r="H165" s="28">
        <f>'Crime Reporting'!H18</f>
        <v>0</v>
      </c>
      <c r="I165" s="24">
        <f t="shared" si="12"/>
        <v>0</v>
      </c>
    </row>
    <row r="166" spans="1:9" x14ac:dyDescent="0.25">
      <c r="A166" s="26">
        <v>13</v>
      </c>
      <c r="B166" s="40" t="str">
        <f>'Field Contact'!A2</f>
        <v>FIELD CONTACT</v>
      </c>
      <c r="C166" s="28">
        <f>'Field Contact'!K2</f>
        <v>0</v>
      </c>
      <c r="D166" s="28">
        <f>COUNTIF('Field Contact'!B:B,"Informational")</f>
        <v>0</v>
      </c>
      <c r="E166" s="28">
        <f>'Field Contact'!H15</f>
        <v>0</v>
      </c>
      <c r="F166" s="28">
        <f>'Field Contact'!H16</f>
        <v>0</v>
      </c>
      <c r="G166" s="28">
        <f>'Field Contact'!H17</f>
        <v>0</v>
      </c>
      <c r="H166" s="28">
        <f>'Field Contact'!H18</f>
        <v>0</v>
      </c>
      <c r="I166" s="24">
        <f t="shared" si="12"/>
        <v>0</v>
      </c>
    </row>
    <row r="167" spans="1:9" x14ac:dyDescent="0.25">
      <c r="A167" s="29">
        <v>14</v>
      </c>
      <c r="B167" s="40" t="str">
        <f>'Fleet Management'!A2</f>
        <v>FLEET MANAGEMENT</v>
      </c>
      <c r="C167" s="28">
        <f>'Fleet Management'!K2</f>
        <v>0</v>
      </c>
      <c r="D167" s="28">
        <f>COUNTIF('Fleet Management'!B:B,"Informational")</f>
        <v>0</v>
      </c>
      <c r="E167" s="28">
        <f>'Fleet Management'!H15</f>
        <v>0</v>
      </c>
      <c r="F167" s="28">
        <f>'Fleet Management'!H16</f>
        <v>0</v>
      </c>
      <c r="G167" s="28">
        <f>'Fleet Management'!H17</f>
        <v>0</v>
      </c>
      <c r="H167" s="28">
        <f>'Fleet Management'!H18</f>
        <v>0</v>
      </c>
      <c r="I167" s="24">
        <f t="shared" si="12"/>
        <v>0</v>
      </c>
    </row>
    <row r="168" spans="1:9" x14ac:dyDescent="0.25">
      <c r="A168" s="29">
        <v>15</v>
      </c>
      <c r="B168" s="40" t="str">
        <f>Impound!A2</f>
        <v>IMPOUND</v>
      </c>
      <c r="C168" s="28">
        <f>Impound!K2</f>
        <v>0</v>
      </c>
      <c r="D168" s="28">
        <f>COUNTIF(Impound!B:B,"Informational")</f>
        <v>0</v>
      </c>
      <c r="E168" s="28">
        <f>Impound!H15</f>
        <v>0</v>
      </c>
      <c r="F168" s="28">
        <f>Impound!H16</f>
        <v>0</v>
      </c>
      <c r="G168" s="28">
        <f>Impound!H17</f>
        <v>0</v>
      </c>
      <c r="H168" s="28">
        <f>Impound!H18</f>
        <v>0</v>
      </c>
      <c r="I168" s="24">
        <f t="shared" si="12"/>
        <v>0</v>
      </c>
    </row>
    <row r="169" spans="1:9" x14ac:dyDescent="0.25">
      <c r="A169" s="26">
        <v>16</v>
      </c>
      <c r="B169" s="40" t="str">
        <f>'Incident Case Entry'!A2</f>
        <v>INCIDENT CASE ENTRY</v>
      </c>
      <c r="C169" s="28">
        <f>'Incident Case Entry'!K2</f>
        <v>0</v>
      </c>
      <c r="D169" s="28">
        <f>COUNTIF('Incident Case Entry'!B:B,"Informational")</f>
        <v>1</v>
      </c>
      <c r="E169" s="28">
        <f>'Incident Case Entry'!H15</f>
        <v>1</v>
      </c>
      <c r="F169" s="28">
        <f>'Incident Case Entry'!H16</f>
        <v>0</v>
      </c>
      <c r="G169" s="28">
        <f>'Incident Case Entry'!H17</f>
        <v>0</v>
      </c>
      <c r="H169" s="28">
        <f>'Incident Case Entry'!H18</f>
        <v>0</v>
      </c>
      <c r="I169" s="24">
        <f t="shared" si="12"/>
        <v>1</v>
      </c>
    </row>
    <row r="170" spans="1:9" x14ac:dyDescent="0.25">
      <c r="A170" s="29">
        <v>17</v>
      </c>
      <c r="B170" s="40" t="str">
        <f>'Intelligence and Tips'!A2</f>
        <v>INTELLIGENCE AND TIPS</v>
      </c>
      <c r="C170" s="28">
        <f>'Intelligence and Tips'!K2</f>
        <v>0</v>
      </c>
      <c r="D170" s="28">
        <f>COUNTIF('Intelligence and Tips'!B:B,"Informational")</f>
        <v>0</v>
      </c>
      <c r="E170" s="28">
        <f>'Intelligence and Tips'!H15</f>
        <v>0</v>
      </c>
      <c r="F170" s="28">
        <f>'Intelligence and Tips'!H18</f>
        <v>0</v>
      </c>
      <c r="G170" s="28" t="e">
        <f>'Intelligence and Tips'!#REF!</f>
        <v>#REF!</v>
      </c>
      <c r="H170" s="28" t="e">
        <f>'Intelligence and Tips'!#REF!</f>
        <v>#REF!</v>
      </c>
      <c r="I170" s="24" t="e">
        <f t="shared" si="12"/>
        <v>#REF!</v>
      </c>
    </row>
    <row r="171" spans="1:9" x14ac:dyDescent="0.25">
      <c r="A171" s="29">
        <v>18</v>
      </c>
      <c r="B171" s="40" t="str">
        <f>Investigations!A2</f>
        <v>INVESTIGATIONS</v>
      </c>
      <c r="C171" s="28">
        <f>Investigations!K2</f>
        <v>0</v>
      </c>
      <c r="D171" s="28">
        <f>COUNTIF(Investigations!B:B,"Informational")</f>
        <v>0</v>
      </c>
      <c r="E171" s="28">
        <f>Investigations!H15</f>
        <v>0</v>
      </c>
      <c r="F171" s="28">
        <f>Investigations!H16</f>
        <v>0</v>
      </c>
      <c r="G171" s="28">
        <f>Investigations!H17</f>
        <v>0</v>
      </c>
      <c r="H171" s="28">
        <f>Investigations!H18</f>
        <v>0</v>
      </c>
      <c r="I171" s="24">
        <f t="shared" si="12"/>
        <v>0</v>
      </c>
    </row>
    <row r="172" spans="1:9" x14ac:dyDescent="0.25">
      <c r="A172" s="26">
        <v>19</v>
      </c>
      <c r="B172" s="40" t="str">
        <f>'K9'!A2</f>
        <v>K9</v>
      </c>
      <c r="C172" s="28">
        <f>'K9'!K2</f>
        <v>0</v>
      </c>
      <c r="D172" s="28">
        <f>COUNTIF('K9'!B:B,"Informational")</f>
        <v>0</v>
      </c>
      <c r="E172" s="28">
        <f>'K9'!H15</f>
        <v>0</v>
      </c>
      <c r="F172" s="28">
        <f>'K9'!H16</f>
        <v>0</v>
      </c>
      <c r="G172" s="28">
        <f>'K9'!H17</f>
        <v>0</v>
      </c>
      <c r="H172" s="28">
        <f>'K9'!H18</f>
        <v>0</v>
      </c>
      <c r="I172" s="24">
        <f t="shared" si="12"/>
        <v>0</v>
      </c>
    </row>
    <row r="173" spans="1:9" x14ac:dyDescent="0.25">
      <c r="A173" s="29">
        <v>20</v>
      </c>
      <c r="B173" s="40" t="e">
        <f>#REF!</f>
        <v>#REF!</v>
      </c>
      <c r="C173" s="28" t="e">
        <f>#REF!</f>
        <v>#REF!</v>
      </c>
      <c r="D173" s="28" t="e">
        <f>COUNTIF(#REF!,"Informational")</f>
        <v>#REF!</v>
      </c>
      <c r="E173" s="28" t="e">
        <f>#REF!</f>
        <v>#REF!</v>
      </c>
      <c r="F173" s="28" t="e">
        <f>#REF!</f>
        <v>#REF!</v>
      </c>
      <c r="G173" s="28" t="e">
        <f>#REF!</f>
        <v>#REF!</v>
      </c>
      <c r="H173" s="28" t="e">
        <f>#REF!</f>
        <v>#REF!</v>
      </c>
      <c r="I173" s="24" t="e">
        <f t="shared" si="12"/>
        <v>#REF!</v>
      </c>
    </row>
    <row r="174" spans="1:9" x14ac:dyDescent="0.25">
      <c r="A174" s="29">
        <v>21</v>
      </c>
      <c r="B174" s="40" t="str">
        <f>Lineups!A2</f>
        <v>LINEUPS</v>
      </c>
      <c r="C174" s="28">
        <f>Lineups!K2</f>
        <v>0</v>
      </c>
      <c r="D174" s="28">
        <f>COUNTIF(Lineups!B:B,"Informational")</f>
        <v>0</v>
      </c>
      <c r="E174" s="28">
        <f>Lineups!H15</f>
        <v>0</v>
      </c>
      <c r="F174" s="28">
        <f>Lineups!H16</f>
        <v>0</v>
      </c>
      <c r="G174" s="28">
        <f>Lineups!H17</f>
        <v>0</v>
      </c>
      <c r="H174" s="28">
        <f>Lineups!H18</f>
        <v>0</v>
      </c>
      <c r="I174" s="24">
        <f t="shared" si="12"/>
        <v>0</v>
      </c>
    </row>
    <row r="175" spans="1:9" x14ac:dyDescent="0.25">
      <c r="A175" s="26">
        <v>22</v>
      </c>
      <c r="B175" s="40" t="str">
        <f>'Master Indices'!A2</f>
        <v>MASTER INDICES</v>
      </c>
      <c r="C175" s="28">
        <f>'Master Indices'!K2</f>
        <v>0</v>
      </c>
      <c r="D175" s="28">
        <f>COUNTIF('Master Indices'!B:B,"Informational")</f>
        <v>1</v>
      </c>
      <c r="E175" s="28">
        <f>'Master Indices'!H15</f>
        <v>1</v>
      </c>
      <c r="F175" s="28">
        <f>'Master Indices'!H16</f>
        <v>0</v>
      </c>
      <c r="G175" s="28">
        <f>'Master Indices'!H17</f>
        <v>0</v>
      </c>
      <c r="H175" s="28">
        <f>'Master Indices'!H18</f>
        <v>0</v>
      </c>
      <c r="I175" s="24">
        <f t="shared" si="12"/>
        <v>1</v>
      </c>
    </row>
    <row r="176" spans="1:9" x14ac:dyDescent="0.25">
      <c r="A176" s="29">
        <v>23</v>
      </c>
      <c r="B176" s="40" t="str">
        <f>Narcotics!A2</f>
        <v>NARCOTICS</v>
      </c>
      <c r="C176" s="28">
        <f>Narcotics!K2</f>
        <v>0</v>
      </c>
      <c r="D176" s="28">
        <f>COUNTIF(Narcotics!B:B,"Informational")</f>
        <v>0</v>
      </c>
      <c r="E176" s="28">
        <f>Narcotics!H15</f>
        <v>0</v>
      </c>
      <c r="F176" s="28">
        <f>Narcotics!H16</f>
        <v>0</v>
      </c>
      <c r="G176" s="28">
        <f>Narcotics!H17</f>
        <v>0</v>
      </c>
      <c r="H176" s="28">
        <f>Narcotics!H18</f>
        <v>0</v>
      </c>
      <c r="I176" s="24">
        <f t="shared" si="12"/>
        <v>0</v>
      </c>
    </row>
    <row r="177" spans="1:10" x14ac:dyDescent="0.25">
      <c r="A177" s="29">
        <v>24</v>
      </c>
      <c r="B177" s="40" t="str">
        <f>Narrative!A2</f>
        <v>NARRATIVE</v>
      </c>
      <c r="C177" s="28">
        <f>Narrative!K2</f>
        <v>0</v>
      </c>
      <c r="D177" s="28">
        <f>COUNTIF(Narrative!B:B,"Informational")</f>
        <v>0</v>
      </c>
      <c r="E177" s="28">
        <f>Narrative!H15</f>
        <v>0</v>
      </c>
      <c r="F177" s="28">
        <f>Narrative!H16</f>
        <v>0</v>
      </c>
      <c r="G177" s="28">
        <f>Narrative!H17</f>
        <v>0</v>
      </c>
      <c r="H177" s="28">
        <f>Narrative!H18</f>
        <v>0</v>
      </c>
      <c r="I177" s="24">
        <f t="shared" si="12"/>
        <v>0</v>
      </c>
    </row>
    <row r="178" spans="1:10" x14ac:dyDescent="0.25">
      <c r="A178" s="26">
        <v>25</v>
      </c>
      <c r="B178" s="40" t="str">
        <f>Orders!A2</f>
        <v>ORDERS</v>
      </c>
      <c r="C178" s="28">
        <f>Orders!K2</f>
        <v>0</v>
      </c>
      <c r="D178" s="28">
        <f>COUNTIF(Orders!B:B,"Informational")</f>
        <v>0</v>
      </c>
      <c r="E178" s="28">
        <f>Orders!H16</f>
        <v>0</v>
      </c>
      <c r="F178" s="28">
        <f>Orders!H17</f>
        <v>0</v>
      </c>
      <c r="G178" s="28">
        <f>Orders!H18</f>
        <v>0</v>
      </c>
      <c r="H178" s="28" t="e">
        <f>Orders!#REF!</f>
        <v>#REF!</v>
      </c>
      <c r="I178" s="24" t="e">
        <f t="shared" si="12"/>
        <v>#REF!</v>
      </c>
    </row>
    <row r="179" spans="1:10" x14ac:dyDescent="0.25">
      <c r="A179" s="29">
        <v>26</v>
      </c>
      <c r="B179" s="40" t="str">
        <f>Pawn!A2</f>
        <v>PAWN</v>
      </c>
      <c r="C179" s="28">
        <f>Pawn!K2</f>
        <v>0</v>
      </c>
      <c r="D179" s="28">
        <f>COUNTIF(Pawn!B:B,"Informational")</f>
        <v>0</v>
      </c>
      <c r="E179" s="28">
        <f>Pawn!H15</f>
        <v>0</v>
      </c>
      <c r="F179" s="28">
        <f>Pawn!H16</f>
        <v>0</v>
      </c>
      <c r="G179" s="28">
        <f>Pawn!H17</f>
        <v>0</v>
      </c>
      <c r="H179" s="28">
        <f>Pawn!H18</f>
        <v>0</v>
      </c>
      <c r="I179" s="24">
        <f t="shared" si="12"/>
        <v>0</v>
      </c>
    </row>
    <row r="180" spans="1:10" x14ac:dyDescent="0.25">
      <c r="A180" s="29">
        <v>27</v>
      </c>
      <c r="B180" s="40" t="str">
        <f>'Personnel Training'!A2</f>
        <v>PERSONNEL TRAINING</v>
      </c>
      <c r="C180" s="28">
        <f>'Personnel Training'!K2</f>
        <v>0</v>
      </c>
      <c r="D180" s="28">
        <f>COUNTIF('Personnel Training'!B:B,"Informational")</f>
        <v>0</v>
      </c>
      <c r="E180" s="28">
        <f>'Personnel Training'!H15</f>
        <v>0</v>
      </c>
      <c r="F180" s="28">
        <f>'Personnel Training'!H16</f>
        <v>0</v>
      </c>
      <c r="G180" s="28">
        <f>'Personnel Training'!H17</f>
        <v>0</v>
      </c>
      <c r="H180" s="28">
        <f>'Personnel Training'!H18</f>
        <v>0</v>
      </c>
      <c r="I180" s="24">
        <f t="shared" si="12"/>
        <v>0</v>
      </c>
    </row>
    <row r="181" spans="1:10" x14ac:dyDescent="0.25">
      <c r="A181" s="26">
        <v>28</v>
      </c>
      <c r="B181" s="40" t="str">
        <f>Property!A2</f>
        <v>PROPERTY EVIDENCE</v>
      </c>
      <c r="C181" s="28">
        <f>Property!K2</f>
        <v>0</v>
      </c>
      <c r="D181" s="28">
        <f>COUNTIF(Property!B:B,"Informational")</f>
        <v>0</v>
      </c>
      <c r="E181" s="28">
        <f>Property!H15</f>
        <v>0</v>
      </c>
      <c r="F181" s="28">
        <f>Property!H16</f>
        <v>0</v>
      </c>
      <c r="G181" s="28">
        <f>Property!H17</f>
        <v>0</v>
      </c>
      <c r="H181" s="28">
        <f>Property!H18</f>
        <v>0</v>
      </c>
      <c r="I181" s="24">
        <f t="shared" si="12"/>
        <v>0</v>
      </c>
    </row>
    <row r="182" spans="1:10" x14ac:dyDescent="0.25">
      <c r="A182" s="29">
        <v>29</v>
      </c>
      <c r="B182" s="40" t="str">
        <f>Records!A2</f>
        <v>RECORDS</v>
      </c>
      <c r="C182" s="28">
        <f>Records!K2</f>
        <v>0</v>
      </c>
      <c r="D182" s="28">
        <f>COUNTIF(Records!B:B,"Informational")</f>
        <v>0</v>
      </c>
      <c r="E182" s="28">
        <f>Records!H15</f>
        <v>0</v>
      </c>
      <c r="F182" s="28">
        <f>Records!H16</f>
        <v>0</v>
      </c>
      <c r="G182" s="28">
        <f>Records!H17</f>
        <v>0</v>
      </c>
      <c r="H182" s="28">
        <f>Records!H18</f>
        <v>0</v>
      </c>
      <c r="I182" s="24">
        <f t="shared" si="12"/>
        <v>0</v>
      </c>
    </row>
    <row r="183" spans="1:10" x14ac:dyDescent="0.25">
      <c r="A183" s="29">
        <v>30</v>
      </c>
      <c r="B183" s="40" t="str">
        <f>Reports!A2</f>
        <v>REPORTS &amp; QUERIES</v>
      </c>
      <c r="C183" s="28">
        <f>Reports!K2</f>
        <v>0</v>
      </c>
      <c r="D183" s="28">
        <f>COUNTIF(Reports!B:B,"Informational")</f>
        <v>2</v>
      </c>
      <c r="E183" s="28">
        <f>Reports!H15</f>
        <v>2</v>
      </c>
      <c r="F183" s="28">
        <f>Reports!H16</f>
        <v>0</v>
      </c>
      <c r="G183" s="28">
        <f>Reports!H17</f>
        <v>0</v>
      </c>
      <c r="H183" s="28">
        <f>Reports!H18</f>
        <v>0</v>
      </c>
      <c r="I183" s="24">
        <f t="shared" si="12"/>
        <v>2</v>
      </c>
    </row>
    <row r="184" spans="1:10" x14ac:dyDescent="0.25">
      <c r="A184" s="26">
        <v>31</v>
      </c>
      <c r="B184" s="32" t="str">
        <f>UOF!A2</f>
        <v>USE OF FORCE</v>
      </c>
      <c r="C184" s="34">
        <f>UOF!K2</f>
        <v>0</v>
      </c>
      <c r="D184" s="28">
        <f>COUNTIF(UOF!B:B,"Informational")</f>
        <v>0</v>
      </c>
      <c r="E184" s="34">
        <f>UOF!H15</f>
        <v>0</v>
      </c>
      <c r="F184" s="34">
        <f>UOF!H16</f>
        <v>0</v>
      </c>
      <c r="G184" s="34">
        <f>UOF!H17</f>
        <v>0</v>
      </c>
      <c r="H184" s="34">
        <f>UOF!H18</f>
        <v>0</v>
      </c>
      <c r="I184" s="24">
        <f t="shared" si="12"/>
        <v>0</v>
      </c>
    </row>
    <row r="185" spans="1:10" x14ac:dyDescent="0.25">
      <c r="A185" s="29">
        <v>32</v>
      </c>
      <c r="B185" s="40" t="str">
        <f>Warrants!A2</f>
        <v>WARRANTS</v>
      </c>
      <c r="C185" s="28">
        <f>Warrants!K2</f>
        <v>0</v>
      </c>
      <c r="D185" s="28">
        <f>COUNTIF(Warrants!B:B,"Informational")</f>
        <v>0</v>
      </c>
      <c r="E185" s="28">
        <f>Warrants!H18</f>
        <v>0</v>
      </c>
      <c r="F185" s="28" t="e">
        <f>Warrants!#REF!</f>
        <v>#REF!</v>
      </c>
      <c r="G185" s="28" t="e">
        <f>Warrants!#REF!</f>
        <v>#REF!</v>
      </c>
      <c r="H185" s="28" t="e">
        <f>Warrants!#REF!</f>
        <v>#REF!</v>
      </c>
      <c r="I185" s="24" t="e">
        <f t="shared" si="12"/>
        <v>#REF!</v>
      </c>
      <c r="J185" s="24" t="e">
        <f>SUM(I155:I185)</f>
        <v>#REF!</v>
      </c>
    </row>
  </sheetData>
  <sheetProtection algorithmName="SHA-512" hashValue="w4+CxDqggS1IT4S+j2HkPWh/VSfhg8+xQYwV6o+Ue4GMOqxdDtkem7rOS3fMN3FnhL/KYgV8cQ997AqvoBXm3g==" saltValue="eKaepYEkdbk9+/mkQoQmEw==" spinCount="100000" sheet="1" objects="1" scenarios="1"/>
  <mergeCells count="5">
    <mergeCell ref="A1:I1"/>
    <mergeCell ref="A2:C2"/>
    <mergeCell ref="D2:I2"/>
    <mergeCell ref="A4:C4"/>
    <mergeCell ref="D4:I4"/>
  </mergeCell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M118"/>
  <sheetViews>
    <sheetView zoomScaleNormal="100" zoomScalePageLayoutView="80" workbookViewId="0"/>
  </sheetViews>
  <sheetFormatPr defaultColWidth="9" defaultRowHeight="15.6" x14ac:dyDescent="0.3"/>
  <cols>
    <col min="1" max="1" width="10.59765625" style="181" customWidth="1"/>
    <col min="2" max="2" width="14.59765625" style="181" customWidth="1"/>
    <col min="3" max="3" width="65.59765625" style="182" customWidth="1"/>
    <col min="4" max="4" width="65.59765625" style="183" customWidth="1"/>
    <col min="5" max="5" width="10.59765625" style="183" hidden="1" customWidth="1"/>
    <col min="6" max="6" width="6.59765625" style="183" hidden="1" customWidth="1"/>
    <col min="7" max="7" width="30.59765625" style="183" customWidth="1"/>
    <col min="8" max="8" width="8.59765625" style="64" hidden="1" customWidth="1"/>
    <col min="9" max="11" width="8.59765625" style="65" hidden="1" customWidth="1"/>
    <col min="12" max="13" width="0" style="63" hidden="1" customWidth="1"/>
    <col min="14" max="16384" width="9" style="63"/>
  </cols>
  <sheetData>
    <row r="1" spans="1:13"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89"/>
    </row>
    <row r="2" spans="1:13" x14ac:dyDescent="0.3">
      <c r="A2" s="184" t="s">
        <v>218</v>
      </c>
      <c r="B2" s="185"/>
      <c r="C2" s="186"/>
      <c r="D2" s="187"/>
      <c r="E2" s="187"/>
      <c r="F2" s="187"/>
      <c r="G2" s="571"/>
      <c r="H2" s="65">
        <f>COUNTA(B3:B101)</f>
        <v>82</v>
      </c>
      <c r="K2" s="65">
        <f>SUM(K3:K101)</f>
        <v>0</v>
      </c>
    </row>
    <row r="3" spans="1:13" ht="30" customHeight="1" x14ac:dyDescent="0.3">
      <c r="A3" s="188" t="str">
        <f>IF(L3=1,"LAsst-"&amp;TEXT(COUNTIF($L$3:L3, "1"), "0"), "")</f>
        <v>LAsst-1</v>
      </c>
      <c r="B3" s="81" t="s">
        <v>10</v>
      </c>
      <c r="C3" s="82" t="s">
        <v>219</v>
      </c>
      <c r="D3" s="93"/>
      <c r="E3" s="94"/>
      <c r="F3" s="85">
        <v>1</v>
      </c>
      <c r="G3" s="86" t="s">
        <v>67</v>
      </c>
      <c r="H3" s="65">
        <f>COUNTIF(G:G,"=Select from Drop Down List")</f>
        <v>82</v>
      </c>
      <c r="I3" s="65">
        <f t="shared" ref="I3" si="0">IF(NOT(ISBLANK($B3)),VLOOKUP($B3,specdata,2,FALSE()),"")</f>
        <v>1</v>
      </c>
      <c r="J3" s="65">
        <f t="shared" ref="J3" si="1">VLOOKUP(G3,AvailabilityData,2,FALSE())</f>
        <v>0</v>
      </c>
      <c r="K3" s="65">
        <f t="shared" ref="K3" si="2">I3*J3</f>
        <v>0</v>
      </c>
      <c r="L3" s="63">
        <v>1</v>
      </c>
    </row>
    <row r="4" spans="1:13" x14ac:dyDescent="0.3">
      <c r="A4" s="155"/>
      <c r="B4" s="113"/>
      <c r="C4" s="196" t="s">
        <v>225</v>
      </c>
      <c r="D4" s="197"/>
      <c r="E4" s="168"/>
      <c r="F4" s="116"/>
      <c r="G4" s="572"/>
      <c r="H4" s="65">
        <f>COUNTIF(G:G,"=Function Available")</f>
        <v>0</v>
      </c>
    </row>
    <row r="5" spans="1:13" ht="30" customHeight="1" x14ac:dyDescent="0.3">
      <c r="A5" s="188" t="str">
        <f>IF(L5=1,"LAsst-"&amp;TEXT(COUNTIF($L$3:L5, "1"), "0"), "")</f>
        <v>LAsst-2</v>
      </c>
      <c r="B5" s="81" t="s">
        <v>9</v>
      </c>
      <c r="C5" s="198" t="s">
        <v>226</v>
      </c>
      <c r="D5" s="83"/>
      <c r="E5" s="84"/>
      <c r="F5" s="121">
        <v>1</v>
      </c>
      <c r="G5" s="86" t="s">
        <v>67</v>
      </c>
      <c r="H5" s="65">
        <f>COUNTIF(F:G,"=Function Not Available")</f>
        <v>0</v>
      </c>
      <c r="I5" s="65">
        <f>IF(NOT(ISBLANK($B5)),VLOOKUP($B5,specdata,2,FALSE()),"")</f>
        <v>5</v>
      </c>
      <c r="J5" s="65">
        <f>VLOOKUP(G5,AvailabilityData,2,FALSE())</f>
        <v>0</v>
      </c>
      <c r="K5" s="65">
        <f>I5*J5</f>
        <v>0</v>
      </c>
      <c r="L5" s="63">
        <v>1</v>
      </c>
    </row>
    <row r="6" spans="1:13" s="153" customFormat="1" x14ac:dyDescent="0.3">
      <c r="A6" s="151"/>
      <c r="B6" s="124"/>
      <c r="C6" s="191" t="s">
        <v>227</v>
      </c>
      <c r="D6" s="152"/>
      <c r="E6" s="166"/>
      <c r="F6" s="128"/>
      <c r="G6" s="572"/>
      <c r="H6" s="65">
        <f>COUNTIF(G:G,"=Exception")</f>
        <v>0</v>
      </c>
      <c r="I6" s="97"/>
      <c r="J6" s="97"/>
      <c r="K6" s="97"/>
    </row>
    <row r="7" spans="1:13" ht="30" customHeight="1" x14ac:dyDescent="0.3">
      <c r="A7" s="188" t="str">
        <f>IF(L7=1,"LAsst-"&amp;TEXT(COUNTIF($L$3:L7, "1"), "0"), "")</f>
        <v>LAsst-3</v>
      </c>
      <c r="B7" s="81" t="s">
        <v>9</v>
      </c>
      <c r="C7" s="195" t="s">
        <v>228</v>
      </c>
      <c r="D7" s="189"/>
      <c r="E7" s="190"/>
      <c r="F7" s="91">
        <v>1</v>
      </c>
      <c r="G7" s="86" t="s">
        <v>67</v>
      </c>
      <c r="H7" s="564">
        <f>COUNTIFS(B:B,"=Critical",G:G,"=Select from Drop Down List")</f>
        <v>33</v>
      </c>
      <c r="I7" s="65">
        <f t="shared" ref="I7" si="3">IF(NOT(ISBLANK($B7)),VLOOKUP($B7,specdata,2,FALSE()),"")</f>
        <v>5</v>
      </c>
      <c r="J7" s="65">
        <f t="shared" ref="J7" si="4">VLOOKUP(G7,AvailabilityData,2,FALSE())</f>
        <v>0</v>
      </c>
      <c r="K7" s="65">
        <f t="shared" ref="K7" si="5">I7*J7</f>
        <v>0</v>
      </c>
      <c r="L7" s="63">
        <v>1</v>
      </c>
    </row>
    <row r="8" spans="1:13" s="153" customFormat="1" x14ac:dyDescent="0.3">
      <c r="A8" s="151"/>
      <c r="B8" s="124"/>
      <c r="C8" s="191" t="s">
        <v>229</v>
      </c>
      <c r="D8" s="152"/>
      <c r="E8" s="166"/>
      <c r="F8" s="128"/>
      <c r="G8" s="572"/>
      <c r="H8" s="564">
        <f>COUNTIFS(B:B,"=Critical",G:G,"=Function Available")</f>
        <v>0</v>
      </c>
      <c r="I8" s="97"/>
      <c r="J8" s="97"/>
      <c r="K8" s="97"/>
    </row>
    <row r="9" spans="1:13" ht="30" customHeight="1" x14ac:dyDescent="0.3">
      <c r="A9" s="188" t="str">
        <f>IF(L9=1,"LAsst-"&amp;TEXT(COUNTIF($L$3:L9, "1"), "0"), "")</f>
        <v>LAsst-4</v>
      </c>
      <c r="B9" s="81" t="s">
        <v>10</v>
      </c>
      <c r="C9" s="194" t="s">
        <v>230</v>
      </c>
      <c r="D9" s="93"/>
      <c r="E9" s="94"/>
      <c r="F9" s="85">
        <v>1</v>
      </c>
      <c r="G9" s="86" t="s">
        <v>67</v>
      </c>
      <c r="H9" s="564">
        <f>COUNTIFS(B:B,"=Critical",G:G,"=Function Not Available")</f>
        <v>0</v>
      </c>
      <c r="I9" s="65">
        <f t="shared" ref="I9:I15" si="6">IF(NOT(ISBLANK($B9)),VLOOKUP($B9,specdata,2,FALSE()),"")</f>
        <v>1</v>
      </c>
      <c r="J9" s="65">
        <f t="shared" ref="J9:J15" si="7">VLOOKUP(G9,AvailabilityData,2,FALSE())</f>
        <v>0</v>
      </c>
      <c r="K9" s="65">
        <f t="shared" ref="K9:K15" si="8">I9*J9</f>
        <v>0</v>
      </c>
      <c r="L9" s="63">
        <v>1</v>
      </c>
    </row>
    <row r="10" spans="1:13" ht="30" customHeight="1" x14ac:dyDescent="0.3">
      <c r="A10" s="188" t="str">
        <f>IF(L10=1,"LAsst-"&amp;TEXT(COUNTIF($L$3:L10, "1"), "0"), "")</f>
        <v>LAsst-5</v>
      </c>
      <c r="B10" s="81" t="s">
        <v>10</v>
      </c>
      <c r="C10" s="194" t="s">
        <v>231</v>
      </c>
      <c r="D10" s="93"/>
      <c r="E10" s="94"/>
      <c r="F10" s="85">
        <v>1</v>
      </c>
      <c r="G10" s="86" t="s">
        <v>67</v>
      </c>
      <c r="H10" s="564">
        <f>COUNTIFS(B:B,"=Critical",G:G,"=Exception")</f>
        <v>0</v>
      </c>
      <c r="I10" s="65">
        <f t="shared" si="6"/>
        <v>1</v>
      </c>
      <c r="J10" s="65">
        <f t="shared" si="7"/>
        <v>0</v>
      </c>
      <c r="K10" s="65">
        <f t="shared" si="8"/>
        <v>0</v>
      </c>
      <c r="L10" s="63">
        <v>1</v>
      </c>
    </row>
    <row r="11" spans="1:13" ht="30" customHeight="1" x14ac:dyDescent="0.3">
      <c r="A11" s="188" t="str">
        <f>IF(L11=1,"LAsst-"&amp;TEXT(COUNTIF($L$3:L11, "1"), "0"), "")</f>
        <v>LAsst-6</v>
      </c>
      <c r="B11" s="81" t="s">
        <v>10</v>
      </c>
      <c r="C11" s="194" t="s">
        <v>234</v>
      </c>
      <c r="D11" s="93"/>
      <c r="E11" s="94"/>
      <c r="F11" s="85">
        <v>1</v>
      </c>
      <c r="G11" s="86" t="s">
        <v>67</v>
      </c>
      <c r="H11" s="565">
        <f>COUNTIFS(B:B,"=Important",G:G,"=Select from Drop Down List")</f>
        <v>47</v>
      </c>
      <c r="I11" s="65">
        <f t="shared" si="6"/>
        <v>1</v>
      </c>
      <c r="J11" s="65">
        <f t="shared" si="7"/>
        <v>0</v>
      </c>
      <c r="K11" s="65">
        <f t="shared" si="8"/>
        <v>0</v>
      </c>
      <c r="L11" s="63">
        <v>1</v>
      </c>
    </row>
    <row r="12" spans="1:13" ht="30" customHeight="1" x14ac:dyDescent="0.3">
      <c r="A12" s="188" t="str">
        <f>IF(L12=1,"LAsst-"&amp;TEXT(COUNTIF($L$3:L12, "1"), "0"), "")</f>
        <v>LAsst-7</v>
      </c>
      <c r="B12" s="81" t="s">
        <v>10</v>
      </c>
      <c r="C12" s="194" t="s">
        <v>235</v>
      </c>
      <c r="D12" s="93"/>
      <c r="E12" s="94"/>
      <c r="F12" s="85">
        <v>1</v>
      </c>
      <c r="G12" s="86" t="s">
        <v>67</v>
      </c>
      <c r="H12" s="565">
        <f>COUNTIFS(B:B,"=Important",G:G,"=Function Available")</f>
        <v>0</v>
      </c>
      <c r="I12" s="65">
        <f t="shared" si="6"/>
        <v>1</v>
      </c>
      <c r="J12" s="65">
        <f t="shared" si="7"/>
        <v>0</v>
      </c>
      <c r="K12" s="65">
        <f t="shared" si="8"/>
        <v>0</v>
      </c>
      <c r="L12" s="63">
        <v>1</v>
      </c>
    </row>
    <row r="13" spans="1:13" ht="30" customHeight="1" x14ac:dyDescent="0.3">
      <c r="A13" s="188" t="str">
        <f>IF(L13=1,"LAsst-"&amp;TEXT(COUNTIF($L$3:L13, "1"), "0"), "")</f>
        <v>LAsst-8</v>
      </c>
      <c r="B13" s="81" t="s">
        <v>10</v>
      </c>
      <c r="C13" s="194" t="s">
        <v>236</v>
      </c>
      <c r="D13" s="93"/>
      <c r="E13" s="94"/>
      <c r="F13" s="85">
        <v>1</v>
      </c>
      <c r="G13" s="86" t="s">
        <v>67</v>
      </c>
      <c r="H13" s="565">
        <f>COUNTIFS(B:B,"=Important",G:G,"=Function Not Available")</f>
        <v>0</v>
      </c>
      <c r="I13" s="65">
        <f t="shared" si="6"/>
        <v>1</v>
      </c>
      <c r="J13" s="65">
        <f t="shared" si="7"/>
        <v>0</v>
      </c>
      <c r="K13" s="65">
        <f t="shared" si="8"/>
        <v>0</v>
      </c>
      <c r="L13" s="63">
        <v>1</v>
      </c>
    </row>
    <row r="14" spans="1:13" ht="30" customHeight="1" x14ac:dyDescent="0.3">
      <c r="A14" s="188" t="str">
        <f>IF(L14=1,"LAsst-"&amp;TEXT(COUNTIF($L$3:L14, "1"), "0"), "")</f>
        <v>LAsst-9</v>
      </c>
      <c r="B14" s="81" t="s">
        <v>10</v>
      </c>
      <c r="C14" s="194" t="s">
        <v>237</v>
      </c>
      <c r="D14" s="93"/>
      <c r="E14" s="94"/>
      <c r="F14" s="85">
        <v>1</v>
      </c>
      <c r="G14" s="86" t="s">
        <v>67</v>
      </c>
      <c r="H14" s="565">
        <f>COUNTIFS(B:B,"=Important",G:G,"=Exception")</f>
        <v>0</v>
      </c>
      <c r="I14" s="65">
        <f t="shared" si="6"/>
        <v>1</v>
      </c>
      <c r="J14" s="65">
        <f t="shared" si="7"/>
        <v>0</v>
      </c>
      <c r="K14" s="65">
        <f t="shared" si="8"/>
        <v>0</v>
      </c>
      <c r="L14" s="63">
        <v>1</v>
      </c>
    </row>
    <row r="15" spans="1:13" ht="30" customHeight="1" x14ac:dyDescent="0.3">
      <c r="A15" s="188" t="str">
        <f>IF(L15=1,"LAsst-"&amp;TEXT(COUNTIF($L$3:L15, "1"), "0"), "")</f>
        <v>LAsst-10</v>
      </c>
      <c r="B15" s="81" t="s">
        <v>10</v>
      </c>
      <c r="C15" s="194" t="s">
        <v>224</v>
      </c>
      <c r="D15" s="93"/>
      <c r="E15" s="94"/>
      <c r="F15" s="85">
        <v>1</v>
      </c>
      <c r="G15" s="86" t="s">
        <v>67</v>
      </c>
      <c r="H15" s="566">
        <f>COUNTIFS(B:B,"=Informational",G:G,"=Select from Drop Down List")</f>
        <v>2</v>
      </c>
      <c r="I15" s="65">
        <f t="shared" si="6"/>
        <v>1</v>
      </c>
      <c r="J15" s="65">
        <f t="shared" si="7"/>
        <v>0</v>
      </c>
      <c r="K15" s="65">
        <f t="shared" si="8"/>
        <v>0</v>
      </c>
      <c r="L15" s="63">
        <v>1</v>
      </c>
    </row>
    <row r="16" spans="1:13" x14ac:dyDescent="0.3">
      <c r="A16" s="155"/>
      <c r="B16" s="113"/>
      <c r="C16" s="196" t="s">
        <v>241</v>
      </c>
      <c r="D16" s="197"/>
      <c r="E16" s="168"/>
      <c r="F16" s="116"/>
      <c r="G16" s="572"/>
      <c r="H16" s="566">
        <f>COUNTIFS(B:B,"=Informational",G:G,"=Function Available")</f>
        <v>0</v>
      </c>
    </row>
    <row r="17" spans="1:12" ht="30" customHeight="1" x14ac:dyDescent="0.3">
      <c r="A17" s="188" t="str">
        <f>IF(L17=1,"LAsst-"&amp;TEXT(COUNTIF($L$3:L17, "1"), "0"), "")</f>
        <v>LAsst-11</v>
      </c>
      <c r="B17" s="81" t="s">
        <v>10</v>
      </c>
      <c r="C17" s="198" t="s">
        <v>242</v>
      </c>
      <c r="D17" s="83"/>
      <c r="E17" s="84"/>
      <c r="F17" s="121">
        <v>1</v>
      </c>
      <c r="G17" s="86" t="s">
        <v>67</v>
      </c>
      <c r="H17" s="566">
        <f>COUNTIFS(B:B,"=Informational",G:G,"=Function Not Available")</f>
        <v>0</v>
      </c>
      <c r="I17" s="65">
        <f t="shared" ref="I17" si="9">IF(NOT(ISBLANK($B17)),VLOOKUP($B17,specdata,2,FALSE()),"")</f>
        <v>1</v>
      </c>
      <c r="J17" s="65">
        <f t="shared" ref="J17" si="10">VLOOKUP(G17,AvailabilityData,2,FALSE())</f>
        <v>0</v>
      </c>
      <c r="K17" s="65">
        <f t="shared" ref="K17" si="11">I17*J17</f>
        <v>0</v>
      </c>
      <c r="L17" s="63">
        <v>1</v>
      </c>
    </row>
    <row r="18" spans="1:12" s="153" customFormat="1" x14ac:dyDescent="0.3">
      <c r="A18" s="151"/>
      <c r="B18" s="124"/>
      <c r="C18" s="191" t="s">
        <v>243</v>
      </c>
      <c r="D18" s="152"/>
      <c r="E18" s="166"/>
      <c r="F18" s="128"/>
      <c r="G18" s="572"/>
      <c r="H18" s="566">
        <f>COUNTIFS(B:B,"=Informational",G:G,"=Exception")</f>
        <v>0</v>
      </c>
      <c r="I18" s="97"/>
      <c r="J18" s="97"/>
      <c r="K18" s="97"/>
    </row>
    <row r="19" spans="1:12" ht="30" customHeight="1" x14ac:dyDescent="0.3">
      <c r="A19" s="188" t="str">
        <f>IF(L19=1,"LAsst-"&amp;TEXT(COUNTIF($L$3:L19, "1"), "0"), "")</f>
        <v>LAsst-12</v>
      </c>
      <c r="B19" s="81" t="s">
        <v>10</v>
      </c>
      <c r="C19" s="192" t="s">
        <v>230</v>
      </c>
      <c r="D19" s="83"/>
      <c r="E19" s="84"/>
      <c r="F19" s="121">
        <v>1</v>
      </c>
      <c r="G19" s="122" t="s">
        <v>67</v>
      </c>
      <c r="I19" s="65">
        <f t="shared" ref="I19:I27" si="12">IF(NOT(ISBLANK($B19)),VLOOKUP($B19,specdata,2,FALSE()),"")</f>
        <v>1</v>
      </c>
      <c r="J19" s="65">
        <f t="shared" ref="J19:J27" si="13">VLOOKUP(G19,AvailabilityData,2,FALSE())</f>
        <v>0</v>
      </c>
      <c r="K19" s="65">
        <f t="shared" ref="K19:K27" si="14">I19*J19</f>
        <v>0</v>
      </c>
      <c r="L19" s="63">
        <v>1</v>
      </c>
    </row>
    <row r="20" spans="1:12" ht="30" customHeight="1" x14ac:dyDescent="0.3">
      <c r="A20" s="188" t="str">
        <f>IF(L20=1,"LAsst-"&amp;TEXT(COUNTIF($L$3:L20, "1"), "0"), "")</f>
        <v>LAsst-13</v>
      </c>
      <c r="B20" s="81" t="s">
        <v>10</v>
      </c>
      <c r="C20" s="194" t="s">
        <v>244</v>
      </c>
      <c r="D20" s="93"/>
      <c r="E20" s="94"/>
      <c r="F20" s="85">
        <v>1</v>
      </c>
      <c r="G20" s="86" t="s">
        <v>67</v>
      </c>
      <c r="I20" s="65">
        <f t="shared" si="12"/>
        <v>1</v>
      </c>
      <c r="J20" s="65">
        <f t="shared" si="13"/>
        <v>0</v>
      </c>
      <c r="K20" s="65">
        <f t="shared" si="14"/>
        <v>0</v>
      </c>
      <c r="L20" s="63">
        <v>1</v>
      </c>
    </row>
    <row r="21" spans="1:12" ht="30" customHeight="1" x14ac:dyDescent="0.3">
      <c r="A21" s="188" t="str">
        <f>IF(L21=1,"LAsst-"&amp;TEXT(COUNTIF($L$3:L21, "1"), "0"), "")</f>
        <v>LAsst-14</v>
      </c>
      <c r="B21" s="81" t="s">
        <v>10</v>
      </c>
      <c r="C21" s="194" t="s">
        <v>231</v>
      </c>
      <c r="D21" s="93"/>
      <c r="E21" s="94"/>
      <c r="F21" s="85">
        <v>1</v>
      </c>
      <c r="G21" s="86" t="s">
        <v>67</v>
      </c>
      <c r="I21" s="65">
        <f t="shared" si="12"/>
        <v>1</v>
      </c>
      <c r="J21" s="65">
        <f t="shared" si="13"/>
        <v>0</v>
      </c>
      <c r="K21" s="65">
        <f t="shared" si="14"/>
        <v>0</v>
      </c>
      <c r="L21" s="63">
        <v>1</v>
      </c>
    </row>
    <row r="22" spans="1:12" ht="30" customHeight="1" x14ac:dyDescent="0.3">
      <c r="A22" s="188" t="str">
        <f>IF(L22=1,"LAsst-"&amp;TEXT(COUNTIF($L$3:L22, "1"), "0"), "")</f>
        <v>LAsst-15</v>
      </c>
      <c r="B22" s="81" t="s">
        <v>10</v>
      </c>
      <c r="C22" s="194" t="s">
        <v>232</v>
      </c>
      <c r="D22" s="93"/>
      <c r="E22" s="94"/>
      <c r="F22" s="85">
        <v>1</v>
      </c>
      <c r="G22" s="86" t="s">
        <v>67</v>
      </c>
      <c r="I22" s="65">
        <f t="shared" si="12"/>
        <v>1</v>
      </c>
      <c r="J22" s="65">
        <f t="shared" si="13"/>
        <v>0</v>
      </c>
      <c r="K22" s="65">
        <f t="shared" si="14"/>
        <v>0</v>
      </c>
      <c r="L22" s="63">
        <v>1</v>
      </c>
    </row>
    <row r="23" spans="1:12" ht="30" customHeight="1" x14ac:dyDescent="0.3">
      <c r="A23" s="188" t="str">
        <f>IF(L23=1,"LAsst-"&amp;TEXT(COUNTIF($L$3:L23, "1"), "0"), "")</f>
        <v>LAsst-16</v>
      </c>
      <c r="B23" s="81" t="s">
        <v>10</v>
      </c>
      <c r="C23" s="194" t="s">
        <v>233</v>
      </c>
      <c r="D23" s="93"/>
      <c r="E23" s="94"/>
      <c r="F23" s="85">
        <v>1</v>
      </c>
      <c r="G23" s="86" t="s">
        <v>67</v>
      </c>
      <c r="I23" s="65">
        <f t="shared" si="12"/>
        <v>1</v>
      </c>
      <c r="J23" s="65">
        <f t="shared" si="13"/>
        <v>0</v>
      </c>
      <c r="K23" s="65">
        <f t="shared" si="14"/>
        <v>0</v>
      </c>
      <c r="L23" s="63">
        <v>1</v>
      </c>
    </row>
    <row r="24" spans="1:12" ht="30" customHeight="1" x14ac:dyDescent="0.3">
      <c r="A24" s="188" t="str">
        <f>IF(L24=1,"LAsst-"&amp;TEXT(COUNTIF($L$3:L24, "1"), "0"), "")</f>
        <v>LAsst-17</v>
      </c>
      <c r="B24" s="81" t="s">
        <v>10</v>
      </c>
      <c r="C24" s="194" t="s">
        <v>234</v>
      </c>
      <c r="D24" s="93"/>
      <c r="E24" s="94"/>
      <c r="F24" s="85">
        <v>1</v>
      </c>
      <c r="G24" s="86" t="s">
        <v>67</v>
      </c>
      <c r="I24" s="65">
        <f t="shared" si="12"/>
        <v>1</v>
      </c>
      <c r="J24" s="65">
        <f t="shared" si="13"/>
        <v>0</v>
      </c>
      <c r="K24" s="65">
        <f t="shared" si="14"/>
        <v>0</v>
      </c>
      <c r="L24" s="63">
        <v>1</v>
      </c>
    </row>
    <row r="25" spans="1:12" ht="30" customHeight="1" x14ac:dyDescent="0.3">
      <c r="A25" s="188" t="str">
        <f>IF(L25=1,"LAsst-"&amp;TEXT(COUNTIF($L$3:L25, "1"), "0"), "")</f>
        <v>LAsst-18</v>
      </c>
      <c r="B25" s="81" t="s">
        <v>10</v>
      </c>
      <c r="C25" s="194" t="s">
        <v>235</v>
      </c>
      <c r="D25" s="93"/>
      <c r="E25" s="94"/>
      <c r="F25" s="85">
        <v>1</v>
      </c>
      <c r="G25" s="86" t="s">
        <v>67</v>
      </c>
      <c r="I25" s="65">
        <f t="shared" si="12"/>
        <v>1</v>
      </c>
      <c r="J25" s="65">
        <f t="shared" si="13"/>
        <v>0</v>
      </c>
      <c r="K25" s="65">
        <f t="shared" si="14"/>
        <v>0</v>
      </c>
      <c r="L25" s="63">
        <v>1</v>
      </c>
    </row>
    <row r="26" spans="1:12" ht="30" customHeight="1" x14ac:dyDescent="0.3">
      <c r="A26" s="188" t="str">
        <f>IF(L26=1,"LAsst-"&amp;TEXT(COUNTIF($L$3:L26, "1"), "0"), "")</f>
        <v>LAsst-19</v>
      </c>
      <c r="B26" s="81" t="s">
        <v>10</v>
      </c>
      <c r="C26" s="194" t="s">
        <v>236</v>
      </c>
      <c r="D26" s="93"/>
      <c r="E26" s="94"/>
      <c r="F26" s="85">
        <v>1</v>
      </c>
      <c r="G26" s="86" t="s">
        <v>67</v>
      </c>
      <c r="I26" s="65">
        <f t="shared" si="12"/>
        <v>1</v>
      </c>
      <c r="J26" s="65">
        <f t="shared" si="13"/>
        <v>0</v>
      </c>
      <c r="K26" s="65">
        <f t="shared" si="14"/>
        <v>0</v>
      </c>
      <c r="L26" s="63">
        <v>1</v>
      </c>
    </row>
    <row r="27" spans="1:12" ht="30" customHeight="1" x14ac:dyDescent="0.3">
      <c r="A27" s="188" t="str">
        <f>IF(L27=1,"LAsst-"&amp;TEXT(COUNTIF($L$3:L27, "1"), "0"), "")</f>
        <v>LAsst-20</v>
      </c>
      <c r="B27" s="81" t="s">
        <v>10</v>
      </c>
      <c r="C27" s="194" t="s">
        <v>224</v>
      </c>
      <c r="D27" s="93"/>
      <c r="E27" s="94"/>
      <c r="F27" s="85">
        <v>1</v>
      </c>
      <c r="G27" s="86" t="s">
        <v>67</v>
      </c>
      <c r="I27" s="65">
        <f t="shared" si="12"/>
        <v>1</v>
      </c>
      <c r="J27" s="65">
        <f t="shared" si="13"/>
        <v>0</v>
      </c>
      <c r="K27" s="65">
        <f t="shared" si="14"/>
        <v>0</v>
      </c>
      <c r="L27" s="63">
        <v>1</v>
      </c>
    </row>
    <row r="28" spans="1:12" s="153" customFormat="1" x14ac:dyDescent="0.3">
      <c r="A28" s="151"/>
      <c r="B28" s="124"/>
      <c r="C28" s="191" t="s">
        <v>245</v>
      </c>
      <c r="D28" s="152"/>
      <c r="E28" s="166"/>
      <c r="F28" s="128"/>
      <c r="G28" s="572"/>
      <c r="H28" s="64"/>
      <c r="I28" s="97"/>
      <c r="J28" s="97"/>
      <c r="K28" s="97"/>
    </row>
    <row r="29" spans="1:12" ht="30" customHeight="1" x14ac:dyDescent="0.3">
      <c r="A29" s="188" t="str">
        <f>IF(L29=1,"LAsst-"&amp;TEXT(COUNTIF($L$3:L29, "1"), "0"), "")</f>
        <v>LAsst-21</v>
      </c>
      <c r="B29" s="92" t="s">
        <v>10</v>
      </c>
      <c r="C29" s="194" t="s">
        <v>246</v>
      </c>
      <c r="D29" s="93"/>
      <c r="E29" s="94"/>
      <c r="F29" s="85">
        <v>1</v>
      </c>
      <c r="G29" s="86" t="s">
        <v>67</v>
      </c>
      <c r="I29" s="65">
        <f t="shared" ref="I29:I32" si="15">IF(NOT(ISBLANK($B29)),VLOOKUP($B29,specdata,2,FALSE()),"")</f>
        <v>1</v>
      </c>
      <c r="J29" s="65">
        <f t="shared" ref="J29:J32" si="16">VLOOKUP(G29,AvailabilityData,2,FALSE())</f>
        <v>0</v>
      </c>
      <c r="K29" s="65">
        <f t="shared" ref="K29:K32" si="17">I29*J29</f>
        <v>0</v>
      </c>
      <c r="L29" s="63">
        <v>1</v>
      </c>
    </row>
    <row r="30" spans="1:12" ht="30" customHeight="1" x14ac:dyDescent="0.3">
      <c r="A30" s="188" t="str">
        <f>IF(L30=1,"LAsst-"&amp;TEXT(COUNTIF($L$3:L30, "1"), "0"), "")</f>
        <v>LAsst-22</v>
      </c>
      <c r="B30" s="92" t="s">
        <v>10</v>
      </c>
      <c r="C30" s="194" t="s">
        <v>247</v>
      </c>
      <c r="D30" s="93"/>
      <c r="E30" s="94"/>
      <c r="F30" s="85">
        <v>1</v>
      </c>
      <c r="G30" s="86" t="s">
        <v>67</v>
      </c>
      <c r="I30" s="65">
        <f t="shared" si="15"/>
        <v>1</v>
      </c>
      <c r="J30" s="65">
        <f t="shared" si="16"/>
        <v>0</v>
      </c>
      <c r="K30" s="65">
        <f t="shared" si="17"/>
        <v>0</v>
      </c>
      <c r="L30" s="63">
        <v>1</v>
      </c>
    </row>
    <row r="31" spans="1:12" ht="30" customHeight="1" x14ac:dyDescent="0.3">
      <c r="A31" s="188" t="str">
        <f>IF(L31=1,"LAsst-"&amp;TEXT(COUNTIF($L$3:L31, "1"), "0"), "")</f>
        <v>LAsst-23</v>
      </c>
      <c r="B31" s="92" t="s">
        <v>10</v>
      </c>
      <c r="C31" s="194" t="s">
        <v>248</v>
      </c>
      <c r="D31" s="93"/>
      <c r="E31" s="94"/>
      <c r="F31" s="85">
        <v>1</v>
      </c>
      <c r="G31" s="86" t="s">
        <v>67</v>
      </c>
      <c r="I31" s="65">
        <f t="shared" si="15"/>
        <v>1</v>
      </c>
      <c r="J31" s="65">
        <f t="shared" si="16"/>
        <v>0</v>
      </c>
      <c r="K31" s="65">
        <f t="shared" si="17"/>
        <v>0</v>
      </c>
      <c r="L31" s="63">
        <v>1</v>
      </c>
    </row>
    <row r="32" spans="1:12" ht="30" customHeight="1" x14ac:dyDescent="0.3">
      <c r="A32" s="188" t="str">
        <f>IF(L32=1,"LAsst-"&amp;TEXT(COUNTIF($L$3:L32, "1"), "0"), "")</f>
        <v>LAsst-24</v>
      </c>
      <c r="B32" s="92" t="s">
        <v>10</v>
      </c>
      <c r="C32" s="194" t="s">
        <v>249</v>
      </c>
      <c r="D32" s="93"/>
      <c r="E32" s="94"/>
      <c r="F32" s="85">
        <v>1</v>
      </c>
      <c r="G32" s="86" t="s">
        <v>67</v>
      </c>
      <c r="I32" s="65">
        <f t="shared" si="15"/>
        <v>1</v>
      </c>
      <c r="J32" s="65">
        <f t="shared" si="16"/>
        <v>0</v>
      </c>
      <c r="K32" s="65">
        <f t="shared" si="17"/>
        <v>0</v>
      </c>
      <c r="L32" s="63">
        <v>1</v>
      </c>
    </row>
    <row r="33" spans="1:12" s="153" customFormat="1" x14ac:dyDescent="0.3">
      <c r="A33" s="123"/>
      <c r="B33" s="124"/>
      <c r="C33" s="191" t="s">
        <v>252</v>
      </c>
      <c r="D33" s="202"/>
      <c r="E33" s="202"/>
      <c r="F33" s="128"/>
      <c r="G33" s="572"/>
      <c r="H33" s="64"/>
      <c r="I33" s="97"/>
      <c r="J33" s="97"/>
      <c r="K33" s="97"/>
    </row>
    <row r="34" spans="1:12" ht="30" customHeight="1" x14ac:dyDescent="0.3">
      <c r="A34" s="188" t="str">
        <f>IF(L34=1,"LAsst-"&amp;TEXT(COUNTIF($L$3:L34, "1"), "0"), "")</f>
        <v>LAsst-25</v>
      </c>
      <c r="B34" s="92" t="s">
        <v>9</v>
      </c>
      <c r="C34" s="192" t="s">
        <v>253</v>
      </c>
      <c r="D34" s="199"/>
      <c r="E34" s="199"/>
      <c r="F34" s="121">
        <v>1</v>
      </c>
      <c r="G34" s="122" t="s">
        <v>67</v>
      </c>
      <c r="I34" s="65">
        <f t="shared" ref="I34:I40" si="18">IF(NOT(ISBLANK($B34)),VLOOKUP($B34,specdata,2,FALSE()),"")</f>
        <v>5</v>
      </c>
      <c r="J34" s="65">
        <f t="shared" ref="J34:J40" si="19">VLOOKUP(G34,AvailabilityData,2,FALSE())</f>
        <v>0</v>
      </c>
      <c r="K34" s="65">
        <f t="shared" ref="K34:K40" si="20">I34*J34</f>
        <v>0</v>
      </c>
      <c r="L34" s="63">
        <v>1</v>
      </c>
    </row>
    <row r="35" spans="1:12" ht="30" customHeight="1" x14ac:dyDescent="0.3">
      <c r="A35" s="188" t="str">
        <f>IF(L35=1,"LAsst-"&amp;TEXT(COUNTIF($L$3:L35, "1"), "0"), "")</f>
        <v>LAsst-26</v>
      </c>
      <c r="B35" s="92" t="s">
        <v>9</v>
      </c>
      <c r="C35" s="194" t="s">
        <v>246</v>
      </c>
      <c r="D35" s="200"/>
      <c r="E35" s="200"/>
      <c r="F35" s="85">
        <v>1</v>
      </c>
      <c r="G35" s="86" t="s">
        <v>67</v>
      </c>
      <c r="I35" s="65">
        <f t="shared" si="18"/>
        <v>5</v>
      </c>
      <c r="J35" s="65">
        <f t="shared" si="19"/>
        <v>0</v>
      </c>
      <c r="K35" s="65">
        <f t="shared" si="20"/>
        <v>0</v>
      </c>
      <c r="L35" s="63">
        <v>1</v>
      </c>
    </row>
    <row r="36" spans="1:12" ht="30" customHeight="1" x14ac:dyDescent="0.3">
      <c r="A36" s="188" t="str">
        <f>IF(L36=1,"LAsst-"&amp;TEXT(COUNTIF($L$3:L36, "1"), "0"), "")</f>
        <v>LAsst-27</v>
      </c>
      <c r="B36" s="92" t="s">
        <v>9</v>
      </c>
      <c r="C36" s="194" t="s">
        <v>247</v>
      </c>
      <c r="D36" s="200"/>
      <c r="E36" s="200"/>
      <c r="F36" s="85">
        <v>1</v>
      </c>
      <c r="G36" s="86" t="s">
        <v>67</v>
      </c>
      <c r="I36" s="65">
        <f t="shared" si="18"/>
        <v>5</v>
      </c>
      <c r="J36" s="65">
        <f t="shared" si="19"/>
        <v>0</v>
      </c>
      <c r="K36" s="65">
        <f t="shared" si="20"/>
        <v>0</v>
      </c>
      <c r="L36" s="63">
        <v>1</v>
      </c>
    </row>
    <row r="37" spans="1:12" ht="30" customHeight="1" x14ac:dyDescent="0.3">
      <c r="A37" s="188" t="str">
        <f>IF(L37=1,"LAsst-"&amp;TEXT(COUNTIF($L$3:L37, "1"), "0"), "")</f>
        <v>LAsst-28</v>
      </c>
      <c r="B37" s="92" t="s">
        <v>9</v>
      </c>
      <c r="C37" s="194" t="s">
        <v>254</v>
      </c>
      <c r="D37" s="200"/>
      <c r="E37" s="200"/>
      <c r="F37" s="85">
        <v>1</v>
      </c>
      <c r="G37" s="86" t="s">
        <v>67</v>
      </c>
      <c r="I37" s="65">
        <f t="shared" si="18"/>
        <v>5</v>
      </c>
      <c r="J37" s="65">
        <f t="shared" si="19"/>
        <v>0</v>
      </c>
      <c r="K37" s="65">
        <f t="shared" si="20"/>
        <v>0</v>
      </c>
      <c r="L37" s="63">
        <v>1</v>
      </c>
    </row>
    <row r="38" spans="1:12" ht="30" customHeight="1" x14ac:dyDescent="0.3">
      <c r="A38" s="188" t="str">
        <f>IF(L38=1,"LAsst-"&amp;TEXT(COUNTIF($L$3:L38, "1"), "0"), "")</f>
        <v>LAsst-29</v>
      </c>
      <c r="B38" s="92" t="s">
        <v>9</v>
      </c>
      <c r="C38" s="194" t="s">
        <v>255</v>
      </c>
      <c r="D38" s="200"/>
      <c r="E38" s="200"/>
      <c r="F38" s="85">
        <v>1</v>
      </c>
      <c r="G38" s="86" t="s">
        <v>67</v>
      </c>
      <c r="I38" s="65">
        <f t="shared" si="18"/>
        <v>5</v>
      </c>
      <c r="J38" s="65">
        <f t="shared" si="19"/>
        <v>0</v>
      </c>
      <c r="K38" s="65">
        <f t="shared" si="20"/>
        <v>0</v>
      </c>
      <c r="L38" s="63">
        <v>1</v>
      </c>
    </row>
    <row r="39" spans="1:12" ht="30" customHeight="1" x14ac:dyDescent="0.3">
      <c r="A39" s="188" t="str">
        <f>IF(L39=1,"LAsst-"&amp;TEXT(COUNTIF($L$3:L39, "1"), "0"), "")</f>
        <v>LAsst-30</v>
      </c>
      <c r="B39" s="92" t="s">
        <v>9</v>
      </c>
      <c r="C39" s="194" t="s">
        <v>256</v>
      </c>
      <c r="D39" s="200"/>
      <c r="E39" s="200"/>
      <c r="F39" s="85">
        <v>1</v>
      </c>
      <c r="G39" s="86" t="s">
        <v>67</v>
      </c>
      <c r="I39" s="65">
        <f t="shared" si="18"/>
        <v>5</v>
      </c>
      <c r="J39" s="65">
        <f t="shared" si="19"/>
        <v>0</v>
      </c>
      <c r="K39" s="65">
        <f t="shared" si="20"/>
        <v>0</v>
      </c>
      <c r="L39" s="63">
        <v>1</v>
      </c>
    </row>
    <row r="40" spans="1:12" ht="30" customHeight="1" x14ac:dyDescent="0.3">
      <c r="A40" s="188" t="str">
        <f>IF(L40=1,"LAsst-"&amp;TEXT(COUNTIF($L$3:L40, "1"), "0"), "")</f>
        <v>LAsst-31</v>
      </c>
      <c r="B40" s="92" t="s">
        <v>9</v>
      </c>
      <c r="C40" s="195" t="s">
        <v>257</v>
      </c>
      <c r="D40" s="201"/>
      <c r="E40" s="201"/>
      <c r="F40" s="91">
        <v>1</v>
      </c>
      <c r="G40" s="86" t="s">
        <v>67</v>
      </c>
      <c r="I40" s="65">
        <f t="shared" si="18"/>
        <v>5</v>
      </c>
      <c r="J40" s="65">
        <f t="shared" si="19"/>
        <v>0</v>
      </c>
      <c r="K40" s="65">
        <f t="shared" si="20"/>
        <v>0</v>
      </c>
      <c r="L40" s="63">
        <v>1</v>
      </c>
    </row>
    <row r="41" spans="1:12" s="153" customFormat="1" ht="30" customHeight="1" x14ac:dyDescent="0.3">
      <c r="A41" s="123"/>
      <c r="B41" s="124"/>
      <c r="C41" s="191" t="s">
        <v>258</v>
      </c>
      <c r="D41" s="202"/>
      <c r="E41" s="202"/>
      <c r="F41" s="128"/>
      <c r="G41" s="572"/>
      <c r="H41" s="64"/>
      <c r="I41" s="97"/>
      <c r="J41" s="97"/>
      <c r="K41" s="97"/>
    </row>
    <row r="42" spans="1:12" ht="30" customHeight="1" x14ac:dyDescent="0.3">
      <c r="A42" s="188" t="str">
        <f>IF(L42=1,"LAsst-"&amp;TEXT(COUNTIF($L$3:L42, "1"), "0"), "")</f>
        <v>LAsst-32</v>
      </c>
      <c r="B42" s="81" t="s">
        <v>10</v>
      </c>
      <c r="C42" s="192" t="s">
        <v>259</v>
      </c>
      <c r="D42" s="199"/>
      <c r="E42" s="199"/>
      <c r="F42" s="121">
        <v>1</v>
      </c>
      <c r="G42" s="122" t="s">
        <v>67</v>
      </c>
      <c r="I42" s="65">
        <f t="shared" ref="I42:I52" si="21">IF(NOT(ISBLANK($B42)),VLOOKUP($B42,specdata,2,FALSE()),"")</f>
        <v>1</v>
      </c>
      <c r="J42" s="65">
        <f t="shared" ref="J42:J52" si="22">VLOOKUP(G42,AvailabilityData,2,FALSE())</f>
        <v>0</v>
      </c>
      <c r="K42" s="65">
        <f t="shared" ref="K42:K52" si="23">I42*J42</f>
        <v>0</v>
      </c>
      <c r="L42" s="63">
        <v>1</v>
      </c>
    </row>
    <row r="43" spans="1:12" ht="30" customHeight="1" x14ac:dyDescent="0.3">
      <c r="A43" s="188" t="str">
        <f>IF(L43=1,"LAsst-"&amp;TEXT(COUNTIF($L$3:L43, "1"), "0"), "")</f>
        <v>LAsst-33</v>
      </c>
      <c r="B43" s="81" t="s">
        <v>10</v>
      </c>
      <c r="C43" s="194" t="s">
        <v>260</v>
      </c>
      <c r="D43" s="200"/>
      <c r="E43" s="200"/>
      <c r="F43" s="85">
        <v>1</v>
      </c>
      <c r="G43" s="86" t="s">
        <v>67</v>
      </c>
      <c r="I43" s="65">
        <f t="shared" si="21"/>
        <v>1</v>
      </c>
      <c r="J43" s="65">
        <f t="shared" si="22"/>
        <v>0</v>
      </c>
      <c r="K43" s="65">
        <f t="shared" si="23"/>
        <v>0</v>
      </c>
      <c r="L43" s="63">
        <v>1</v>
      </c>
    </row>
    <row r="44" spans="1:12" ht="30" customHeight="1" x14ac:dyDescent="0.3">
      <c r="A44" s="188" t="str">
        <f>IF(L44=1,"LAsst-"&amp;TEXT(COUNTIF($L$3:L44, "1"), "0"), "")</f>
        <v>LAsst-34</v>
      </c>
      <c r="B44" s="81" t="s">
        <v>10</v>
      </c>
      <c r="C44" s="194" t="s">
        <v>261</v>
      </c>
      <c r="D44" s="200"/>
      <c r="E44" s="200"/>
      <c r="F44" s="85">
        <v>1</v>
      </c>
      <c r="G44" s="86" t="s">
        <v>67</v>
      </c>
      <c r="I44" s="65">
        <f t="shared" si="21"/>
        <v>1</v>
      </c>
      <c r="J44" s="65">
        <f t="shared" si="22"/>
        <v>0</v>
      </c>
      <c r="K44" s="65">
        <f t="shared" si="23"/>
        <v>0</v>
      </c>
      <c r="L44" s="63">
        <v>1</v>
      </c>
    </row>
    <row r="45" spans="1:12" ht="30" customHeight="1" x14ac:dyDescent="0.3">
      <c r="A45" s="188" t="str">
        <f>IF(L45=1,"LAsst-"&amp;TEXT(COUNTIF($L$3:L45, "1"), "0"), "")</f>
        <v>LAsst-35</v>
      </c>
      <c r="B45" s="81" t="s">
        <v>10</v>
      </c>
      <c r="C45" s="194" t="s">
        <v>262</v>
      </c>
      <c r="D45" s="200"/>
      <c r="E45" s="200"/>
      <c r="F45" s="85">
        <v>1</v>
      </c>
      <c r="G45" s="86" t="s">
        <v>67</v>
      </c>
      <c r="I45" s="65">
        <f t="shared" si="21"/>
        <v>1</v>
      </c>
      <c r="J45" s="65">
        <f t="shared" si="22"/>
        <v>0</v>
      </c>
      <c r="K45" s="65">
        <f t="shared" si="23"/>
        <v>0</v>
      </c>
      <c r="L45" s="63">
        <v>1</v>
      </c>
    </row>
    <row r="46" spans="1:12" ht="30" customHeight="1" x14ac:dyDescent="0.3">
      <c r="A46" s="188" t="str">
        <f>IF(L46=1,"LAsst-"&amp;TEXT(COUNTIF($L$3:L46, "1"), "0"), "")</f>
        <v>LAsst-36</v>
      </c>
      <c r="B46" s="81" t="s">
        <v>10</v>
      </c>
      <c r="C46" s="194" t="s">
        <v>263</v>
      </c>
      <c r="D46" s="200"/>
      <c r="E46" s="200"/>
      <c r="F46" s="85">
        <v>1</v>
      </c>
      <c r="G46" s="86" t="s">
        <v>67</v>
      </c>
      <c r="I46" s="65">
        <f t="shared" si="21"/>
        <v>1</v>
      </c>
      <c r="J46" s="65">
        <f t="shared" si="22"/>
        <v>0</v>
      </c>
      <c r="K46" s="65">
        <f t="shared" si="23"/>
        <v>0</v>
      </c>
      <c r="L46" s="63">
        <v>1</v>
      </c>
    </row>
    <row r="47" spans="1:12" ht="30" customHeight="1" x14ac:dyDescent="0.3">
      <c r="A47" s="188" t="str">
        <f>IF(L47=1,"LAsst-"&amp;TEXT(COUNTIF($L$3:L47, "1"), "0"), "")</f>
        <v>LAsst-37</v>
      </c>
      <c r="B47" s="81" t="s">
        <v>10</v>
      </c>
      <c r="C47" s="194" t="s">
        <v>264</v>
      </c>
      <c r="D47" s="200"/>
      <c r="E47" s="200"/>
      <c r="F47" s="85">
        <v>1</v>
      </c>
      <c r="G47" s="86" t="s">
        <v>67</v>
      </c>
      <c r="I47" s="65">
        <f t="shared" si="21"/>
        <v>1</v>
      </c>
      <c r="J47" s="65">
        <f t="shared" si="22"/>
        <v>0</v>
      </c>
      <c r="K47" s="65">
        <f t="shared" si="23"/>
        <v>0</v>
      </c>
      <c r="L47" s="63">
        <v>1</v>
      </c>
    </row>
    <row r="48" spans="1:12" ht="30" customHeight="1" x14ac:dyDescent="0.3">
      <c r="A48" s="188" t="str">
        <f>IF(L48=1,"LAsst-"&amp;TEXT(COUNTIF($L$3:L48, "1"), "0"), "")</f>
        <v>LAsst-38</v>
      </c>
      <c r="B48" s="81" t="s">
        <v>10</v>
      </c>
      <c r="C48" s="194" t="s">
        <v>265</v>
      </c>
      <c r="D48" s="200"/>
      <c r="E48" s="200"/>
      <c r="F48" s="85">
        <v>1</v>
      </c>
      <c r="G48" s="86" t="s">
        <v>67</v>
      </c>
      <c r="I48" s="65">
        <f t="shared" si="21"/>
        <v>1</v>
      </c>
      <c r="J48" s="65">
        <f t="shared" si="22"/>
        <v>0</v>
      </c>
      <c r="K48" s="65">
        <f t="shared" si="23"/>
        <v>0</v>
      </c>
      <c r="L48" s="63">
        <v>1</v>
      </c>
    </row>
    <row r="49" spans="1:12" ht="30" customHeight="1" x14ac:dyDescent="0.3">
      <c r="A49" s="188" t="str">
        <f>IF(L49=1,"LAsst-"&amp;TEXT(COUNTIF($L$3:L49, "1"), "0"), "")</f>
        <v>LAsst-39</v>
      </c>
      <c r="B49" s="81" t="s">
        <v>10</v>
      </c>
      <c r="C49" s="194" t="s">
        <v>266</v>
      </c>
      <c r="D49" s="200"/>
      <c r="E49" s="200"/>
      <c r="F49" s="85">
        <v>1</v>
      </c>
      <c r="G49" s="86" t="s">
        <v>67</v>
      </c>
      <c r="I49" s="65">
        <f t="shared" si="21"/>
        <v>1</v>
      </c>
      <c r="J49" s="65">
        <f t="shared" si="22"/>
        <v>0</v>
      </c>
      <c r="K49" s="65">
        <f t="shared" si="23"/>
        <v>0</v>
      </c>
      <c r="L49" s="63">
        <v>1</v>
      </c>
    </row>
    <row r="50" spans="1:12" ht="30" customHeight="1" x14ac:dyDescent="0.3">
      <c r="A50" s="188" t="str">
        <f>IF(L50=1,"LAsst-"&amp;TEXT(COUNTIF($L$3:L50, "1"), "0"), "")</f>
        <v>LAsst-40</v>
      </c>
      <c r="B50" s="81" t="s">
        <v>10</v>
      </c>
      <c r="C50" s="194" t="s">
        <v>267</v>
      </c>
      <c r="D50" s="200"/>
      <c r="E50" s="200"/>
      <c r="F50" s="85">
        <v>1</v>
      </c>
      <c r="G50" s="86" t="s">
        <v>67</v>
      </c>
      <c r="I50" s="65">
        <f t="shared" si="21"/>
        <v>1</v>
      </c>
      <c r="J50" s="65">
        <f t="shared" si="22"/>
        <v>0</v>
      </c>
      <c r="K50" s="65">
        <f t="shared" si="23"/>
        <v>0</v>
      </c>
      <c r="L50" s="63">
        <v>1</v>
      </c>
    </row>
    <row r="51" spans="1:12" ht="30" customHeight="1" x14ac:dyDescent="0.3">
      <c r="A51" s="188" t="str">
        <f>IF(L51=1,"LAsst-"&amp;TEXT(COUNTIF($L$3:L51, "1"), "0"), "")</f>
        <v>LAsst-41</v>
      </c>
      <c r="B51" s="81" t="s">
        <v>10</v>
      </c>
      <c r="C51" s="194" t="s">
        <v>268</v>
      </c>
      <c r="D51" s="200"/>
      <c r="E51" s="200"/>
      <c r="F51" s="85">
        <v>1</v>
      </c>
      <c r="G51" s="86" t="s">
        <v>67</v>
      </c>
      <c r="I51" s="65">
        <f t="shared" si="21"/>
        <v>1</v>
      </c>
      <c r="J51" s="65">
        <f t="shared" si="22"/>
        <v>0</v>
      </c>
      <c r="K51" s="65">
        <f t="shared" si="23"/>
        <v>0</v>
      </c>
      <c r="L51" s="63">
        <v>1</v>
      </c>
    </row>
    <row r="52" spans="1:12" ht="30" customHeight="1" x14ac:dyDescent="0.3">
      <c r="A52" s="188" t="str">
        <f>IF(L52=1,"LAsst-"&amp;TEXT(COUNTIF($L$3:L52, "1"), "0"), "")</f>
        <v>LAsst-42</v>
      </c>
      <c r="B52" s="81" t="s">
        <v>10</v>
      </c>
      <c r="C52" s="82" t="s">
        <v>269</v>
      </c>
      <c r="D52" s="200"/>
      <c r="E52" s="200"/>
      <c r="F52" s="85">
        <v>1</v>
      </c>
      <c r="G52" s="86" t="s">
        <v>67</v>
      </c>
      <c r="I52" s="65">
        <f t="shared" si="21"/>
        <v>1</v>
      </c>
      <c r="J52" s="65">
        <f t="shared" si="22"/>
        <v>0</v>
      </c>
      <c r="K52" s="65">
        <f t="shared" si="23"/>
        <v>0</v>
      </c>
      <c r="L52" s="63">
        <v>1</v>
      </c>
    </row>
    <row r="53" spans="1:12" s="153" customFormat="1" x14ac:dyDescent="0.3">
      <c r="A53" s="123"/>
      <c r="B53" s="124"/>
      <c r="C53" s="191" t="s">
        <v>270</v>
      </c>
      <c r="D53" s="202"/>
      <c r="E53" s="202"/>
      <c r="F53" s="128"/>
      <c r="G53" s="572"/>
      <c r="H53" s="64"/>
      <c r="I53" s="97"/>
      <c r="J53" s="97"/>
      <c r="K53" s="97"/>
    </row>
    <row r="54" spans="1:12" ht="30" customHeight="1" x14ac:dyDescent="0.3">
      <c r="A54" s="188" t="str">
        <f>IF(L54=1,"LAsst-"&amp;TEXT(COUNTIF($L$3:L54, "1"), "0"), "")</f>
        <v>LAsst-43</v>
      </c>
      <c r="B54" s="81" t="s">
        <v>10</v>
      </c>
      <c r="C54" s="194" t="s">
        <v>271</v>
      </c>
      <c r="D54" s="200"/>
      <c r="E54" s="200"/>
      <c r="F54" s="85">
        <v>1</v>
      </c>
      <c r="G54" s="86" t="s">
        <v>67</v>
      </c>
      <c r="I54" s="65">
        <f t="shared" ref="I54" si="24">IF(NOT(ISBLANK($B54)),VLOOKUP($B54,specdata,2,FALSE()),"")</f>
        <v>1</v>
      </c>
      <c r="J54" s="65">
        <f t="shared" ref="J54" si="25">VLOOKUP(G54,AvailabilityData,2,FALSE())</f>
        <v>0</v>
      </c>
      <c r="K54" s="65">
        <f t="shared" ref="K54" si="26">I54*J54</f>
        <v>0</v>
      </c>
      <c r="L54" s="63">
        <v>1</v>
      </c>
    </row>
    <row r="55" spans="1:12" x14ac:dyDescent="0.3">
      <c r="A55" s="112"/>
      <c r="B55" s="113"/>
      <c r="C55" s="196" t="s">
        <v>272</v>
      </c>
      <c r="D55" s="203"/>
      <c r="E55" s="203"/>
      <c r="F55" s="116"/>
      <c r="G55" s="572"/>
    </row>
    <row r="56" spans="1:12" ht="30" customHeight="1" x14ac:dyDescent="0.3">
      <c r="A56" s="188" t="str">
        <f>IF(L56=1,"LAsst-"&amp;TEXT(COUNTIF($L$3:L56, "1"), "0"), "")</f>
        <v>LAsst-44</v>
      </c>
      <c r="B56" s="81" t="s">
        <v>9</v>
      </c>
      <c r="C56" s="198" t="s">
        <v>273</v>
      </c>
      <c r="D56" s="199"/>
      <c r="E56" s="199"/>
      <c r="F56" s="121">
        <v>1</v>
      </c>
      <c r="G56" s="122" t="s">
        <v>67</v>
      </c>
      <c r="I56" s="65">
        <f>IF(NOT(ISBLANK($B56)),VLOOKUP($B56,specdata,2,FALSE()),"")</f>
        <v>5</v>
      </c>
      <c r="J56" s="65">
        <f>VLOOKUP(G56,AvailabilityData,2,FALSE())</f>
        <v>0</v>
      </c>
      <c r="K56" s="65">
        <f>I56*J56</f>
        <v>0</v>
      </c>
      <c r="L56" s="63">
        <v>1</v>
      </c>
    </row>
    <row r="57" spans="1:12" ht="30" customHeight="1" x14ac:dyDescent="0.3">
      <c r="A57" s="188" t="str">
        <f>IF(L57=1,"LAsst-"&amp;TEXT(COUNTIF($L$3:L57, "1"), "0"), "")</f>
        <v>LAsst-45</v>
      </c>
      <c r="B57" s="81" t="s">
        <v>9</v>
      </c>
      <c r="C57" s="88" t="s">
        <v>274</v>
      </c>
      <c r="D57" s="201"/>
      <c r="E57" s="201"/>
      <c r="F57" s="91">
        <v>1</v>
      </c>
      <c r="G57" s="86" t="s">
        <v>67</v>
      </c>
      <c r="I57" s="65">
        <f>IF(NOT(ISBLANK($B57)),VLOOKUP($B57,specdata,2,FALSE()),"")</f>
        <v>5</v>
      </c>
      <c r="J57" s="65">
        <f>VLOOKUP(G57,AvailabilityData,2,FALSE())</f>
        <v>0</v>
      </c>
      <c r="K57" s="65">
        <f>I57*J57</f>
        <v>0</v>
      </c>
      <c r="L57" s="63">
        <v>1</v>
      </c>
    </row>
    <row r="58" spans="1:12" s="153" customFormat="1" ht="30" customHeight="1" x14ac:dyDescent="0.3">
      <c r="A58" s="123"/>
      <c r="B58" s="124"/>
      <c r="C58" s="191" t="s">
        <v>275</v>
      </c>
      <c r="D58" s="202"/>
      <c r="E58" s="202"/>
      <c r="F58" s="128"/>
      <c r="G58" s="572"/>
      <c r="H58" s="64"/>
      <c r="I58" s="97"/>
      <c r="J58" s="97"/>
      <c r="K58" s="97"/>
    </row>
    <row r="59" spans="1:12" x14ac:dyDescent="0.3">
      <c r="A59" s="188" t="str">
        <f>IF(L59=1,"LAsst-"&amp;TEXT(COUNTIF($L$3:L59, "1"), "0"), "")</f>
        <v>LAsst-46</v>
      </c>
      <c r="B59" s="92" t="s">
        <v>10</v>
      </c>
      <c r="C59" s="192" t="s">
        <v>276</v>
      </c>
      <c r="D59" s="199"/>
      <c r="E59" s="199"/>
      <c r="F59" s="121">
        <v>1</v>
      </c>
      <c r="G59" s="122" t="s">
        <v>67</v>
      </c>
      <c r="I59" s="65">
        <f t="shared" ref="I59:I74" si="27">IF(NOT(ISBLANK($B59)),VLOOKUP($B59,specdata,2,FALSE()),"")</f>
        <v>1</v>
      </c>
      <c r="J59" s="65">
        <f t="shared" ref="J59:J74" si="28">VLOOKUP(G59,AvailabilityData,2,FALSE())</f>
        <v>0</v>
      </c>
      <c r="K59" s="65">
        <f t="shared" ref="K59:K74" si="29">I59*J59</f>
        <v>0</v>
      </c>
      <c r="L59" s="63">
        <v>1</v>
      </c>
    </row>
    <row r="60" spans="1:12" ht="30" customHeight="1" x14ac:dyDescent="0.3">
      <c r="A60" s="188" t="str">
        <f>IF(L60=1,"LAsst-"&amp;TEXT(COUNTIF($L$3:L60, "1"), "0"), "")</f>
        <v>LAsst-47</v>
      </c>
      <c r="B60" s="92" t="s">
        <v>9</v>
      </c>
      <c r="C60" s="194" t="s">
        <v>277</v>
      </c>
      <c r="D60" s="200"/>
      <c r="E60" s="200"/>
      <c r="F60" s="85">
        <v>1</v>
      </c>
      <c r="G60" s="86" t="s">
        <v>67</v>
      </c>
      <c r="I60" s="65">
        <f t="shared" si="27"/>
        <v>5</v>
      </c>
      <c r="J60" s="65">
        <f t="shared" si="28"/>
        <v>0</v>
      </c>
      <c r="K60" s="65">
        <f t="shared" si="29"/>
        <v>0</v>
      </c>
      <c r="L60" s="63">
        <v>1</v>
      </c>
    </row>
    <row r="61" spans="1:12" ht="30" customHeight="1" x14ac:dyDescent="0.3">
      <c r="A61" s="188" t="str">
        <f>IF(L61=1,"LAsst-"&amp;TEXT(COUNTIF($L$3:L61, "1"), "0"), "")</f>
        <v>LAsst-48</v>
      </c>
      <c r="B61" s="92" t="s">
        <v>9</v>
      </c>
      <c r="C61" s="194" t="s">
        <v>278</v>
      </c>
      <c r="D61" s="200"/>
      <c r="E61" s="200"/>
      <c r="F61" s="85">
        <v>1</v>
      </c>
      <c r="G61" s="86" t="s">
        <v>67</v>
      </c>
      <c r="I61" s="65">
        <f t="shared" si="27"/>
        <v>5</v>
      </c>
      <c r="J61" s="65">
        <f t="shared" si="28"/>
        <v>0</v>
      </c>
      <c r="K61" s="65">
        <f t="shared" si="29"/>
        <v>0</v>
      </c>
      <c r="L61" s="63">
        <v>1</v>
      </c>
    </row>
    <row r="62" spans="1:12" ht="30" customHeight="1" x14ac:dyDescent="0.3">
      <c r="A62" s="188" t="str">
        <f>IF(L62=1,"LAsst-"&amp;TEXT(COUNTIF($L$3:L62, "1"), "0"), "")</f>
        <v>LAsst-49</v>
      </c>
      <c r="B62" s="92" t="s">
        <v>9</v>
      </c>
      <c r="C62" s="194" t="s">
        <v>279</v>
      </c>
      <c r="D62" s="200"/>
      <c r="E62" s="200"/>
      <c r="F62" s="85">
        <v>1</v>
      </c>
      <c r="G62" s="86" t="s">
        <v>67</v>
      </c>
      <c r="I62" s="65">
        <f t="shared" si="27"/>
        <v>5</v>
      </c>
      <c r="J62" s="65">
        <f t="shared" si="28"/>
        <v>0</v>
      </c>
      <c r="K62" s="65">
        <f t="shared" si="29"/>
        <v>0</v>
      </c>
      <c r="L62" s="63">
        <v>1</v>
      </c>
    </row>
    <row r="63" spans="1:12" ht="30" customHeight="1" x14ac:dyDescent="0.3">
      <c r="A63" s="188" t="str">
        <f>IF(L63=1,"LAsst-"&amp;TEXT(COUNTIF($L$3:L63, "1"), "0"), "")</f>
        <v>LAsst-50</v>
      </c>
      <c r="B63" s="92" t="s">
        <v>9</v>
      </c>
      <c r="C63" s="194" t="s">
        <v>266</v>
      </c>
      <c r="D63" s="200"/>
      <c r="E63" s="200"/>
      <c r="F63" s="85">
        <v>1</v>
      </c>
      <c r="G63" s="86" t="s">
        <v>67</v>
      </c>
      <c r="I63" s="65">
        <f t="shared" si="27"/>
        <v>5</v>
      </c>
      <c r="J63" s="65">
        <f t="shared" si="28"/>
        <v>0</v>
      </c>
      <c r="K63" s="65">
        <f t="shared" si="29"/>
        <v>0</v>
      </c>
      <c r="L63" s="63">
        <v>1</v>
      </c>
    </row>
    <row r="64" spans="1:12" ht="30" customHeight="1" x14ac:dyDescent="0.3">
      <c r="A64" s="188" t="str">
        <f>IF(L64=1,"LAsst-"&amp;TEXT(COUNTIF($L$3:L64, "1"), "0"), "")</f>
        <v>LAsst-51</v>
      </c>
      <c r="B64" s="92" t="s">
        <v>9</v>
      </c>
      <c r="C64" s="194" t="s">
        <v>236</v>
      </c>
      <c r="D64" s="200"/>
      <c r="E64" s="200"/>
      <c r="F64" s="85">
        <v>1</v>
      </c>
      <c r="G64" s="86" t="s">
        <v>67</v>
      </c>
      <c r="I64" s="65">
        <f t="shared" si="27"/>
        <v>5</v>
      </c>
      <c r="J64" s="65">
        <f t="shared" si="28"/>
        <v>0</v>
      </c>
      <c r="K64" s="65">
        <f t="shared" si="29"/>
        <v>0</v>
      </c>
      <c r="L64" s="63">
        <v>1</v>
      </c>
    </row>
    <row r="65" spans="1:12" ht="30" customHeight="1" x14ac:dyDescent="0.3">
      <c r="A65" s="188" t="str">
        <f>IF(L65=1,"LAsst-"&amp;TEXT(COUNTIF($L$3:L65, "1"), "0"), "")</f>
        <v>LAsst-52</v>
      </c>
      <c r="B65" s="92" t="s">
        <v>9</v>
      </c>
      <c r="C65" s="194" t="s">
        <v>280</v>
      </c>
      <c r="D65" s="200"/>
      <c r="E65" s="200"/>
      <c r="F65" s="85">
        <v>1</v>
      </c>
      <c r="G65" s="86" t="s">
        <v>67</v>
      </c>
      <c r="I65" s="65">
        <f t="shared" si="27"/>
        <v>5</v>
      </c>
      <c r="J65" s="65">
        <f t="shared" si="28"/>
        <v>0</v>
      </c>
      <c r="K65" s="65">
        <f t="shared" si="29"/>
        <v>0</v>
      </c>
      <c r="L65" s="63">
        <v>1</v>
      </c>
    </row>
    <row r="66" spans="1:12" ht="30" customHeight="1" x14ac:dyDescent="0.3">
      <c r="A66" s="188" t="str">
        <f>IF(L66=1,"LAsst-"&amp;TEXT(COUNTIF($L$3:L66, "1"), "0"), "")</f>
        <v>LAsst-53</v>
      </c>
      <c r="B66" s="92" t="s">
        <v>9</v>
      </c>
      <c r="C66" s="194" t="s">
        <v>281</v>
      </c>
      <c r="D66" s="200"/>
      <c r="E66" s="200"/>
      <c r="F66" s="85">
        <v>1</v>
      </c>
      <c r="G66" s="86" t="s">
        <v>67</v>
      </c>
      <c r="I66" s="65">
        <f t="shared" si="27"/>
        <v>5</v>
      </c>
      <c r="J66" s="65">
        <f t="shared" si="28"/>
        <v>0</v>
      </c>
      <c r="K66" s="65">
        <f t="shared" si="29"/>
        <v>0</v>
      </c>
      <c r="L66" s="63">
        <v>1</v>
      </c>
    </row>
    <row r="67" spans="1:12" ht="30" customHeight="1" x14ac:dyDescent="0.3">
      <c r="A67" s="188" t="str">
        <f>IF(L67=1,"LAsst-"&amp;TEXT(COUNTIF($L$3:L67, "1"), "0"), "")</f>
        <v>LAsst-54</v>
      </c>
      <c r="B67" s="92" t="s">
        <v>9</v>
      </c>
      <c r="C67" s="194" t="s">
        <v>282</v>
      </c>
      <c r="D67" s="200"/>
      <c r="E67" s="200"/>
      <c r="F67" s="85">
        <v>1</v>
      </c>
      <c r="G67" s="86" t="s">
        <v>67</v>
      </c>
      <c r="I67" s="65">
        <f t="shared" si="27"/>
        <v>5</v>
      </c>
      <c r="J67" s="65">
        <f t="shared" si="28"/>
        <v>0</v>
      </c>
      <c r="K67" s="65">
        <f t="shared" si="29"/>
        <v>0</v>
      </c>
      <c r="L67" s="63">
        <v>1</v>
      </c>
    </row>
    <row r="68" spans="1:12" ht="30" customHeight="1" x14ac:dyDescent="0.3">
      <c r="A68" s="188" t="str">
        <f>IF(L68=1,"LAsst-"&amp;TEXT(COUNTIF($L$3:L68, "1"), "0"), "")</f>
        <v>LAsst-55</v>
      </c>
      <c r="B68" s="92" t="s">
        <v>9</v>
      </c>
      <c r="C68" s="194" t="s">
        <v>283</v>
      </c>
      <c r="D68" s="200"/>
      <c r="E68" s="200"/>
      <c r="F68" s="85">
        <v>1</v>
      </c>
      <c r="G68" s="86" t="s">
        <v>67</v>
      </c>
      <c r="I68" s="65">
        <f t="shared" si="27"/>
        <v>5</v>
      </c>
      <c r="J68" s="65">
        <f t="shared" si="28"/>
        <v>0</v>
      </c>
      <c r="K68" s="65">
        <f t="shared" si="29"/>
        <v>0</v>
      </c>
      <c r="L68" s="63">
        <v>1</v>
      </c>
    </row>
    <row r="69" spans="1:12" ht="30" customHeight="1" x14ac:dyDescent="0.3">
      <c r="A69" s="188" t="str">
        <f>IF(L69=1,"LAsst-"&amp;TEXT(COUNTIF($L$3:L69, "1"), "0"), "")</f>
        <v>LAsst-56</v>
      </c>
      <c r="B69" s="92" t="s">
        <v>9</v>
      </c>
      <c r="C69" s="194" t="s">
        <v>284</v>
      </c>
      <c r="D69" s="200"/>
      <c r="E69" s="200"/>
      <c r="F69" s="85">
        <v>1</v>
      </c>
      <c r="G69" s="86" t="s">
        <v>67</v>
      </c>
      <c r="I69" s="65">
        <f t="shared" si="27"/>
        <v>5</v>
      </c>
      <c r="J69" s="65">
        <f t="shared" si="28"/>
        <v>0</v>
      </c>
      <c r="K69" s="65">
        <f t="shared" si="29"/>
        <v>0</v>
      </c>
      <c r="L69" s="63">
        <v>1</v>
      </c>
    </row>
    <row r="70" spans="1:12" ht="30" customHeight="1" x14ac:dyDescent="0.3">
      <c r="A70" s="188" t="str">
        <f>IF(L70=1,"LAsst-"&amp;TEXT(COUNTIF($L$3:L70, "1"), "0"), "")</f>
        <v>LAsst-57</v>
      </c>
      <c r="B70" s="92" t="s">
        <v>10</v>
      </c>
      <c r="C70" s="194" t="s">
        <v>285</v>
      </c>
      <c r="D70" s="200"/>
      <c r="E70" s="200"/>
      <c r="F70" s="85">
        <v>1</v>
      </c>
      <c r="G70" s="86" t="s">
        <v>67</v>
      </c>
      <c r="I70" s="65">
        <f t="shared" si="27"/>
        <v>1</v>
      </c>
      <c r="J70" s="65">
        <f t="shared" si="28"/>
        <v>0</v>
      </c>
      <c r="K70" s="65">
        <f t="shared" si="29"/>
        <v>0</v>
      </c>
      <c r="L70" s="63">
        <v>1</v>
      </c>
    </row>
    <row r="71" spans="1:12" ht="30" customHeight="1" x14ac:dyDescent="0.3">
      <c r="A71" s="188" t="str">
        <f>IF(L71=1,"LAsst-"&amp;TEXT(COUNTIF($L$3:L71, "1"), "0"), "")</f>
        <v>LAsst-58</v>
      </c>
      <c r="B71" s="92" t="s">
        <v>10</v>
      </c>
      <c r="C71" s="194" t="s">
        <v>286</v>
      </c>
      <c r="D71" s="200"/>
      <c r="E71" s="200"/>
      <c r="F71" s="85">
        <v>1</v>
      </c>
      <c r="G71" s="86" t="s">
        <v>67</v>
      </c>
      <c r="I71" s="65">
        <f t="shared" si="27"/>
        <v>1</v>
      </c>
      <c r="J71" s="65">
        <f t="shared" si="28"/>
        <v>0</v>
      </c>
      <c r="K71" s="65">
        <f t="shared" si="29"/>
        <v>0</v>
      </c>
      <c r="L71" s="63">
        <v>1</v>
      </c>
    </row>
    <row r="72" spans="1:12" ht="30" customHeight="1" x14ac:dyDescent="0.3">
      <c r="A72" s="188" t="str">
        <f>IF(L72=1,"LAsst-"&amp;TEXT(COUNTIF($L$3:L72, "1"), "0"), "")</f>
        <v>LAsst-59</v>
      </c>
      <c r="B72" s="92" t="s">
        <v>10</v>
      </c>
      <c r="C72" s="194" t="s">
        <v>287</v>
      </c>
      <c r="D72" s="200"/>
      <c r="E72" s="200"/>
      <c r="F72" s="85">
        <v>1</v>
      </c>
      <c r="G72" s="86" t="s">
        <v>67</v>
      </c>
      <c r="I72" s="65">
        <f t="shared" si="27"/>
        <v>1</v>
      </c>
      <c r="J72" s="65">
        <f t="shared" si="28"/>
        <v>0</v>
      </c>
      <c r="K72" s="65">
        <f t="shared" si="29"/>
        <v>0</v>
      </c>
      <c r="L72" s="63">
        <v>1</v>
      </c>
    </row>
    <row r="73" spans="1:12" ht="30" customHeight="1" x14ac:dyDescent="0.3">
      <c r="A73" s="188" t="str">
        <f>IF(L73=1,"LAsst-"&amp;TEXT(COUNTIF($L$3:L73, "1"), "0"), "")</f>
        <v>LAsst-60</v>
      </c>
      <c r="B73" s="92" t="s">
        <v>10</v>
      </c>
      <c r="C73" s="194" t="s">
        <v>288</v>
      </c>
      <c r="D73" s="200"/>
      <c r="E73" s="200"/>
      <c r="F73" s="85">
        <v>1</v>
      </c>
      <c r="G73" s="86" t="s">
        <v>67</v>
      </c>
      <c r="I73" s="65">
        <f t="shared" si="27"/>
        <v>1</v>
      </c>
      <c r="J73" s="65">
        <f t="shared" si="28"/>
        <v>0</v>
      </c>
      <c r="K73" s="65">
        <f t="shared" si="29"/>
        <v>0</v>
      </c>
      <c r="L73" s="63">
        <v>1</v>
      </c>
    </row>
    <row r="74" spans="1:12" ht="30" customHeight="1" x14ac:dyDescent="0.3">
      <c r="A74" s="188" t="str">
        <f>IF(L74=1,"LAsst-"&amp;TEXT(COUNTIF($L$3:L74, "1"), "0"), "")</f>
        <v>LAsst-61</v>
      </c>
      <c r="B74" s="92" t="s">
        <v>9</v>
      </c>
      <c r="C74" s="194" t="s">
        <v>289</v>
      </c>
      <c r="D74" s="200"/>
      <c r="E74" s="200"/>
      <c r="F74" s="85">
        <v>1</v>
      </c>
      <c r="G74" s="86" t="s">
        <v>67</v>
      </c>
      <c r="I74" s="65">
        <f t="shared" si="27"/>
        <v>5</v>
      </c>
      <c r="J74" s="65">
        <f t="shared" si="28"/>
        <v>0</v>
      </c>
      <c r="K74" s="65">
        <f t="shared" si="29"/>
        <v>0</v>
      </c>
      <c r="L74" s="63">
        <v>1</v>
      </c>
    </row>
    <row r="75" spans="1:12" x14ac:dyDescent="0.3">
      <c r="A75" s="135"/>
      <c r="B75" s="136"/>
      <c r="C75" s="205" t="s">
        <v>290</v>
      </c>
      <c r="D75" s="206"/>
      <c r="E75" s="206"/>
      <c r="F75" s="140"/>
      <c r="G75" s="572"/>
    </row>
    <row r="76" spans="1:12" s="153" customFormat="1" ht="30" customHeight="1" x14ac:dyDescent="0.3">
      <c r="A76" s="123"/>
      <c r="B76" s="124"/>
      <c r="C76" s="191" t="s">
        <v>291</v>
      </c>
      <c r="D76" s="202"/>
      <c r="E76" s="202"/>
      <c r="F76" s="128"/>
      <c r="G76" s="572"/>
      <c r="H76" s="64"/>
      <c r="I76" s="97"/>
      <c r="J76" s="97"/>
      <c r="K76" s="97"/>
    </row>
    <row r="77" spans="1:12" ht="30" customHeight="1" x14ac:dyDescent="0.3">
      <c r="A77" s="188" t="str">
        <f>IF(L77=1,"LAsst-"&amp;TEXT(COUNTIF($L$3:L77, "1"), "0"), "")</f>
        <v>LAsst-62</v>
      </c>
      <c r="B77" s="81" t="s">
        <v>9</v>
      </c>
      <c r="C77" s="194" t="s">
        <v>292</v>
      </c>
      <c r="D77" s="200"/>
      <c r="E77" s="200"/>
      <c r="F77" s="85">
        <v>1</v>
      </c>
      <c r="G77" s="86" t="s">
        <v>67</v>
      </c>
      <c r="I77" s="65">
        <f t="shared" ref="I77:I86" si="30">IF(NOT(ISBLANK($B77)),VLOOKUP($B77,specdata,2,FALSE()),"")</f>
        <v>5</v>
      </c>
      <c r="J77" s="65">
        <f t="shared" ref="J77:J86" si="31">VLOOKUP(G77,AvailabilityData,2,FALSE())</f>
        <v>0</v>
      </c>
      <c r="K77" s="65">
        <f t="shared" ref="K77:K86" si="32">I77*J77</f>
        <v>0</v>
      </c>
      <c r="L77" s="63">
        <v>1</v>
      </c>
    </row>
    <row r="78" spans="1:12" ht="30" customHeight="1" x14ac:dyDescent="0.3">
      <c r="A78" s="188" t="str">
        <f>IF(L78=1,"LAsst-"&amp;TEXT(COUNTIF($L$3:L78, "1"), "0"), "")</f>
        <v>LAsst-63</v>
      </c>
      <c r="B78" s="81" t="s">
        <v>9</v>
      </c>
      <c r="C78" s="194" t="s">
        <v>293</v>
      </c>
      <c r="D78" s="200"/>
      <c r="E78" s="200"/>
      <c r="F78" s="85">
        <v>1</v>
      </c>
      <c r="G78" s="86" t="s">
        <v>67</v>
      </c>
      <c r="I78" s="65">
        <f t="shared" si="30"/>
        <v>5</v>
      </c>
      <c r="J78" s="65">
        <f t="shared" si="31"/>
        <v>0</v>
      </c>
      <c r="K78" s="65">
        <f t="shared" si="32"/>
        <v>0</v>
      </c>
      <c r="L78" s="63">
        <v>1</v>
      </c>
    </row>
    <row r="79" spans="1:12" ht="30" customHeight="1" x14ac:dyDescent="0.3">
      <c r="A79" s="188" t="str">
        <f>IF(L79=1,"LAsst-"&amp;TEXT(COUNTIF($L$3:L79, "1"), "0"), "")</f>
        <v>LAsst-64</v>
      </c>
      <c r="B79" s="81" t="s">
        <v>9</v>
      </c>
      <c r="C79" s="194" t="s">
        <v>294</v>
      </c>
      <c r="D79" s="200"/>
      <c r="E79" s="200"/>
      <c r="F79" s="85">
        <v>1</v>
      </c>
      <c r="G79" s="86" t="s">
        <v>67</v>
      </c>
      <c r="I79" s="65">
        <f t="shared" si="30"/>
        <v>5</v>
      </c>
      <c r="J79" s="65">
        <f t="shared" si="31"/>
        <v>0</v>
      </c>
      <c r="K79" s="65">
        <f t="shared" si="32"/>
        <v>0</v>
      </c>
      <c r="L79" s="63">
        <v>1</v>
      </c>
    </row>
    <row r="80" spans="1:12" ht="30" customHeight="1" x14ac:dyDescent="0.3">
      <c r="A80" s="188" t="str">
        <f>IF(L80=1,"LAsst-"&amp;TEXT(COUNTIF($L$3:L80, "1"), "0"), "")</f>
        <v>LAsst-65</v>
      </c>
      <c r="B80" s="81" t="s">
        <v>9</v>
      </c>
      <c r="C80" s="194" t="s">
        <v>295</v>
      </c>
      <c r="D80" s="200"/>
      <c r="E80" s="200"/>
      <c r="F80" s="85">
        <v>1</v>
      </c>
      <c r="G80" s="86" t="s">
        <v>67</v>
      </c>
      <c r="I80" s="65">
        <f t="shared" si="30"/>
        <v>5</v>
      </c>
      <c r="J80" s="65">
        <f t="shared" si="31"/>
        <v>0</v>
      </c>
      <c r="K80" s="65">
        <f t="shared" si="32"/>
        <v>0</v>
      </c>
      <c r="L80" s="63">
        <v>1</v>
      </c>
    </row>
    <row r="81" spans="1:12" ht="30" customHeight="1" x14ac:dyDescent="0.3">
      <c r="A81" s="188" t="str">
        <f>IF(L81=1,"LAsst-"&amp;TEXT(COUNTIF($L$3:L81, "1"), "0"), "")</f>
        <v>LAsst-66</v>
      </c>
      <c r="B81" s="81" t="s">
        <v>9</v>
      </c>
      <c r="C81" s="194" t="s">
        <v>296</v>
      </c>
      <c r="D81" s="200"/>
      <c r="E81" s="200"/>
      <c r="F81" s="85">
        <v>1</v>
      </c>
      <c r="G81" s="86" t="s">
        <v>67</v>
      </c>
      <c r="I81" s="65">
        <f t="shared" si="30"/>
        <v>5</v>
      </c>
      <c r="J81" s="65">
        <f t="shared" si="31"/>
        <v>0</v>
      </c>
      <c r="K81" s="65">
        <f t="shared" si="32"/>
        <v>0</v>
      </c>
      <c r="L81" s="63">
        <v>1</v>
      </c>
    </row>
    <row r="82" spans="1:12" ht="30" customHeight="1" x14ac:dyDescent="0.3">
      <c r="A82" s="188" t="str">
        <f>IF(L82=1,"LAsst-"&amp;TEXT(COUNTIF($L$3:L82, "1"), "0"), "")</f>
        <v>LAsst-67</v>
      </c>
      <c r="B82" s="81" t="s">
        <v>10</v>
      </c>
      <c r="C82" s="194" t="s">
        <v>297</v>
      </c>
      <c r="D82" s="200"/>
      <c r="E82" s="200"/>
      <c r="F82" s="85">
        <v>1</v>
      </c>
      <c r="G82" s="86" t="s">
        <v>67</v>
      </c>
      <c r="I82" s="65">
        <f t="shared" si="30"/>
        <v>1</v>
      </c>
      <c r="J82" s="65">
        <f t="shared" si="31"/>
        <v>0</v>
      </c>
      <c r="K82" s="65">
        <f t="shared" si="32"/>
        <v>0</v>
      </c>
      <c r="L82" s="63">
        <v>1</v>
      </c>
    </row>
    <row r="83" spans="1:12" ht="30" customHeight="1" x14ac:dyDescent="0.3">
      <c r="A83" s="188" t="str">
        <f>IF(L83=1,"LAsst-"&amp;TEXT(COUNTIF($L$3:L83, "1"), "0"), "")</f>
        <v>LAsst-68</v>
      </c>
      <c r="B83" s="81" t="s">
        <v>12</v>
      </c>
      <c r="C83" s="194" t="s">
        <v>298</v>
      </c>
      <c r="D83" s="200"/>
      <c r="E83" s="200"/>
      <c r="F83" s="85">
        <v>1</v>
      </c>
      <c r="G83" s="86" t="s">
        <v>67</v>
      </c>
      <c r="I83" s="65">
        <f t="shared" si="30"/>
        <v>0</v>
      </c>
      <c r="J83" s="65">
        <f t="shared" si="31"/>
        <v>0</v>
      </c>
      <c r="K83" s="65">
        <f t="shared" si="32"/>
        <v>0</v>
      </c>
      <c r="L83" s="63">
        <v>1</v>
      </c>
    </row>
    <row r="84" spans="1:12" ht="30" customHeight="1" x14ac:dyDescent="0.3">
      <c r="A84" s="188" t="str">
        <f>IF(L84=1,"LAsst-"&amp;TEXT(COUNTIF($L$3:L84, "1"), "0"), "")</f>
        <v>LAsst-69</v>
      </c>
      <c r="B84" s="81" t="s">
        <v>12</v>
      </c>
      <c r="C84" s="194" t="s">
        <v>299</v>
      </c>
      <c r="D84" s="200"/>
      <c r="E84" s="200"/>
      <c r="F84" s="85">
        <v>1</v>
      </c>
      <c r="G84" s="86" t="s">
        <v>67</v>
      </c>
      <c r="I84" s="65">
        <f t="shared" si="30"/>
        <v>0</v>
      </c>
      <c r="J84" s="65">
        <f t="shared" si="31"/>
        <v>0</v>
      </c>
      <c r="K84" s="65">
        <f t="shared" si="32"/>
        <v>0</v>
      </c>
      <c r="L84" s="63">
        <v>1</v>
      </c>
    </row>
    <row r="85" spans="1:12" ht="30" customHeight="1" x14ac:dyDescent="0.3">
      <c r="A85" s="188" t="str">
        <f>IF(L85=1,"LAsst-"&amp;TEXT(COUNTIF($L$3:L85, "1"), "0"), "")</f>
        <v>LAsst-70</v>
      </c>
      <c r="B85" s="81" t="s">
        <v>9</v>
      </c>
      <c r="C85" s="194" t="s">
        <v>300</v>
      </c>
      <c r="D85" s="200"/>
      <c r="E85" s="200"/>
      <c r="F85" s="85">
        <v>1</v>
      </c>
      <c r="G85" s="86" t="s">
        <v>67</v>
      </c>
      <c r="I85" s="65">
        <f t="shared" si="30"/>
        <v>5</v>
      </c>
      <c r="J85" s="65">
        <f t="shared" si="31"/>
        <v>0</v>
      </c>
      <c r="K85" s="65">
        <f t="shared" si="32"/>
        <v>0</v>
      </c>
      <c r="L85" s="63">
        <v>1</v>
      </c>
    </row>
    <row r="86" spans="1:12" ht="30" customHeight="1" x14ac:dyDescent="0.3">
      <c r="A86" s="188" t="str">
        <f>IF(L86=1,"LAsst-"&amp;TEXT(COUNTIF($L$3:L86, "1"), "0"), "")</f>
        <v>LAsst-71</v>
      </c>
      <c r="B86" s="81" t="s">
        <v>9</v>
      </c>
      <c r="C86" s="195" t="s">
        <v>301</v>
      </c>
      <c r="D86" s="201"/>
      <c r="E86" s="201"/>
      <c r="F86" s="91">
        <v>1</v>
      </c>
      <c r="G86" s="86" t="s">
        <v>67</v>
      </c>
      <c r="I86" s="65">
        <f t="shared" si="30"/>
        <v>5</v>
      </c>
      <c r="J86" s="65">
        <f t="shared" si="31"/>
        <v>0</v>
      </c>
      <c r="K86" s="65">
        <f t="shared" si="32"/>
        <v>0</v>
      </c>
      <c r="L86" s="63">
        <v>1</v>
      </c>
    </row>
    <row r="87" spans="1:12" s="153" customFormat="1" ht="30" customHeight="1" x14ac:dyDescent="0.3">
      <c r="A87" s="123"/>
      <c r="B87" s="124"/>
      <c r="C87" s="191" t="s">
        <v>302</v>
      </c>
      <c r="D87" s="202"/>
      <c r="E87" s="202"/>
      <c r="F87" s="128"/>
      <c r="G87" s="572"/>
      <c r="H87" s="64"/>
      <c r="I87" s="97"/>
      <c r="J87" s="97"/>
      <c r="K87" s="97"/>
    </row>
    <row r="88" spans="1:12" ht="30" customHeight="1" x14ac:dyDescent="0.3">
      <c r="A88" s="188" t="str">
        <f>IF(L88=1,"LAsst-"&amp;TEXT(COUNTIF($L$3:L88, "1"), "0"), "")</f>
        <v>LAsst-72</v>
      </c>
      <c r="B88" s="81" t="s">
        <v>9</v>
      </c>
      <c r="C88" s="192" t="s">
        <v>303</v>
      </c>
      <c r="D88" s="199"/>
      <c r="E88" s="199"/>
      <c r="F88" s="121">
        <v>1</v>
      </c>
      <c r="G88" s="122" t="s">
        <v>67</v>
      </c>
      <c r="I88" s="65">
        <f>IF(NOT(ISBLANK($B88)),VLOOKUP($B88,specdata,2,FALSE()),"")</f>
        <v>5</v>
      </c>
      <c r="J88" s="65">
        <f>VLOOKUP(G88,AvailabilityData,2,FALSE())</f>
        <v>0</v>
      </c>
      <c r="K88" s="65">
        <f>I88*J88</f>
        <v>0</v>
      </c>
      <c r="L88" s="63">
        <v>1</v>
      </c>
    </row>
    <row r="89" spans="1:12" ht="30" customHeight="1" x14ac:dyDescent="0.3">
      <c r="A89" s="188" t="str">
        <f>IF(L89=1,"LAsst-"&amp;TEXT(COUNTIF($L$3:L89, "1"), "0"), "")</f>
        <v>LAsst-73</v>
      </c>
      <c r="B89" s="81" t="s">
        <v>9</v>
      </c>
      <c r="C89" s="194" t="s">
        <v>304</v>
      </c>
      <c r="D89" s="200"/>
      <c r="E89" s="200"/>
      <c r="F89" s="85">
        <v>1</v>
      </c>
      <c r="G89" s="86" t="s">
        <v>67</v>
      </c>
      <c r="I89" s="65">
        <f>IF(NOT(ISBLANK($B89)),VLOOKUP($B89,specdata,2,FALSE()),"")</f>
        <v>5</v>
      </c>
      <c r="J89" s="65">
        <f>VLOOKUP(G89,AvailabilityData,2,FALSE())</f>
        <v>0</v>
      </c>
      <c r="K89" s="65">
        <f>I89*J89</f>
        <v>0</v>
      </c>
      <c r="L89" s="63">
        <v>1</v>
      </c>
    </row>
    <row r="90" spans="1:12" ht="30" customHeight="1" x14ac:dyDescent="0.3">
      <c r="A90" s="188" t="str">
        <f>IF(L90=1,"LAsst-"&amp;TEXT(COUNTIF($L$3:L90, "1"), "0"), "")</f>
        <v>LAsst-74</v>
      </c>
      <c r="B90" s="81" t="s">
        <v>9</v>
      </c>
      <c r="C90" s="194" t="s">
        <v>236</v>
      </c>
      <c r="D90" s="200"/>
      <c r="E90" s="200"/>
      <c r="F90" s="85">
        <v>1</v>
      </c>
      <c r="G90" s="86" t="s">
        <v>67</v>
      </c>
      <c r="I90" s="65">
        <f>IF(NOT(ISBLANK($B90)),VLOOKUP($B90,specdata,2,FALSE()),"")</f>
        <v>5</v>
      </c>
      <c r="J90" s="65">
        <f>VLOOKUP(G90,AvailabilityData,2,FALSE())</f>
        <v>0</v>
      </c>
      <c r="K90" s="65">
        <f>I90*J90</f>
        <v>0</v>
      </c>
      <c r="L90" s="63">
        <v>1</v>
      </c>
    </row>
    <row r="91" spans="1:12" ht="30" customHeight="1" x14ac:dyDescent="0.3">
      <c r="A91" s="188" t="str">
        <f>IF(L91=1,"LAsst-"&amp;TEXT(COUNTIF($L$3:L91, "1"), "0"), "")</f>
        <v>LAsst-75</v>
      </c>
      <c r="B91" s="81" t="s">
        <v>9</v>
      </c>
      <c r="C91" s="194" t="s">
        <v>305</v>
      </c>
      <c r="D91" s="200"/>
      <c r="E91" s="200"/>
      <c r="F91" s="85">
        <v>1</v>
      </c>
      <c r="G91" s="86" t="s">
        <v>67</v>
      </c>
      <c r="I91" s="65">
        <f>IF(NOT(ISBLANK($B91)),VLOOKUP($B91,specdata,2,FALSE()),"")</f>
        <v>5</v>
      </c>
      <c r="J91" s="65">
        <f>VLOOKUP(G91,AvailabilityData,2,FALSE())</f>
        <v>0</v>
      </c>
      <c r="K91" s="65">
        <f>I91*J91</f>
        <v>0</v>
      </c>
      <c r="L91" s="63">
        <v>1</v>
      </c>
    </row>
    <row r="92" spans="1:12" s="153" customFormat="1" x14ac:dyDescent="0.3">
      <c r="A92" s="123"/>
      <c r="B92" s="124"/>
      <c r="C92" s="191" t="s">
        <v>307</v>
      </c>
      <c r="D92" s="202"/>
      <c r="E92" s="202"/>
      <c r="F92" s="128"/>
      <c r="G92" s="572"/>
      <c r="H92" s="64"/>
      <c r="I92" s="97"/>
      <c r="J92" s="97"/>
      <c r="K92" s="97"/>
    </row>
    <row r="93" spans="1:12" ht="30" customHeight="1" x14ac:dyDescent="0.3">
      <c r="A93" s="188" t="str">
        <f>IF(L93=1,"LAsst-"&amp;TEXT(COUNTIF($L$3:L93, "1"), "0"), "")</f>
        <v>LAsst-76</v>
      </c>
      <c r="B93" s="92" t="s">
        <v>10</v>
      </c>
      <c r="C93" s="198" t="s">
        <v>308</v>
      </c>
      <c r="D93" s="199"/>
      <c r="E93" s="199"/>
      <c r="F93" s="121">
        <v>1</v>
      </c>
      <c r="G93" s="122" t="s">
        <v>67</v>
      </c>
      <c r="I93" s="65">
        <f>IF(NOT(ISBLANK($B93)),VLOOKUP($B93,specdata,2,FALSE()),"")</f>
        <v>1</v>
      </c>
      <c r="J93" s="65">
        <f>VLOOKUP(G93,AvailabilityData,2,FALSE())</f>
        <v>0</v>
      </c>
      <c r="K93" s="65">
        <f>I93*J93</f>
        <v>0</v>
      </c>
      <c r="L93" s="63">
        <v>1</v>
      </c>
    </row>
    <row r="94" spans="1:12" ht="30" customHeight="1" x14ac:dyDescent="0.3">
      <c r="A94" s="188" t="str">
        <f>IF(L94=1,"LAsst-"&amp;TEXT(COUNTIF($L$3:L94, "1"), "0"), "")</f>
        <v>LAsst-77</v>
      </c>
      <c r="B94" s="92" t="s">
        <v>10</v>
      </c>
      <c r="C94" s="82" t="s">
        <v>309</v>
      </c>
      <c r="D94" s="200"/>
      <c r="E94" s="200"/>
      <c r="F94" s="85">
        <v>1</v>
      </c>
      <c r="G94" s="86" t="s">
        <v>67</v>
      </c>
      <c r="I94" s="65">
        <f>IF(NOT(ISBLANK($B94)),VLOOKUP($B94,specdata,2,FALSE()),"")</f>
        <v>1</v>
      </c>
      <c r="J94" s="65">
        <f>VLOOKUP(G94,AvailabilityData,2,FALSE())</f>
        <v>0</v>
      </c>
      <c r="K94" s="65">
        <f>I94*J94</f>
        <v>0</v>
      </c>
      <c r="L94" s="63">
        <v>1</v>
      </c>
    </row>
    <row r="95" spans="1:12" ht="30" customHeight="1" x14ac:dyDescent="0.3">
      <c r="A95" s="188" t="str">
        <f>IF(L95=1,"LAsst-"&amp;TEXT(COUNTIF($L$3:L95, "1"), "0"), "")</f>
        <v>LAsst-78</v>
      </c>
      <c r="B95" s="92" t="s">
        <v>10</v>
      </c>
      <c r="C95" s="82" t="s">
        <v>310</v>
      </c>
      <c r="D95" s="200"/>
      <c r="E95" s="200"/>
      <c r="F95" s="85">
        <v>1</v>
      </c>
      <c r="G95" s="86" t="s">
        <v>67</v>
      </c>
      <c r="I95" s="65">
        <f>IF(NOT(ISBLANK($B95)),VLOOKUP($B95,specdata,2,FALSE()),"")</f>
        <v>1</v>
      </c>
      <c r="J95" s="65">
        <f>VLOOKUP(G95,AvailabilityData,2,FALSE())</f>
        <v>0</v>
      </c>
      <c r="K95" s="65">
        <f>I95*J95</f>
        <v>0</v>
      </c>
      <c r="L95" s="63">
        <v>1</v>
      </c>
    </row>
    <row r="96" spans="1:12" ht="30" customHeight="1" x14ac:dyDescent="0.3">
      <c r="A96" s="188" t="str">
        <f>IF(L96=1,"LAsst-"&amp;TEXT(COUNTIF($L$3:L96, "1"), "0"), "")</f>
        <v>LAsst-79</v>
      </c>
      <c r="B96" s="92" t="s">
        <v>10</v>
      </c>
      <c r="C96" s="88" t="s">
        <v>311</v>
      </c>
      <c r="D96" s="201"/>
      <c r="E96" s="201"/>
      <c r="F96" s="91">
        <v>1</v>
      </c>
      <c r="G96" s="86" t="s">
        <v>67</v>
      </c>
      <c r="I96" s="65">
        <f>IF(NOT(ISBLANK($B96)),VLOOKUP($B96,specdata,2,FALSE()),"")</f>
        <v>1</v>
      </c>
      <c r="J96" s="65">
        <f>VLOOKUP(G96,AvailabilityData,2,FALSE())</f>
        <v>0</v>
      </c>
      <c r="K96" s="65">
        <f>I96*J96</f>
        <v>0</v>
      </c>
      <c r="L96" s="63">
        <v>1</v>
      </c>
    </row>
    <row r="97" spans="1:12" x14ac:dyDescent="0.3">
      <c r="A97" s="112"/>
      <c r="B97" s="113"/>
      <c r="C97" s="196" t="s">
        <v>312</v>
      </c>
      <c r="D97" s="203"/>
      <c r="E97" s="203"/>
      <c r="F97" s="116"/>
      <c r="G97" s="573"/>
    </row>
    <row r="98" spans="1:12" s="153" customFormat="1" x14ac:dyDescent="0.3">
      <c r="A98" s="207"/>
      <c r="B98" s="175"/>
      <c r="C98" s="208" t="s">
        <v>313</v>
      </c>
      <c r="D98" s="209"/>
      <c r="E98" s="209"/>
      <c r="F98" s="179"/>
      <c r="G98" s="572"/>
      <c r="H98" s="64"/>
      <c r="I98" s="97"/>
      <c r="J98" s="97"/>
      <c r="K98" s="97"/>
    </row>
    <row r="99" spans="1:12" x14ac:dyDescent="0.3">
      <c r="A99" s="188" t="str">
        <f>IF(L99=1,"LAsst-"&amp;TEXT(COUNTIF($L$3:L99, "1"), "0"), "")</f>
        <v>LAsst-80</v>
      </c>
      <c r="B99" s="81" t="s">
        <v>10</v>
      </c>
      <c r="C99" s="192" t="s">
        <v>314</v>
      </c>
      <c r="D99" s="199"/>
      <c r="E99" s="199"/>
      <c r="F99" s="121">
        <v>1</v>
      </c>
      <c r="G99" s="122" t="s">
        <v>67</v>
      </c>
      <c r="I99" s="65">
        <f>IF(NOT(ISBLANK($B99)),VLOOKUP($B99,specdata,2,FALSE()),"")</f>
        <v>1</v>
      </c>
      <c r="J99" s="65">
        <f>VLOOKUP(G99,AvailabilityData,2,FALSE())</f>
        <v>0</v>
      </c>
      <c r="K99" s="65">
        <f>I99*J99</f>
        <v>0</v>
      </c>
      <c r="L99" s="63">
        <v>1</v>
      </c>
    </row>
    <row r="100" spans="1:12" ht="30" customHeight="1" x14ac:dyDescent="0.3">
      <c r="A100" s="188" t="str">
        <f>IF(L100=1,"LAsst-"&amp;TEXT(COUNTIF($L$3:L100, "1"), "0"), "")</f>
        <v>LAsst-81</v>
      </c>
      <c r="B100" s="81" t="s">
        <v>10</v>
      </c>
      <c r="C100" s="194" t="s">
        <v>315</v>
      </c>
      <c r="D100" s="200"/>
      <c r="E100" s="200"/>
      <c r="F100" s="85">
        <v>1</v>
      </c>
      <c r="G100" s="86" t="s">
        <v>67</v>
      </c>
      <c r="I100" s="65">
        <f>IF(NOT(ISBLANK($B100)),VLOOKUP($B100,specdata,2,FALSE()),"")</f>
        <v>1</v>
      </c>
      <c r="J100" s="65">
        <f>VLOOKUP(G100,AvailabilityData,2,FALSE())</f>
        <v>0</v>
      </c>
      <c r="K100" s="65">
        <f>I100*J100</f>
        <v>0</v>
      </c>
      <c r="L100" s="63">
        <v>1</v>
      </c>
    </row>
    <row r="101" spans="1:12" ht="30" customHeight="1" x14ac:dyDescent="0.3">
      <c r="A101" s="188" t="str">
        <f>IF(L101=1,"LAsst-"&amp;TEXT(COUNTIF($L$3:L101, "1"), "0"), "")</f>
        <v>LAsst-82</v>
      </c>
      <c r="B101" s="81" t="s">
        <v>10</v>
      </c>
      <c r="C101" s="194" t="s">
        <v>316</v>
      </c>
      <c r="D101" s="200"/>
      <c r="E101" s="201"/>
      <c r="F101" s="91">
        <v>1</v>
      </c>
      <c r="G101" s="86" t="s">
        <v>67</v>
      </c>
      <c r="I101" s="65">
        <f>IF(NOT(ISBLANK($B101)),VLOOKUP($B101,specdata,2,FALSE()),"")</f>
        <v>1</v>
      </c>
      <c r="J101" s="65">
        <f>VLOOKUP(G101,AvailabilityData,2,FALSE())</f>
        <v>0</v>
      </c>
      <c r="K101" s="65">
        <f>I101*J101</f>
        <v>0</v>
      </c>
      <c r="L101" s="63">
        <v>1</v>
      </c>
    </row>
    <row r="102" spans="1:12" x14ac:dyDescent="0.3">
      <c r="H102" s="63"/>
    </row>
    <row r="103" spans="1:12" x14ac:dyDescent="0.3">
      <c r="H103" s="63"/>
    </row>
    <row r="104" spans="1:12" x14ac:dyDescent="0.3">
      <c r="H104" s="63"/>
    </row>
    <row r="105" spans="1:12" x14ac:dyDescent="0.3">
      <c r="H105" s="63"/>
    </row>
    <row r="106" spans="1:12" x14ac:dyDescent="0.3">
      <c r="H106" s="63"/>
    </row>
    <row r="107" spans="1:12" x14ac:dyDescent="0.3">
      <c r="H107" s="63"/>
    </row>
    <row r="108" spans="1:12" x14ac:dyDescent="0.3">
      <c r="H108" s="63"/>
    </row>
    <row r="109" spans="1:12" x14ac:dyDescent="0.3">
      <c r="H109" s="63"/>
    </row>
    <row r="110" spans="1:12" x14ac:dyDescent="0.3">
      <c r="H110" s="63"/>
    </row>
    <row r="111" spans="1:12" x14ac:dyDescent="0.3">
      <c r="H111" s="63"/>
    </row>
    <row r="112" spans="1:12" x14ac:dyDescent="0.3">
      <c r="H112" s="63"/>
    </row>
    <row r="113" spans="8:8" x14ac:dyDescent="0.3">
      <c r="H113" s="63"/>
    </row>
    <row r="114" spans="8:8" x14ac:dyDescent="0.3">
      <c r="H114" s="63"/>
    </row>
    <row r="115" spans="8:8" x14ac:dyDescent="0.3">
      <c r="H115" s="63"/>
    </row>
    <row r="116" spans="8:8" x14ac:dyDescent="0.3">
      <c r="H116" s="63"/>
    </row>
    <row r="117" spans="8:8" x14ac:dyDescent="0.3">
      <c r="H117" s="63"/>
    </row>
    <row r="118" spans="8:8" x14ac:dyDescent="0.3">
      <c r="H118" s="63"/>
    </row>
  </sheetData>
  <sheetProtection algorithmName="SHA-512" hashValue="d2Pw7Pm7NOVMl8RYFHekPUNiobY+jLFafbCDZp/cdib9O8pSF7pWQb+5yBH0KCVomsI5bhzdm5MgNeeCz1FC3g==" saltValue="1xBmRHIZA337lNsFlLyoQQ==" spinCount="100000" sheet="1" objects="1" scenarios="1"/>
  <conditionalFormatting sqref="B1">
    <cfRule type="cellIs" dxfId="208" priority="2" operator="equal">
      <formula>"Informational"</formula>
    </cfRule>
  </conditionalFormatting>
  <conditionalFormatting sqref="B1:B1048576">
    <cfRule type="cellIs" dxfId="207" priority="3" operator="equal">
      <formula>"Not Needed"</formula>
    </cfRule>
    <cfRule type="cellIs" dxfId="206" priority="4" operator="equal">
      <formula>"Critical"</formula>
    </cfRule>
    <cfRule type="cellIs" dxfId="205" priority="5" operator="equal">
      <formula>"Extremely Advantageous"</formula>
    </cfRule>
  </conditionalFormatting>
  <conditionalFormatting sqref="G3 G5 G7 G9:G15 G17 G19:G27 G29:G32 G34:G40 G42:G52 G54 G56:G57 G59:G74 G77:G86 G88:G91 G93:G96 G99:G101">
    <cfRule type="cellIs" dxfId="204"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4:B40 B56:B57 B88:B91 B93:B96 B99:B101 B3:B32 B42:B52 B54 B77:B86 B59:B74" xr:uid="{00000000-0002-0000-0700-000000000000}">
      <formula1>SpecType</formula1>
      <formula2>0</formula2>
    </dataValidation>
    <dataValidation type="list" allowBlank="1" showInputMessage="1" showErrorMessage="1" sqref="G3 G5 G7 G9:G15 G17 G19:G27 G29:G32 G34:G40 G42:G52 G54 G56:G57 G59:G74 G77:G86 G88:G91 G93:G96 G99:G101" xr:uid="{00000000-0002-0000-07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K18"/>
  <sheetViews>
    <sheetView zoomScale="160" zoomScaleNormal="160" zoomScalePageLayoutView="90" workbookViewId="0">
      <selection activeCell="D3" sqref="D3"/>
    </sheetView>
  </sheetViews>
  <sheetFormatPr defaultColWidth="9" defaultRowHeight="15.6" x14ac:dyDescent="0.3"/>
  <cols>
    <col min="1" max="1" width="10.59765625" style="61" customWidth="1"/>
    <col min="2" max="2" width="14.59765625" style="61" customWidth="1"/>
    <col min="3" max="3" width="65.59765625" style="182" customWidth="1"/>
    <col min="4" max="4" width="65.59765625" style="63" customWidth="1"/>
    <col min="5" max="5" width="10.59765625" style="63" customWidth="1"/>
    <col min="6" max="6" width="6.59765625" style="63" customWidth="1"/>
    <col min="7" max="7" width="30.59765625" style="63" customWidth="1"/>
    <col min="8" max="11" width="8.59765625" style="63" customWidth="1"/>
    <col min="12" max="16384" width="9" style="63"/>
  </cols>
  <sheetData>
    <row r="1" spans="1:11"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67" t="str">
        <f>'Old Support'!A22</f>
        <v>Availability</v>
      </c>
      <c r="H1" s="72" t="str">
        <f>'Old Support'!A23</f>
        <v>Summary</v>
      </c>
      <c r="I1" s="72" t="str">
        <f>'Old Support'!A24</f>
        <v>Spec Weight</v>
      </c>
      <c r="J1" s="72" t="str">
        <f>'Old Support'!A25</f>
        <v>Avail Weight</v>
      </c>
      <c r="K1" s="72" t="str">
        <f>'Old Support'!A26</f>
        <v>Score</v>
      </c>
    </row>
    <row r="2" spans="1:11" x14ac:dyDescent="0.3">
      <c r="A2" s="74" t="s">
        <v>318</v>
      </c>
      <c r="B2" s="75"/>
      <c r="C2" s="211"/>
      <c r="D2" s="77"/>
      <c r="E2" s="78"/>
      <c r="F2" s="78"/>
      <c r="G2" s="78"/>
      <c r="H2" s="63">
        <f>COUNTA(B3:B15)</f>
        <v>13</v>
      </c>
      <c r="K2" s="63">
        <f>SUM(K3:K15)</f>
        <v>0</v>
      </c>
    </row>
    <row r="3" spans="1:11" ht="30" customHeight="1" x14ac:dyDescent="0.3">
      <c r="A3" s="212" t="s">
        <v>319</v>
      </c>
      <c r="B3" s="92" t="s">
        <v>11</v>
      </c>
      <c r="C3" s="106" t="s">
        <v>320</v>
      </c>
      <c r="D3" s="213" t="s">
        <v>321</v>
      </c>
      <c r="E3" s="94"/>
      <c r="F3" s="86">
        <v>1</v>
      </c>
      <c r="G3" s="86" t="s">
        <v>67</v>
      </c>
      <c r="H3" s="65">
        <f>COUNTIF(G:G,"=Select from Drop Down List")</f>
        <v>13</v>
      </c>
      <c r="I3" s="98">
        <f t="shared" ref="I3:I15" si="0">IF(NOT(ISBLANK($B3)),VLOOKUP($B3,specdata,2,FALSE()),"")</f>
        <v>0</v>
      </c>
      <c r="J3" s="98">
        <f t="shared" ref="J3:J15" si="1">VLOOKUP(G3,AvailabilityData,2,FALSE())</f>
        <v>0</v>
      </c>
      <c r="K3" s="98">
        <f t="shared" ref="K3:K15" si="2">I3*J3</f>
        <v>0</v>
      </c>
    </row>
    <row r="4" spans="1:11" ht="30" customHeight="1" x14ac:dyDescent="0.3">
      <c r="A4" s="212" t="s">
        <v>322</v>
      </c>
      <c r="B4" s="92" t="s">
        <v>11</v>
      </c>
      <c r="C4" s="106" t="s">
        <v>323</v>
      </c>
      <c r="D4" s="213"/>
      <c r="E4" s="94"/>
      <c r="F4" s="86">
        <v>1</v>
      </c>
      <c r="G4" s="86" t="s">
        <v>67</v>
      </c>
      <c r="H4" s="65">
        <f>COUNTIF(G:G,"=Function Available")</f>
        <v>0</v>
      </c>
      <c r="I4" s="98">
        <f t="shared" si="0"/>
        <v>0</v>
      </c>
      <c r="J4" s="98">
        <f t="shared" si="1"/>
        <v>0</v>
      </c>
      <c r="K4" s="98">
        <f t="shared" si="2"/>
        <v>0</v>
      </c>
    </row>
    <row r="5" spans="1:11" ht="30" customHeight="1" x14ac:dyDescent="0.3">
      <c r="A5" s="212" t="s">
        <v>324</v>
      </c>
      <c r="B5" s="92" t="s">
        <v>11</v>
      </c>
      <c r="C5" s="106" t="s">
        <v>325</v>
      </c>
      <c r="D5" s="213"/>
      <c r="E5" s="94"/>
      <c r="F5" s="86">
        <v>1</v>
      </c>
      <c r="G5" s="86" t="s">
        <v>67</v>
      </c>
      <c r="H5" s="65">
        <f>COUNTIF(F:G,"=Function Not Available")</f>
        <v>0</v>
      </c>
      <c r="I5" s="98">
        <f t="shared" si="0"/>
        <v>0</v>
      </c>
      <c r="J5" s="98">
        <f t="shared" si="1"/>
        <v>0</v>
      </c>
      <c r="K5" s="98">
        <f t="shared" si="2"/>
        <v>0</v>
      </c>
    </row>
    <row r="6" spans="1:11" ht="30" customHeight="1" x14ac:dyDescent="0.3">
      <c r="A6" s="212" t="s">
        <v>326</v>
      </c>
      <c r="B6" s="92" t="s">
        <v>11</v>
      </c>
      <c r="C6" s="106" t="s">
        <v>327</v>
      </c>
      <c r="D6" s="213"/>
      <c r="E6" s="94"/>
      <c r="F6" s="86">
        <v>1</v>
      </c>
      <c r="G6" s="86" t="s">
        <v>67</v>
      </c>
      <c r="H6" s="65">
        <f>COUNTIF(G:G,"=Exception")</f>
        <v>0</v>
      </c>
      <c r="I6" s="98">
        <f t="shared" si="0"/>
        <v>0</v>
      </c>
      <c r="J6" s="98">
        <f t="shared" si="1"/>
        <v>0</v>
      </c>
      <c r="K6" s="98">
        <f t="shared" si="2"/>
        <v>0</v>
      </c>
    </row>
    <row r="7" spans="1:11" ht="30" customHeight="1" x14ac:dyDescent="0.3">
      <c r="A7" s="212" t="s">
        <v>328</v>
      </c>
      <c r="B7" s="92" t="s">
        <v>11</v>
      </c>
      <c r="C7" s="106" t="s">
        <v>329</v>
      </c>
      <c r="D7" s="213"/>
      <c r="E7" s="94"/>
      <c r="F7" s="86">
        <v>1</v>
      </c>
      <c r="G7" s="86" t="s">
        <v>67</v>
      </c>
      <c r="H7" s="95">
        <f>COUNTIFS(B:B,"=Critical",G:G,"=Select from Drop Down List")</f>
        <v>0</v>
      </c>
      <c r="I7" s="98">
        <f t="shared" si="0"/>
        <v>0</v>
      </c>
      <c r="J7" s="98">
        <f t="shared" si="1"/>
        <v>0</v>
      </c>
      <c r="K7" s="98">
        <f t="shared" si="2"/>
        <v>0</v>
      </c>
    </row>
    <row r="8" spans="1:11" ht="30" customHeight="1" x14ac:dyDescent="0.3">
      <c r="A8" s="212" t="s">
        <v>330</v>
      </c>
      <c r="B8" s="92" t="s">
        <v>11</v>
      </c>
      <c r="C8" s="106" t="s">
        <v>331</v>
      </c>
      <c r="D8" s="213"/>
      <c r="E8" s="94"/>
      <c r="F8" s="86">
        <v>1</v>
      </c>
      <c r="G8" s="86" t="s">
        <v>67</v>
      </c>
      <c r="H8" s="95">
        <f>COUNTIFS(B:B,"=Critical",G:G,"=Function Available")</f>
        <v>0</v>
      </c>
      <c r="I8" s="98">
        <f t="shared" si="0"/>
        <v>0</v>
      </c>
      <c r="J8" s="98">
        <f t="shared" si="1"/>
        <v>0</v>
      </c>
      <c r="K8" s="98">
        <f t="shared" si="2"/>
        <v>0</v>
      </c>
    </row>
    <row r="9" spans="1:11" ht="31.2" x14ac:dyDescent="0.3">
      <c r="A9" s="212" t="s">
        <v>332</v>
      </c>
      <c r="B9" s="92" t="s">
        <v>11</v>
      </c>
      <c r="C9" s="106" t="s">
        <v>333</v>
      </c>
      <c r="D9" s="213"/>
      <c r="E9" s="94"/>
      <c r="F9" s="86">
        <v>1</v>
      </c>
      <c r="G9" s="86" t="s">
        <v>67</v>
      </c>
      <c r="H9" s="95">
        <f>COUNTIFS(B:B,"=Critical",G:G,"=Function Not Available")</f>
        <v>0</v>
      </c>
      <c r="I9" s="98">
        <f t="shared" si="0"/>
        <v>0</v>
      </c>
      <c r="J9" s="98">
        <f t="shared" si="1"/>
        <v>0</v>
      </c>
      <c r="K9" s="98">
        <f t="shared" si="2"/>
        <v>0</v>
      </c>
    </row>
    <row r="10" spans="1:11" ht="30" customHeight="1" x14ac:dyDescent="0.3">
      <c r="A10" s="212" t="s">
        <v>334</v>
      </c>
      <c r="B10" s="92" t="s">
        <v>11</v>
      </c>
      <c r="C10" s="106" t="s">
        <v>335</v>
      </c>
      <c r="D10" s="213"/>
      <c r="E10" s="94"/>
      <c r="F10" s="86">
        <v>1</v>
      </c>
      <c r="G10" s="86" t="s">
        <v>67</v>
      </c>
      <c r="H10" s="95">
        <f>COUNTIFS(B:B,"=Critical",G:G,"=Exception")</f>
        <v>0</v>
      </c>
      <c r="I10" s="98">
        <f t="shared" si="0"/>
        <v>0</v>
      </c>
      <c r="J10" s="98">
        <f t="shared" si="1"/>
        <v>0</v>
      </c>
      <c r="K10" s="98">
        <f t="shared" si="2"/>
        <v>0</v>
      </c>
    </row>
    <row r="11" spans="1:11" ht="30" customHeight="1" x14ac:dyDescent="0.3">
      <c r="A11" s="212" t="s">
        <v>336</v>
      </c>
      <c r="B11" s="92" t="s">
        <v>11</v>
      </c>
      <c r="C11" s="106" t="s">
        <v>337</v>
      </c>
      <c r="D11" s="213"/>
      <c r="E11" s="94"/>
      <c r="F11" s="86">
        <v>1</v>
      </c>
      <c r="G11" s="86" t="s">
        <v>67</v>
      </c>
      <c r="H11" s="96">
        <f>COUNTIFS(B:B,"=Important",G:G,"=Select from Drop Down List")</f>
        <v>0</v>
      </c>
      <c r="I11" s="98">
        <f t="shared" si="0"/>
        <v>0</v>
      </c>
      <c r="J11" s="98">
        <f t="shared" si="1"/>
        <v>0</v>
      </c>
      <c r="K11" s="98">
        <f t="shared" si="2"/>
        <v>0</v>
      </c>
    </row>
    <row r="12" spans="1:11" ht="30" customHeight="1" x14ac:dyDescent="0.3">
      <c r="A12" s="212" t="s">
        <v>338</v>
      </c>
      <c r="B12" s="92" t="s">
        <v>11</v>
      </c>
      <c r="C12" s="106" t="s">
        <v>339</v>
      </c>
      <c r="D12" s="213"/>
      <c r="E12" s="94"/>
      <c r="F12" s="86">
        <v>1</v>
      </c>
      <c r="G12" s="86" t="s">
        <v>67</v>
      </c>
      <c r="H12" s="96">
        <f>COUNTIFS(B:B,"=Important",G:G,"=Function Available")</f>
        <v>0</v>
      </c>
      <c r="I12" s="98">
        <f t="shared" si="0"/>
        <v>0</v>
      </c>
      <c r="J12" s="98">
        <f t="shared" si="1"/>
        <v>0</v>
      </c>
      <c r="K12" s="98">
        <f t="shared" si="2"/>
        <v>0</v>
      </c>
    </row>
    <row r="13" spans="1:11" ht="42.75" customHeight="1" x14ac:dyDescent="0.3">
      <c r="A13" s="212" t="s">
        <v>340</v>
      </c>
      <c r="B13" s="92" t="s">
        <v>11</v>
      </c>
      <c r="C13" s="106" t="s">
        <v>341</v>
      </c>
      <c r="D13" s="213"/>
      <c r="E13" s="94"/>
      <c r="F13" s="86">
        <v>1</v>
      </c>
      <c r="G13" s="86" t="s">
        <v>67</v>
      </c>
      <c r="H13" s="96">
        <f>COUNTIFS(B:B,"=Important",G:G,"=Function Not Available")</f>
        <v>0</v>
      </c>
      <c r="I13" s="98">
        <f t="shared" si="0"/>
        <v>0</v>
      </c>
      <c r="J13" s="98">
        <f t="shared" si="1"/>
        <v>0</v>
      </c>
      <c r="K13" s="98">
        <f t="shared" si="2"/>
        <v>0</v>
      </c>
    </row>
    <row r="14" spans="1:11" ht="30" customHeight="1" x14ac:dyDescent="0.3">
      <c r="A14" s="212" t="s">
        <v>342</v>
      </c>
      <c r="B14" s="92" t="s">
        <v>11</v>
      </c>
      <c r="C14" s="106" t="s">
        <v>343</v>
      </c>
      <c r="D14" s="213"/>
      <c r="E14" s="94"/>
      <c r="F14" s="86">
        <v>1</v>
      </c>
      <c r="G14" s="86" t="s">
        <v>67</v>
      </c>
      <c r="H14" s="96">
        <f>COUNTIFS(B:B,"=Important",G:G,"=Exception")</f>
        <v>0</v>
      </c>
      <c r="I14" s="98">
        <f t="shared" si="0"/>
        <v>0</v>
      </c>
      <c r="J14" s="98">
        <f t="shared" si="1"/>
        <v>0</v>
      </c>
      <c r="K14" s="98">
        <f t="shared" si="2"/>
        <v>0</v>
      </c>
    </row>
    <row r="15" spans="1:11" ht="30" customHeight="1" x14ac:dyDescent="0.3">
      <c r="A15" s="212" t="s">
        <v>344</v>
      </c>
      <c r="B15" s="92" t="s">
        <v>11</v>
      </c>
      <c r="C15" s="143" t="s">
        <v>345</v>
      </c>
      <c r="D15" s="213"/>
      <c r="E15" s="94"/>
      <c r="F15" s="86">
        <v>1</v>
      </c>
      <c r="G15" s="86" t="s">
        <v>67</v>
      </c>
      <c r="H15" s="214">
        <f>COUNTIFS(B:B,"=Informational",G:G,"=Select from Drop Down List")</f>
        <v>0</v>
      </c>
      <c r="I15" s="98">
        <f t="shared" si="0"/>
        <v>0</v>
      </c>
      <c r="J15" s="98">
        <f t="shared" si="1"/>
        <v>0</v>
      </c>
      <c r="K15" s="98">
        <f t="shared" si="2"/>
        <v>0</v>
      </c>
    </row>
    <row r="16" spans="1:11" x14ac:dyDescent="0.3">
      <c r="H16" s="214">
        <f>COUNTIFS(B:B,"=Informational",G:G,"=Function Available")</f>
        <v>0</v>
      </c>
    </row>
    <row r="17" spans="8:8" x14ac:dyDescent="0.3">
      <c r="H17" s="214">
        <f>COUNTIFS(B:B,"=Informational",G:G,"=Function Not Available")</f>
        <v>0</v>
      </c>
    </row>
    <row r="18" spans="8:8" x14ac:dyDescent="0.3">
      <c r="H18" s="214">
        <f>COUNTIFS(B:B,"=Informational",G:G,"=Exception")</f>
        <v>0</v>
      </c>
    </row>
  </sheetData>
  <conditionalFormatting sqref="B1:B1048576">
    <cfRule type="cellIs" dxfId="203" priority="2" operator="equal">
      <formula>"Not Needed"</formula>
    </cfRule>
    <cfRule type="cellIs" dxfId="202" priority="3" operator="equal">
      <formula>"Highly Advantageous"</formula>
    </cfRule>
    <cfRule type="cellIs" dxfId="201" priority="4" operator="equal">
      <formula>"Extremely Advantageous"</formula>
    </cfRule>
  </conditionalFormatting>
  <conditionalFormatting sqref="G3:G15">
    <cfRule type="cellIs" dxfId="200"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5" xr:uid="{00000000-0002-0000-0900-000000000000}">
      <formula1>SpecType</formula1>
      <formula2>0</formula2>
    </dataValidation>
    <dataValidation type="list" allowBlank="1" showInputMessage="1" showErrorMessage="1" sqref="G3:G15" xr:uid="{00000000-0002-0000-09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92D050"/>
  </sheetPr>
  <dimension ref="A1:Q75"/>
  <sheetViews>
    <sheetView zoomScaleNormal="100" zoomScalePageLayoutView="90" workbookViewId="0">
      <selection activeCell="O3" sqref="O3:Q6"/>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3"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15" t="s">
        <v>346</v>
      </c>
      <c r="B2" s="185"/>
      <c r="C2" s="211"/>
      <c r="D2" s="77"/>
      <c r="E2" s="78"/>
      <c r="F2" s="78"/>
      <c r="G2" s="104"/>
      <c r="H2" s="65">
        <f>COUNTA(B3:B58)</f>
        <v>48</v>
      </c>
      <c r="K2" s="98">
        <f>SUM(K3:K58)</f>
        <v>0</v>
      </c>
    </row>
    <row r="3" spans="1:17" ht="30" customHeight="1" x14ac:dyDescent="0.3">
      <c r="A3" s="188" t="str">
        <f>IF(L3=1,"LCMgmt-"&amp;TEXT(COUNTIF($L$3:L3, "1"), "0"), "")</f>
        <v>LCMgmt-1</v>
      </c>
      <c r="B3" s="92" t="s">
        <v>9</v>
      </c>
      <c r="C3" s="106" t="s">
        <v>347</v>
      </c>
      <c r="D3" s="93"/>
      <c r="E3" s="94"/>
      <c r="F3" s="86">
        <v>1</v>
      </c>
      <c r="G3" s="86" t="s">
        <v>67</v>
      </c>
      <c r="H3" s="65">
        <f>COUNTIF(G:G,"=Select from Drop Down List")</f>
        <v>48</v>
      </c>
      <c r="I3" s="98">
        <f t="shared" ref="I3:I9" si="0">IF(NOT(ISBLANK($B3)),VLOOKUP($B3,specdata,2,FALSE()),"")</f>
        <v>5</v>
      </c>
      <c r="J3" s="98">
        <f t="shared" ref="J3:J9" si="1">VLOOKUP(G3,AvailabilityData,2,FALSE())</f>
        <v>0</v>
      </c>
      <c r="K3" s="98">
        <f t="shared" ref="K3:K9" si="2">I3*J3</f>
        <v>0</v>
      </c>
      <c r="L3" s="63">
        <v>1</v>
      </c>
      <c r="O3" s="627"/>
      <c r="P3" s="627"/>
      <c r="Q3" s="627"/>
    </row>
    <row r="4" spans="1:17" ht="30" customHeight="1" x14ac:dyDescent="0.3">
      <c r="A4" s="188" t="str">
        <f>IF(L4=1,"LCMgmt-"&amp;TEXT(COUNTIF($L$3:L4, "1"), "0"), "")</f>
        <v>LCMgmt-2</v>
      </c>
      <c r="B4" s="92" t="s">
        <v>9</v>
      </c>
      <c r="C4" s="106" t="s">
        <v>348</v>
      </c>
      <c r="D4" s="93"/>
      <c r="E4" s="94"/>
      <c r="F4" s="86">
        <v>1</v>
      </c>
      <c r="G4" s="86" t="s">
        <v>67</v>
      </c>
      <c r="H4" s="65">
        <f>COUNTIF(G:G,"=Function Available")</f>
        <v>0</v>
      </c>
      <c r="I4" s="98">
        <f t="shared" si="0"/>
        <v>5</v>
      </c>
      <c r="J4" s="98">
        <f t="shared" si="1"/>
        <v>0</v>
      </c>
      <c r="K4" s="98">
        <f t="shared" si="2"/>
        <v>0</v>
      </c>
      <c r="L4" s="63">
        <v>1</v>
      </c>
      <c r="O4" s="627"/>
      <c r="P4" s="627"/>
      <c r="Q4" s="627"/>
    </row>
    <row r="5" spans="1:17" ht="46.8" x14ac:dyDescent="0.3">
      <c r="A5" s="188" t="str">
        <f>IF(L5=1,"LCMgmt-"&amp;TEXT(COUNTIF($L$3:L5, "1"), "0"), "")</f>
        <v>LCMgmt-3</v>
      </c>
      <c r="B5" s="92" t="s">
        <v>9</v>
      </c>
      <c r="C5" s="106" t="s">
        <v>349</v>
      </c>
      <c r="D5" s="93"/>
      <c r="E5" s="94"/>
      <c r="F5" s="86">
        <v>1</v>
      </c>
      <c r="G5" s="86" t="s">
        <v>67</v>
      </c>
      <c r="H5" s="65">
        <f>COUNTIF(F:G,"=Function Not Available")</f>
        <v>0</v>
      </c>
      <c r="I5" s="98">
        <f t="shared" si="0"/>
        <v>5</v>
      </c>
      <c r="J5" s="98">
        <f t="shared" si="1"/>
        <v>0</v>
      </c>
      <c r="K5" s="98">
        <f t="shared" si="2"/>
        <v>0</v>
      </c>
      <c r="L5" s="63">
        <v>1</v>
      </c>
      <c r="O5" s="627"/>
      <c r="P5" s="627"/>
      <c r="Q5" s="627"/>
    </row>
    <row r="6" spans="1:17" ht="46.8" x14ac:dyDescent="0.3">
      <c r="A6" s="188" t="str">
        <f>IF(L6=1,"LCMgmt-"&amp;TEXT(COUNTIF($L$3:L6, "1"), "0"), "")</f>
        <v>LCMgmt-4</v>
      </c>
      <c r="B6" s="92" t="s">
        <v>9</v>
      </c>
      <c r="C6" s="106" t="s">
        <v>350</v>
      </c>
      <c r="D6" s="93"/>
      <c r="E6" s="94"/>
      <c r="F6" s="86">
        <v>1</v>
      </c>
      <c r="G6" s="86" t="s">
        <v>67</v>
      </c>
      <c r="H6" s="65">
        <f>COUNTIF(G:G,"=Exception")</f>
        <v>0</v>
      </c>
      <c r="I6" s="98">
        <f t="shared" si="0"/>
        <v>5</v>
      </c>
      <c r="J6" s="98">
        <f t="shared" si="1"/>
        <v>0</v>
      </c>
      <c r="K6" s="98">
        <f t="shared" si="2"/>
        <v>0</v>
      </c>
      <c r="L6" s="63">
        <v>1</v>
      </c>
      <c r="O6" s="627"/>
      <c r="P6" s="627"/>
      <c r="Q6" s="627"/>
    </row>
    <row r="7" spans="1:17" ht="30" customHeight="1" x14ac:dyDescent="0.3">
      <c r="A7" s="188" t="str">
        <f>IF(L7=1,"LCMgmt-"&amp;TEXT(COUNTIF($L$3:L7, "1"), "0"), "")</f>
        <v>LCMgmt-5</v>
      </c>
      <c r="B7" s="92" t="s">
        <v>10</v>
      </c>
      <c r="C7" s="106" t="s">
        <v>351</v>
      </c>
      <c r="D7" s="93"/>
      <c r="E7" s="94"/>
      <c r="F7" s="86">
        <v>1</v>
      </c>
      <c r="G7" s="86" t="s">
        <v>67</v>
      </c>
      <c r="H7" s="564">
        <f>COUNTIFS(B:B,"=Critical",G:G,"=Select from Drop Down List")</f>
        <v>10</v>
      </c>
      <c r="I7" s="98">
        <f t="shared" si="0"/>
        <v>1</v>
      </c>
      <c r="J7" s="98">
        <f t="shared" si="1"/>
        <v>0</v>
      </c>
      <c r="K7" s="98">
        <f t="shared" si="2"/>
        <v>0</v>
      </c>
      <c r="L7" s="63">
        <v>1</v>
      </c>
    </row>
    <row r="8" spans="1:17" ht="30" customHeight="1" x14ac:dyDescent="0.3">
      <c r="A8" s="188" t="str">
        <f>IF(L8=1,"LCMgmt-"&amp;TEXT(COUNTIF($L$3:L8, "1"), "0"), "")</f>
        <v>LCMgmt-6</v>
      </c>
      <c r="B8" s="92" t="s">
        <v>12</v>
      </c>
      <c r="C8" s="106" t="s">
        <v>352</v>
      </c>
      <c r="D8" s="93"/>
      <c r="E8" s="94"/>
      <c r="F8" s="86">
        <v>1</v>
      </c>
      <c r="G8" s="86" t="s">
        <v>67</v>
      </c>
      <c r="H8" s="564">
        <f>COUNTIFS(B:B,"=Critical",G:G,"=Function Available")</f>
        <v>0</v>
      </c>
      <c r="I8" s="98">
        <f t="shared" si="0"/>
        <v>0</v>
      </c>
      <c r="J8" s="98">
        <f t="shared" si="1"/>
        <v>0</v>
      </c>
      <c r="K8" s="98">
        <f t="shared" si="2"/>
        <v>0</v>
      </c>
      <c r="L8" s="63">
        <v>1</v>
      </c>
    </row>
    <row r="9" spans="1:17" ht="30" customHeight="1" x14ac:dyDescent="0.3">
      <c r="A9" s="188" t="str">
        <f>IF(L9=1,"LCMgmt-"&amp;TEXT(COUNTIF($L$3:L9, "1"), "0"), "")</f>
        <v>LCMgmt-7</v>
      </c>
      <c r="B9" s="92" t="s">
        <v>10</v>
      </c>
      <c r="C9" s="106" t="s">
        <v>353</v>
      </c>
      <c r="D9" s="93"/>
      <c r="E9" s="94"/>
      <c r="F9" s="86">
        <v>1</v>
      </c>
      <c r="G9" s="86" t="s">
        <v>67</v>
      </c>
      <c r="H9" s="564">
        <f>COUNTIFS(B:B,"=Critical",G:G,"=Function Not Available")</f>
        <v>0</v>
      </c>
      <c r="I9" s="98">
        <f t="shared" si="0"/>
        <v>1</v>
      </c>
      <c r="J9" s="98">
        <f t="shared" si="1"/>
        <v>0</v>
      </c>
      <c r="K9" s="98">
        <f t="shared" si="2"/>
        <v>0</v>
      </c>
      <c r="L9" s="63">
        <v>1</v>
      </c>
    </row>
    <row r="10" spans="1:17" s="153" customFormat="1" ht="30" customHeight="1" x14ac:dyDescent="0.3">
      <c r="A10" s="151"/>
      <c r="B10" s="124"/>
      <c r="C10" s="125" t="s">
        <v>358</v>
      </c>
      <c r="D10" s="152"/>
      <c r="E10" s="166"/>
      <c r="F10" s="128"/>
      <c r="G10" s="104"/>
      <c r="H10" s="564">
        <f>COUNTIFS(B:B,"=Critical",G:G,"=Exception")</f>
        <v>0</v>
      </c>
      <c r="I10" s="130"/>
      <c r="J10" s="130"/>
      <c r="K10" s="130"/>
    </row>
    <row r="11" spans="1:17" ht="42.75" customHeight="1" x14ac:dyDescent="0.3">
      <c r="A11" s="188" t="str">
        <f>IF(L11=1,"LCMgmt-"&amp;TEXT(COUNTIF($L$3:L11, "1"), "0"), "")</f>
        <v>LCMgmt-8</v>
      </c>
      <c r="B11" s="92" t="s">
        <v>10</v>
      </c>
      <c r="C11" s="132" t="s">
        <v>359</v>
      </c>
      <c r="D11" s="83"/>
      <c r="E11" s="84"/>
      <c r="F11" s="122">
        <v>1</v>
      </c>
      <c r="G11" s="122" t="s">
        <v>67</v>
      </c>
      <c r="H11" s="565">
        <f>COUNTIFS(B:B,"=Important",G:G,"=Select from Drop Down List")</f>
        <v>37</v>
      </c>
      <c r="I11" s="98">
        <f>IF(NOT(ISBLANK($B11)),VLOOKUP($B11,specdata,2,FALSE()),"")</f>
        <v>1</v>
      </c>
      <c r="J11" s="98">
        <f>VLOOKUP(G11,AvailabilityData,2,FALSE())</f>
        <v>0</v>
      </c>
      <c r="K11" s="98">
        <f>I11*J11</f>
        <v>0</v>
      </c>
      <c r="L11" s="63">
        <v>1</v>
      </c>
    </row>
    <row r="12" spans="1:17" ht="30" customHeight="1" x14ac:dyDescent="0.3">
      <c r="A12" s="188" t="str">
        <f>IF(L12=1,"LCMgmt-"&amp;TEXT(COUNTIF($L$3:L12, "1"), "0"), "")</f>
        <v>LCMgmt-9</v>
      </c>
      <c r="B12" s="92" t="s">
        <v>10</v>
      </c>
      <c r="C12" s="133" t="s">
        <v>360</v>
      </c>
      <c r="D12" s="93"/>
      <c r="E12" s="94"/>
      <c r="F12" s="86">
        <v>1</v>
      </c>
      <c r="G12" s="86" t="s">
        <v>67</v>
      </c>
      <c r="H12" s="565">
        <f>COUNTIFS(B:B,"=Important",G:G,"=Function Available")</f>
        <v>0</v>
      </c>
      <c r="I12" s="98">
        <f>IF(NOT(ISBLANK($B12)),VLOOKUP($B12,specdata,2,FALSE()),"")</f>
        <v>1</v>
      </c>
      <c r="J12" s="98">
        <f>VLOOKUP(G12,AvailabilityData,2,FALSE())</f>
        <v>0</v>
      </c>
      <c r="K12" s="98">
        <f>I12*J12</f>
        <v>0</v>
      </c>
      <c r="L12" s="63">
        <v>1</v>
      </c>
    </row>
    <row r="13" spans="1:17" ht="36" customHeight="1" x14ac:dyDescent="0.3">
      <c r="A13" s="188" t="str">
        <f>IF(L13=1,"LCMgmt-"&amp;TEXT(COUNTIF($L$3:L13, "1"), "0"), "")</f>
        <v>LCMgmt-10</v>
      </c>
      <c r="B13" s="92" t="s">
        <v>10</v>
      </c>
      <c r="C13" s="133" t="s">
        <v>361</v>
      </c>
      <c r="D13" s="93"/>
      <c r="E13" s="94"/>
      <c r="F13" s="86">
        <v>1</v>
      </c>
      <c r="G13" s="86" t="s">
        <v>67</v>
      </c>
      <c r="H13" s="565">
        <f>COUNTIFS(B:B,"=Important",G:G,"=Function Not Available")</f>
        <v>0</v>
      </c>
      <c r="I13" s="98">
        <f>IF(NOT(ISBLANK($B13)),VLOOKUP($B13,specdata,2,FALSE()),"")</f>
        <v>1</v>
      </c>
      <c r="J13" s="98">
        <f>VLOOKUP(G13,AvailabilityData,2,FALSE())</f>
        <v>0</v>
      </c>
      <c r="K13" s="98">
        <f>I13*J13</f>
        <v>0</v>
      </c>
      <c r="L13" s="63">
        <v>1</v>
      </c>
    </row>
    <row r="14" spans="1:17" ht="30" customHeight="1" x14ac:dyDescent="0.3">
      <c r="A14" s="188" t="str">
        <f>IF(L14=1,"LCMgmt-"&amp;TEXT(COUNTIF($L$3:L14, "1"), "0"), "")</f>
        <v>LCMgmt-11</v>
      </c>
      <c r="B14" s="92" t="s">
        <v>10</v>
      </c>
      <c r="C14" s="133" t="s">
        <v>362</v>
      </c>
      <c r="D14" s="93"/>
      <c r="E14" s="94"/>
      <c r="F14" s="86">
        <v>1</v>
      </c>
      <c r="G14" s="86" t="s">
        <v>67</v>
      </c>
      <c r="H14" s="565">
        <f>COUNTIFS(B:B,"=Important",G:G,"=Exception")</f>
        <v>0</v>
      </c>
      <c r="I14" s="98">
        <f>IF(NOT(ISBLANK($B14)),VLOOKUP($B14,specdata,2,FALSE()),"")</f>
        <v>1</v>
      </c>
      <c r="J14" s="98">
        <f>VLOOKUP(G14,AvailabilityData,2,FALSE())</f>
        <v>0</v>
      </c>
      <c r="K14" s="98">
        <f>I14*J14</f>
        <v>0</v>
      </c>
      <c r="L14" s="63">
        <v>1</v>
      </c>
    </row>
    <row r="15" spans="1:17" ht="30" customHeight="1" x14ac:dyDescent="0.3">
      <c r="A15" s="188" t="str">
        <f>IF(L15=1,"LCMgmt-"&amp;TEXT(COUNTIF($L$3:L15, "1"), "0"), "")</f>
        <v>LCMgmt-12</v>
      </c>
      <c r="B15" s="92" t="s">
        <v>10</v>
      </c>
      <c r="C15" s="133" t="s">
        <v>363</v>
      </c>
      <c r="D15" s="189"/>
      <c r="E15" s="190"/>
      <c r="F15" s="111">
        <v>1</v>
      </c>
      <c r="G15" s="111" t="s">
        <v>67</v>
      </c>
      <c r="H15" s="566">
        <f>COUNTIFS(B:B,"=Informational",G:G,"=Select from Drop Down List")</f>
        <v>1</v>
      </c>
      <c r="I15" s="98">
        <f>IF(NOT(ISBLANK($B15)),VLOOKUP($B15,specdata,2,FALSE()),"")</f>
        <v>1</v>
      </c>
      <c r="J15" s="98">
        <f>VLOOKUP(G15,AvailabilityData,2,FALSE())</f>
        <v>0</v>
      </c>
      <c r="K15" s="98">
        <f>I15*J15</f>
        <v>0</v>
      </c>
      <c r="L15" s="63">
        <v>1</v>
      </c>
    </row>
    <row r="16" spans="1:17" s="153" customFormat="1" ht="30" customHeight="1" x14ac:dyDescent="0.3">
      <c r="A16" s="151"/>
      <c r="B16" s="124"/>
      <c r="C16" s="125" t="s">
        <v>364</v>
      </c>
      <c r="D16" s="152"/>
      <c r="E16" s="166"/>
      <c r="F16" s="128"/>
      <c r="G16" s="104"/>
      <c r="H16" s="566">
        <f>COUNTIFS(B:B,"=Informational",G:G,"=Function Available")</f>
        <v>0</v>
      </c>
      <c r="I16" s="130"/>
      <c r="J16" s="130"/>
      <c r="K16" s="130"/>
    </row>
    <row r="17" spans="1:12" ht="30" customHeight="1" x14ac:dyDescent="0.3">
      <c r="A17" s="188" t="str">
        <f>IF(L17=1,"LCMgmt-"&amp;TEXT(COUNTIF($L$3:L17, "1"), "0"), "")</f>
        <v>LCMgmt-13</v>
      </c>
      <c r="B17" s="92" t="s">
        <v>9</v>
      </c>
      <c r="C17" s="133" t="s">
        <v>365</v>
      </c>
      <c r="D17" s="93"/>
      <c r="E17" s="94"/>
      <c r="F17" s="86">
        <v>1</v>
      </c>
      <c r="G17" s="86" t="s">
        <v>67</v>
      </c>
      <c r="H17" s="566">
        <f>COUNTIFS(B:B,"=Informational",G:G,"=Function Not Available")</f>
        <v>0</v>
      </c>
      <c r="I17" s="98">
        <f t="shared" ref="I17:I23" si="3">IF(NOT(ISBLANK($B17)),VLOOKUP($B17,specdata,2,FALSE()),"")</f>
        <v>5</v>
      </c>
      <c r="J17" s="98">
        <f t="shared" ref="J17:J23" si="4">VLOOKUP(G17,AvailabilityData,2,FALSE())</f>
        <v>0</v>
      </c>
      <c r="K17" s="98">
        <f t="shared" ref="K17:K23" si="5">I17*J17</f>
        <v>0</v>
      </c>
      <c r="L17" s="63">
        <v>1</v>
      </c>
    </row>
    <row r="18" spans="1:12" ht="30" customHeight="1" x14ac:dyDescent="0.3">
      <c r="A18" s="188" t="str">
        <f>IF(L18=1,"LCMgmt-"&amp;TEXT(COUNTIF($L$3:L18, "1"), "0"), "")</f>
        <v>LCMgmt-14</v>
      </c>
      <c r="B18" s="92" t="s">
        <v>10</v>
      </c>
      <c r="C18" s="133" t="s">
        <v>366</v>
      </c>
      <c r="D18" s="93"/>
      <c r="E18" s="94"/>
      <c r="F18" s="86">
        <v>1</v>
      </c>
      <c r="G18" s="86" t="s">
        <v>67</v>
      </c>
      <c r="H18" s="566">
        <f>COUNTIFS(B:B,"=Informational",G:G,"=Exception")</f>
        <v>0</v>
      </c>
      <c r="I18" s="98">
        <f t="shared" si="3"/>
        <v>1</v>
      </c>
      <c r="J18" s="98">
        <f t="shared" si="4"/>
        <v>0</v>
      </c>
      <c r="K18" s="98">
        <f t="shared" si="5"/>
        <v>0</v>
      </c>
      <c r="L18" s="63">
        <v>1</v>
      </c>
    </row>
    <row r="19" spans="1:12" ht="30" customHeight="1" x14ac:dyDescent="0.3">
      <c r="A19" s="188" t="str">
        <f>IF(L19=1,"LCMgmt-"&amp;TEXT(COUNTIF($L$3:L19, "1"), "0"), "")</f>
        <v>LCMgmt-15</v>
      </c>
      <c r="B19" s="92" t="s">
        <v>10</v>
      </c>
      <c r="C19" s="133" t="s">
        <v>367</v>
      </c>
      <c r="D19" s="93"/>
      <c r="E19" s="94"/>
      <c r="F19" s="86">
        <v>1</v>
      </c>
      <c r="G19" s="86" t="s">
        <v>67</v>
      </c>
      <c r="H19" s="65"/>
      <c r="I19" s="98">
        <f t="shared" si="3"/>
        <v>1</v>
      </c>
      <c r="J19" s="98">
        <f t="shared" si="4"/>
        <v>0</v>
      </c>
      <c r="K19" s="98">
        <f t="shared" si="5"/>
        <v>0</v>
      </c>
      <c r="L19" s="63">
        <v>1</v>
      </c>
    </row>
    <row r="20" spans="1:12" ht="30" customHeight="1" x14ac:dyDescent="0.3">
      <c r="A20" s="188" t="str">
        <f>IF(L20=1,"LCMgmt-"&amp;TEXT(COUNTIF($L$3:L20, "1"), "0"), "")</f>
        <v>LCMgmt-16</v>
      </c>
      <c r="B20" s="92" t="s">
        <v>10</v>
      </c>
      <c r="C20" s="133" t="s">
        <v>368</v>
      </c>
      <c r="D20" s="93"/>
      <c r="E20" s="94"/>
      <c r="F20" s="86">
        <v>1</v>
      </c>
      <c r="G20" s="86" t="s">
        <v>67</v>
      </c>
      <c r="H20" s="65"/>
      <c r="I20" s="98">
        <f t="shared" si="3"/>
        <v>1</v>
      </c>
      <c r="J20" s="98">
        <f t="shared" si="4"/>
        <v>0</v>
      </c>
      <c r="K20" s="98">
        <f t="shared" si="5"/>
        <v>0</v>
      </c>
      <c r="L20" s="63">
        <v>1</v>
      </c>
    </row>
    <row r="21" spans="1:12" ht="30" customHeight="1" x14ac:dyDescent="0.3">
      <c r="A21" s="188" t="str">
        <f>IF(L21=1,"LCMgmt-"&amp;TEXT(COUNTIF($L$3:L21, "1"), "0"), "")</f>
        <v>LCMgmt-17</v>
      </c>
      <c r="B21" s="92" t="s">
        <v>9</v>
      </c>
      <c r="C21" s="106" t="s">
        <v>369</v>
      </c>
      <c r="D21" s="93"/>
      <c r="E21" s="94"/>
      <c r="F21" s="86">
        <v>1</v>
      </c>
      <c r="G21" s="86" t="s">
        <v>67</v>
      </c>
      <c r="H21" s="65"/>
      <c r="I21" s="98">
        <f t="shared" si="3"/>
        <v>5</v>
      </c>
      <c r="J21" s="98">
        <f t="shared" si="4"/>
        <v>0</v>
      </c>
      <c r="K21" s="98">
        <f t="shared" si="5"/>
        <v>0</v>
      </c>
      <c r="L21" s="63">
        <v>1</v>
      </c>
    </row>
    <row r="22" spans="1:12" ht="30" customHeight="1" x14ac:dyDescent="0.3">
      <c r="A22" s="188" t="str">
        <f>IF(L22=1,"LCMgmt-"&amp;TEXT(COUNTIF($L$3:L22, "1"), "0"), "")</f>
        <v>LCMgmt-18</v>
      </c>
      <c r="B22" s="92" t="s">
        <v>10</v>
      </c>
      <c r="C22" s="106" t="s">
        <v>370</v>
      </c>
      <c r="D22" s="93"/>
      <c r="E22" s="94"/>
      <c r="F22" s="86">
        <v>1</v>
      </c>
      <c r="G22" s="86" t="s">
        <v>67</v>
      </c>
      <c r="H22" s="65"/>
      <c r="I22" s="98">
        <f t="shared" si="3"/>
        <v>1</v>
      </c>
      <c r="J22" s="98">
        <f t="shared" si="4"/>
        <v>0</v>
      </c>
      <c r="K22" s="98">
        <f t="shared" si="5"/>
        <v>0</v>
      </c>
      <c r="L22" s="63">
        <v>1</v>
      </c>
    </row>
    <row r="23" spans="1:12" ht="30" customHeight="1" x14ac:dyDescent="0.3">
      <c r="A23" s="188" t="str">
        <f>IF(L23=1,"LCMgmt-"&amp;TEXT(COUNTIF($L$3:L23, "1"), "0"), "")</f>
        <v>LCMgmt-19</v>
      </c>
      <c r="B23" s="92" t="s">
        <v>10</v>
      </c>
      <c r="C23" s="106" t="s">
        <v>371</v>
      </c>
      <c r="D23" s="93"/>
      <c r="E23" s="94"/>
      <c r="F23" s="86">
        <v>1</v>
      </c>
      <c r="G23" s="86" t="s">
        <v>67</v>
      </c>
      <c r="H23" s="65"/>
      <c r="I23" s="98">
        <f t="shared" si="3"/>
        <v>1</v>
      </c>
      <c r="J23" s="98">
        <f t="shared" si="4"/>
        <v>0</v>
      </c>
      <c r="K23" s="98">
        <f t="shared" si="5"/>
        <v>0</v>
      </c>
      <c r="L23" s="63">
        <v>1</v>
      </c>
    </row>
    <row r="24" spans="1:12" s="153" customFormat="1" ht="30" customHeight="1" x14ac:dyDescent="0.3">
      <c r="A24" s="151"/>
      <c r="B24" s="124"/>
      <c r="C24" s="125" t="s">
        <v>372</v>
      </c>
      <c r="D24" s="152"/>
      <c r="E24" s="166"/>
      <c r="F24" s="128"/>
      <c r="G24" s="104"/>
      <c r="H24" s="65"/>
      <c r="I24" s="130"/>
      <c r="J24" s="130"/>
      <c r="K24" s="130"/>
    </row>
    <row r="25" spans="1:12" ht="30" customHeight="1" x14ac:dyDescent="0.3">
      <c r="A25" s="188" t="str">
        <f>IF(L25=1,"LCMgmt-"&amp;TEXT(COUNTIF($L$3:L25, "1"), "0"), "")</f>
        <v>LCMgmt-20</v>
      </c>
      <c r="B25" s="92" t="s">
        <v>10</v>
      </c>
      <c r="C25" s="132" t="s">
        <v>373</v>
      </c>
      <c r="D25" s="83"/>
      <c r="E25" s="84"/>
      <c r="F25" s="122">
        <v>1</v>
      </c>
      <c r="G25" s="122" t="s">
        <v>67</v>
      </c>
      <c r="H25" s="65"/>
      <c r="I25" s="98">
        <f t="shared" ref="I25:I26" si="6">IF(NOT(ISBLANK($B25)),VLOOKUP($B25,specdata,2,FALSE()),"")</f>
        <v>1</v>
      </c>
      <c r="J25" s="98">
        <f t="shared" ref="J25:J26" si="7">VLOOKUP(G25,AvailabilityData,2,FALSE())</f>
        <v>0</v>
      </c>
      <c r="K25" s="98">
        <f t="shared" ref="K25:K26" si="8">I25*J25</f>
        <v>0</v>
      </c>
      <c r="L25" s="63">
        <v>1</v>
      </c>
    </row>
    <row r="26" spans="1:12" ht="30" customHeight="1" x14ac:dyDescent="0.3">
      <c r="A26" s="188" t="str">
        <f>IF(L26=1,"LCMgmt-"&amp;TEXT(COUNTIF($L$3:L26, "1"), "0"), "")</f>
        <v>LCMgmt-21</v>
      </c>
      <c r="B26" s="92" t="s">
        <v>10</v>
      </c>
      <c r="C26" s="133" t="s">
        <v>374</v>
      </c>
      <c r="D26" s="93"/>
      <c r="E26" s="94"/>
      <c r="F26" s="86">
        <v>1</v>
      </c>
      <c r="G26" s="86" t="s">
        <v>67</v>
      </c>
      <c r="H26" s="65"/>
      <c r="I26" s="98">
        <f t="shared" si="6"/>
        <v>1</v>
      </c>
      <c r="J26" s="98">
        <f t="shared" si="7"/>
        <v>0</v>
      </c>
      <c r="K26" s="98">
        <f t="shared" si="8"/>
        <v>0</v>
      </c>
      <c r="L26" s="63">
        <v>1</v>
      </c>
    </row>
    <row r="27" spans="1:12" s="153" customFormat="1" x14ac:dyDescent="0.3">
      <c r="A27" s="151"/>
      <c r="B27" s="124"/>
      <c r="C27" s="125" t="s">
        <v>376</v>
      </c>
      <c r="D27" s="152"/>
      <c r="E27" s="166"/>
      <c r="F27" s="128"/>
      <c r="G27" s="104"/>
      <c r="H27" s="64"/>
      <c r="I27" s="130"/>
      <c r="J27" s="130"/>
      <c r="K27" s="130"/>
    </row>
    <row r="28" spans="1:12" ht="30" customHeight="1" x14ac:dyDescent="0.3">
      <c r="A28" s="188" t="str">
        <f>IF(L28=1,"LCMgmt-"&amp;TEXT(COUNTIF($L$3:L28, "1"), "0"), "")</f>
        <v>LCMgmt-22</v>
      </c>
      <c r="B28" s="92" t="s">
        <v>10</v>
      </c>
      <c r="C28" s="132" t="s">
        <v>377</v>
      </c>
      <c r="D28" s="83"/>
      <c r="E28" s="84"/>
      <c r="F28" s="122">
        <v>1</v>
      </c>
      <c r="G28" s="122" t="s">
        <v>67</v>
      </c>
      <c r="I28" s="98">
        <f t="shared" ref="I28:I32" si="9">IF(NOT(ISBLANK($B28)),VLOOKUP($B28,specdata,2,FALSE()),"")</f>
        <v>1</v>
      </c>
      <c r="J28" s="98">
        <f t="shared" ref="J28:J32" si="10">VLOOKUP(G28,AvailabilityData,2,FALSE())</f>
        <v>0</v>
      </c>
      <c r="K28" s="98">
        <f t="shared" ref="K28:K32" si="11">I28*J28</f>
        <v>0</v>
      </c>
      <c r="L28" s="63">
        <v>1</v>
      </c>
    </row>
    <row r="29" spans="1:12" ht="30" customHeight="1" x14ac:dyDescent="0.3">
      <c r="A29" s="188" t="str">
        <f>IF(L29=1,"LCMgmt-"&amp;TEXT(COUNTIF($L$3:L29, "1"), "0"), "")</f>
        <v>LCMgmt-23</v>
      </c>
      <c r="B29" s="92" t="s">
        <v>10</v>
      </c>
      <c r="C29" s="133" t="s">
        <v>378</v>
      </c>
      <c r="D29" s="93"/>
      <c r="E29" s="94"/>
      <c r="F29" s="86">
        <v>1</v>
      </c>
      <c r="G29" s="86" t="s">
        <v>67</v>
      </c>
      <c r="I29" s="98">
        <f t="shared" si="9"/>
        <v>1</v>
      </c>
      <c r="J29" s="98">
        <f t="shared" si="10"/>
        <v>0</v>
      </c>
      <c r="K29" s="98">
        <f t="shared" si="11"/>
        <v>0</v>
      </c>
      <c r="L29" s="63">
        <v>1</v>
      </c>
    </row>
    <row r="30" spans="1:12" ht="30" customHeight="1" x14ac:dyDescent="0.3">
      <c r="A30" s="188" t="str">
        <f>IF(L30=1,"LCMgmt-"&amp;TEXT(COUNTIF($L$3:L30, "1"), "0"), "")</f>
        <v>LCMgmt-24</v>
      </c>
      <c r="B30" s="92" t="s">
        <v>10</v>
      </c>
      <c r="C30" s="133" t="s">
        <v>380</v>
      </c>
      <c r="D30" s="93"/>
      <c r="E30" s="94"/>
      <c r="F30" s="86">
        <v>1</v>
      </c>
      <c r="G30" s="86" t="s">
        <v>67</v>
      </c>
      <c r="I30" s="98">
        <f t="shared" si="9"/>
        <v>1</v>
      </c>
      <c r="J30" s="98">
        <f t="shared" si="10"/>
        <v>0</v>
      </c>
      <c r="K30" s="98">
        <f t="shared" si="11"/>
        <v>0</v>
      </c>
      <c r="L30" s="63">
        <v>1</v>
      </c>
    </row>
    <row r="31" spans="1:12" ht="30" customHeight="1" x14ac:dyDescent="0.3">
      <c r="A31" s="188" t="str">
        <f>IF(L31=1,"LCMgmt-"&amp;TEXT(COUNTIF($L$3:L31, "1"), "0"), "")</f>
        <v>LCMgmt-25</v>
      </c>
      <c r="B31" s="92" t="s">
        <v>10</v>
      </c>
      <c r="C31" s="133" t="s">
        <v>357</v>
      </c>
      <c r="D31" s="93"/>
      <c r="E31" s="94"/>
      <c r="F31" s="86">
        <v>1</v>
      </c>
      <c r="G31" s="86" t="s">
        <v>67</v>
      </c>
      <c r="I31" s="98">
        <f t="shared" si="9"/>
        <v>1</v>
      </c>
      <c r="J31" s="98">
        <f t="shared" si="10"/>
        <v>0</v>
      </c>
      <c r="K31" s="98">
        <f t="shared" si="11"/>
        <v>0</v>
      </c>
      <c r="L31" s="63">
        <v>1</v>
      </c>
    </row>
    <row r="32" spans="1:12" ht="30" customHeight="1" x14ac:dyDescent="0.3">
      <c r="A32" s="188" t="str">
        <f>IF(L32=1,"LCMgmt-"&amp;TEXT(COUNTIF($L$3:L32, "1"), "0"), "")</f>
        <v>LCMgmt-26</v>
      </c>
      <c r="B32" s="92" t="s">
        <v>10</v>
      </c>
      <c r="C32" s="133" t="s">
        <v>173</v>
      </c>
      <c r="D32" s="189"/>
      <c r="E32" s="190"/>
      <c r="F32" s="111">
        <v>1</v>
      </c>
      <c r="G32" s="111" t="s">
        <v>67</v>
      </c>
      <c r="I32" s="98">
        <f t="shared" si="9"/>
        <v>1</v>
      </c>
      <c r="J32" s="98">
        <f t="shared" si="10"/>
        <v>0</v>
      </c>
      <c r="K32" s="98">
        <f t="shared" si="11"/>
        <v>0</v>
      </c>
      <c r="L32" s="63">
        <v>1</v>
      </c>
    </row>
    <row r="33" spans="1:12" x14ac:dyDescent="0.3">
      <c r="A33" s="155"/>
      <c r="B33" s="113"/>
      <c r="C33" s="114" t="s">
        <v>381</v>
      </c>
      <c r="D33" s="197"/>
      <c r="E33" s="168"/>
      <c r="F33" s="116"/>
      <c r="G33" s="104"/>
      <c r="I33" s="98"/>
      <c r="J33" s="98"/>
      <c r="K33" s="98"/>
    </row>
    <row r="34" spans="1:12" ht="30" customHeight="1" x14ac:dyDescent="0.3">
      <c r="A34" s="188" t="str">
        <f>IF(L34=1,"LCMgmt-"&amp;TEXT(COUNTIF($L$3:L34, "1"), "0"), "")</f>
        <v>LCMgmt-27</v>
      </c>
      <c r="B34" s="92" t="s">
        <v>10</v>
      </c>
      <c r="C34" s="216" t="s">
        <v>382</v>
      </c>
      <c r="D34" s="83"/>
      <c r="E34" s="84"/>
      <c r="F34" s="122">
        <v>1</v>
      </c>
      <c r="G34" s="122" t="s">
        <v>67</v>
      </c>
      <c r="I34" s="98">
        <f t="shared" ref="I34:I38" si="12">IF(NOT(ISBLANK($B34)),VLOOKUP($B34,specdata,2,FALSE()),"")</f>
        <v>1</v>
      </c>
      <c r="J34" s="98">
        <f t="shared" ref="J34:J38" si="13">VLOOKUP(G34,AvailabilityData,2,FALSE())</f>
        <v>0</v>
      </c>
      <c r="K34" s="98">
        <f t="shared" ref="K34:K38" si="14">I34*J34</f>
        <v>0</v>
      </c>
      <c r="L34" s="63">
        <v>1</v>
      </c>
    </row>
    <row r="35" spans="1:12" ht="46.8" x14ac:dyDescent="0.3">
      <c r="A35" s="188" t="str">
        <f>IF(L35=1,"LCMgmt-"&amp;TEXT(COUNTIF($L$3:L35, "1"), "0"), "")</f>
        <v>LCMgmt-28</v>
      </c>
      <c r="B35" s="92" t="s">
        <v>10</v>
      </c>
      <c r="C35" s="106" t="s">
        <v>383</v>
      </c>
      <c r="D35" s="93"/>
      <c r="E35" s="94"/>
      <c r="F35" s="86">
        <v>1</v>
      </c>
      <c r="G35" s="86" t="s">
        <v>67</v>
      </c>
      <c r="I35" s="98">
        <f t="shared" si="12"/>
        <v>1</v>
      </c>
      <c r="J35" s="98">
        <f t="shared" si="13"/>
        <v>0</v>
      </c>
      <c r="K35" s="98">
        <f t="shared" si="14"/>
        <v>0</v>
      </c>
      <c r="L35" s="63">
        <v>1</v>
      </c>
    </row>
    <row r="36" spans="1:12" ht="30" customHeight="1" x14ac:dyDescent="0.3">
      <c r="A36" s="188" t="str">
        <f>IF(L36=1,"LCMgmt-"&amp;TEXT(COUNTIF($L$3:L36, "1"), "0"), "")</f>
        <v>LCMgmt-29</v>
      </c>
      <c r="B36" s="92" t="s">
        <v>10</v>
      </c>
      <c r="C36" s="106" t="s">
        <v>384</v>
      </c>
      <c r="D36" s="93"/>
      <c r="E36" s="94"/>
      <c r="F36" s="86">
        <v>1</v>
      </c>
      <c r="G36" s="86" t="s">
        <v>67</v>
      </c>
      <c r="I36" s="98">
        <f t="shared" si="12"/>
        <v>1</v>
      </c>
      <c r="J36" s="98">
        <f t="shared" si="13"/>
        <v>0</v>
      </c>
      <c r="K36" s="98">
        <f t="shared" si="14"/>
        <v>0</v>
      </c>
      <c r="L36" s="63">
        <v>1</v>
      </c>
    </row>
    <row r="37" spans="1:12" ht="30" customHeight="1" x14ac:dyDescent="0.3">
      <c r="A37" s="188" t="str">
        <f>IF(L37=1,"LCMgmt-"&amp;TEXT(COUNTIF($L$3:L37, "1"), "0"), "")</f>
        <v>LCMgmt-30</v>
      </c>
      <c r="B37" s="92" t="s">
        <v>10</v>
      </c>
      <c r="C37" s="106" t="s">
        <v>385</v>
      </c>
      <c r="D37" s="93"/>
      <c r="E37" s="94"/>
      <c r="F37" s="86">
        <v>1</v>
      </c>
      <c r="G37" s="86" t="s">
        <v>67</v>
      </c>
      <c r="I37" s="98">
        <f t="shared" si="12"/>
        <v>1</v>
      </c>
      <c r="J37" s="98">
        <f t="shared" si="13"/>
        <v>0</v>
      </c>
      <c r="K37" s="98">
        <f t="shared" si="14"/>
        <v>0</v>
      </c>
      <c r="L37" s="63">
        <v>1</v>
      </c>
    </row>
    <row r="38" spans="1:12" ht="30" customHeight="1" x14ac:dyDescent="0.3">
      <c r="A38" s="188" t="str">
        <f>IF(L38=1,"LCMgmt-"&amp;TEXT(COUNTIF($L$3:L38, "1"), "0"), "")</f>
        <v>LCMgmt-31</v>
      </c>
      <c r="B38" s="92" t="s">
        <v>10</v>
      </c>
      <c r="C38" s="106" t="s">
        <v>386</v>
      </c>
      <c r="D38" s="93"/>
      <c r="E38" s="94"/>
      <c r="F38" s="86">
        <v>1</v>
      </c>
      <c r="G38" s="86" t="s">
        <v>67</v>
      </c>
      <c r="I38" s="98">
        <f t="shared" si="12"/>
        <v>1</v>
      </c>
      <c r="J38" s="98">
        <f t="shared" si="13"/>
        <v>0</v>
      </c>
      <c r="K38" s="98">
        <f t="shared" si="14"/>
        <v>0</v>
      </c>
      <c r="L38" s="63">
        <v>1</v>
      </c>
    </row>
    <row r="39" spans="1:12" x14ac:dyDescent="0.3">
      <c r="A39" s="155"/>
      <c r="B39" s="113"/>
      <c r="C39" s="114" t="s">
        <v>387</v>
      </c>
      <c r="D39" s="197"/>
      <c r="E39" s="168"/>
      <c r="F39" s="116"/>
      <c r="G39" s="104"/>
      <c r="I39" s="98"/>
      <c r="J39" s="98"/>
      <c r="K39" s="98"/>
    </row>
    <row r="40" spans="1:12" ht="30" customHeight="1" x14ac:dyDescent="0.3">
      <c r="A40" s="188" t="str">
        <f>IF(L40=1,"LCMgmt-"&amp;TEXT(COUNTIF($L$3:L40, "1"), "0"), "")</f>
        <v>LCMgmt-32</v>
      </c>
      <c r="B40" s="92" t="s">
        <v>10</v>
      </c>
      <c r="C40" s="118" t="s">
        <v>388</v>
      </c>
      <c r="D40" s="83"/>
      <c r="E40" s="84"/>
      <c r="F40" s="122">
        <v>1</v>
      </c>
      <c r="G40" s="122" t="s">
        <v>67</v>
      </c>
      <c r="I40" s="98">
        <f t="shared" ref="I40:I48" si="15">IF(NOT(ISBLANK($B40)),VLOOKUP($B40,specdata,2,FALSE()),"")</f>
        <v>1</v>
      </c>
      <c r="J40" s="98">
        <f t="shared" ref="J40:J48" si="16">VLOOKUP(G40,AvailabilityData,2,FALSE())</f>
        <v>0</v>
      </c>
      <c r="K40" s="98">
        <f t="shared" ref="K40:K48" si="17">I40*J40</f>
        <v>0</v>
      </c>
      <c r="L40" s="63">
        <v>1</v>
      </c>
    </row>
    <row r="41" spans="1:12" ht="30" customHeight="1" x14ac:dyDescent="0.3">
      <c r="A41" s="188" t="str">
        <f>IF(L41=1,"LCMgmt-"&amp;TEXT(COUNTIF($L$3:L41, "1"), "0"), "")</f>
        <v>LCMgmt-33</v>
      </c>
      <c r="B41" s="92" t="s">
        <v>10</v>
      </c>
      <c r="C41" s="106" t="s">
        <v>389</v>
      </c>
      <c r="D41" s="93"/>
      <c r="E41" s="94"/>
      <c r="F41" s="86">
        <v>1</v>
      </c>
      <c r="G41" s="86" t="s">
        <v>67</v>
      </c>
      <c r="I41" s="98">
        <f t="shared" si="15"/>
        <v>1</v>
      </c>
      <c r="J41" s="98">
        <f t="shared" si="16"/>
        <v>0</v>
      </c>
      <c r="K41" s="98">
        <f t="shared" si="17"/>
        <v>0</v>
      </c>
      <c r="L41" s="63">
        <v>1</v>
      </c>
    </row>
    <row r="42" spans="1:12" ht="30" customHeight="1" x14ac:dyDescent="0.3">
      <c r="A42" s="188" t="str">
        <f>IF(L42=1,"LCMgmt-"&amp;TEXT(COUNTIF($L$3:L42, "1"), "0"), "")</f>
        <v>LCMgmt-34</v>
      </c>
      <c r="B42" s="92" t="s">
        <v>10</v>
      </c>
      <c r="C42" s="106" t="s">
        <v>390</v>
      </c>
      <c r="D42" s="93"/>
      <c r="E42" s="94"/>
      <c r="F42" s="86">
        <v>1</v>
      </c>
      <c r="G42" s="86" t="s">
        <v>67</v>
      </c>
      <c r="I42" s="98">
        <f t="shared" si="15"/>
        <v>1</v>
      </c>
      <c r="J42" s="98">
        <f t="shared" si="16"/>
        <v>0</v>
      </c>
      <c r="K42" s="98">
        <f t="shared" si="17"/>
        <v>0</v>
      </c>
      <c r="L42" s="63">
        <v>1</v>
      </c>
    </row>
    <row r="43" spans="1:12" ht="30" customHeight="1" x14ac:dyDescent="0.3">
      <c r="A43" s="188" t="str">
        <f>IF(L43=1,"LCMgmt-"&amp;TEXT(COUNTIF($L$3:L43, "1"), "0"), "")</f>
        <v>LCMgmt-35</v>
      </c>
      <c r="B43" s="92" t="s">
        <v>10</v>
      </c>
      <c r="C43" s="106" t="s">
        <v>391</v>
      </c>
      <c r="D43" s="93"/>
      <c r="E43" s="94"/>
      <c r="F43" s="86">
        <v>1</v>
      </c>
      <c r="G43" s="86" t="s">
        <v>67</v>
      </c>
      <c r="I43" s="98">
        <f t="shared" si="15"/>
        <v>1</v>
      </c>
      <c r="J43" s="98">
        <f t="shared" si="16"/>
        <v>0</v>
      </c>
      <c r="K43" s="98">
        <f t="shared" si="17"/>
        <v>0</v>
      </c>
      <c r="L43" s="63">
        <v>1</v>
      </c>
    </row>
    <row r="44" spans="1:12" ht="46.8" x14ac:dyDescent="0.3">
      <c r="A44" s="188" t="str">
        <f>IF(L44=1,"LCMgmt-"&amp;TEXT(COUNTIF($L$3:L44, "1"), "0"), "")</f>
        <v>LCMgmt-36</v>
      </c>
      <c r="B44" s="92" t="s">
        <v>10</v>
      </c>
      <c r="C44" s="106" t="s">
        <v>392</v>
      </c>
      <c r="D44" s="93"/>
      <c r="E44" s="94"/>
      <c r="F44" s="86">
        <v>1</v>
      </c>
      <c r="G44" s="86" t="s">
        <v>67</v>
      </c>
      <c r="I44" s="98">
        <f t="shared" si="15"/>
        <v>1</v>
      </c>
      <c r="J44" s="98">
        <f t="shared" si="16"/>
        <v>0</v>
      </c>
      <c r="K44" s="98">
        <f t="shared" si="17"/>
        <v>0</v>
      </c>
      <c r="L44" s="63">
        <v>1</v>
      </c>
    </row>
    <row r="45" spans="1:12" ht="62.4" x14ac:dyDescent="0.3">
      <c r="A45" s="188" t="str">
        <f>IF(L45=1,"LCMgmt-"&amp;TEXT(COUNTIF($L$3:L45, "1"), "0"), "")</f>
        <v>LCMgmt-37</v>
      </c>
      <c r="B45" s="92" t="s">
        <v>10</v>
      </c>
      <c r="C45" s="106" t="s">
        <v>393</v>
      </c>
      <c r="D45" s="93"/>
      <c r="E45" s="94"/>
      <c r="F45" s="86">
        <v>1</v>
      </c>
      <c r="G45" s="86" t="s">
        <v>67</v>
      </c>
      <c r="I45" s="98">
        <f t="shared" si="15"/>
        <v>1</v>
      </c>
      <c r="J45" s="98">
        <f t="shared" si="16"/>
        <v>0</v>
      </c>
      <c r="K45" s="98">
        <f t="shared" si="17"/>
        <v>0</v>
      </c>
      <c r="L45" s="63">
        <v>1</v>
      </c>
    </row>
    <row r="46" spans="1:12" ht="48" customHeight="1" x14ac:dyDescent="0.3">
      <c r="A46" s="188" t="str">
        <f>IF(L46=1,"LCMgmt-"&amp;TEXT(COUNTIF($L$3:L46, "1"), "0"), "")</f>
        <v>LCMgmt-38</v>
      </c>
      <c r="B46" s="92" t="s">
        <v>10</v>
      </c>
      <c r="C46" s="106" t="s">
        <v>394</v>
      </c>
      <c r="D46" s="93"/>
      <c r="E46" s="94"/>
      <c r="F46" s="86">
        <v>1</v>
      </c>
      <c r="G46" s="86" t="s">
        <v>67</v>
      </c>
      <c r="I46" s="98">
        <f t="shared" si="15"/>
        <v>1</v>
      </c>
      <c r="J46" s="98">
        <f t="shared" si="16"/>
        <v>0</v>
      </c>
      <c r="K46" s="98">
        <f t="shared" si="17"/>
        <v>0</v>
      </c>
      <c r="L46" s="63">
        <v>1</v>
      </c>
    </row>
    <row r="47" spans="1:12" ht="46.8" x14ac:dyDescent="0.3">
      <c r="A47" s="188" t="str">
        <f>IF(L47=1,"LCMgmt-"&amp;TEXT(COUNTIF($L$3:L47, "1"), "0"), "")</f>
        <v>LCMgmt-39</v>
      </c>
      <c r="B47" s="92" t="s">
        <v>10</v>
      </c>
      <c r="C47" s="106" t="s">
        <v>395</v>
      </c>
      <c r="D47" s="93"/>
      <c r="E47" s="94"/>
      <c r="F47" s="86">
        <v>1</v>
      </c>
      <c r="G47" s="86" t="s">
        <v>67</v>
      </c>
      <c r="I47" s="98">
        <f t="shared" si="15"/>
        <v>1</v>
      </c>
      <c r="J47" s="98">
        <f t="shared" si="16"/>
        <v>0</v>
      </c>
      <c r="K47" s="98">
        <f t="shared" si="17"/>
        <v>0</v>
      </c>
      <c r="L47" s="63">
        <v>1</v>
      </c>
    </row>
    <row r="48" spans="1:12" ht="30" customHeight="1" x14ac:dyDescent="0.3">
      <c r="A48" s="188" t="str">
        <f>IF(L48=1,"LCMgmt-"&amp;TEXT(COUNTIF($L$3:L48, "1"), "0"), "")</f>
        <v>LCMgmt-40</v>
      </c>
      <c r="B48" s="92" t="s">
        <v>9</v>
      </c>
      <c r="C48" s="106" t="s">
        <v>396</v>
      </c>
      <c r="D48" s="93"/>
      <c r="E48" s="94"/>
      <c r="F48" s="86">
        <v>1</v>
      </c>
      <c r="G48" s="86" t="s">
        <v>67</v>
      </c>
      <c r="I48" s="98">
        <f t="shared" si="15"/>
        <v>5</v>
      </c>
      <c r="J48" s="98">
        <f t="shared" si="16"/>
        <v>0</v>
      </c>
      <c r="K48" s="98">
        <f t="shared" si="17"/>
        <v>0</v>
      </c>
      <c r="L48" s="63">
        <v>1</v>
      </c>
    </row>
    <row r="49" spans="1:12" x14ac:dyDescent="0.3">
      <c r="A49" s="155"/>
      <c r="B49" s="113"/>
      <c r="C49" s="114" t="s">
        <v>397</v>
      </c>
      <c r="D49" s="197"/>
      <c r="E49" s="168"/>
      <c r="F49" s="116"/>
      <c r="G49" s="104"/>
      <c r="I49" s="98"/>
      <c r="J49" s="98"/>
      <c r="K49" s="98"/>
    </row>
    <row r="50" spans="1:12" s="153" customFormat="1" ht="30" customHeight="1" x14ac:dyDescent="0.3">
      <c r="A50" s="174"/>
      <c r="B50" s="175"/>
      <c r="C50" s="176" t="s">
        <v>398</v>
      </c>
      <c r="D50" s="218"/>
      <c r="E50" s="178"/>
      <c r="F50" s="179"/>
      <c r="G50" s="104"/>
      <c r="H50" s="64"/>
      <c r="I50" s="130"/>
      <c r="J50" s="130"/>
      <c r="K50" s="130"/>
    </row>
    <row r="51" spans="1:12" ht="30" customHeight="1" x14ac:dyDescent="0.3">
      <c r="A51" s="188" t="str">
        <f>IF(L51=1,"LCMgmt-"&amp;TEXT(COUNTIF($L$3:L51, "1"), "0"), "")</f>
        <v>LCMgmt-41</v>
      </c>
      <c r="B51" s="92" t="s">
        <v>10</v>
      </c>
      <c r="C51" s="133" t="s">
        <v>399</v>
      </c>
      <c r="D51" s="93"/>
      <c r="E51" s="94"/>
      <c r="F51" s="86">
        <v>1</v>
      </c>
      <c r="G51" s="86" t="s">
        <v>67</v>
      </c>
      <c r="I51" s="98">
        <f t="shared" ref="I51:I58" si="18">IF(NOT(ISBLANK($B51)),VLOOKUP($B51,specdata,2,FALSE()),"")</f>
        <v>1</v>
      </c>
      <c r="J51" s="98">
        <f t="shared" ref="J51:J58" si="19">VLOOKUP(G51,AvailabilityData,2,FALSE())</f>
        <v>0</v>
      </c>
      <c r="K51" s="98">
        <f t="shared" ref="K51:K58" si="20">I51*J51</f>
        <v>0</v>
      </c>
      <c r="L51" s="63">
        <v>1</v>
      </c>
    </row>
    <row r="52" spans="1:12" ht="30" customHeight="1" x14ac:dyDescent="0.3">
      <c r="A52" s="188" t="str">
        <f>IF(L52=1,"LCMgmt-"&amp;TEXT(COUNTIF($L$3:L52, "1"), "0"), "")</f>
        <v>LCMgmt-42</v>
      </c>
      <c r="B52" s="92" t="s">
        <v>10</v>
      </c>
      <c r="C52" s="133" t="s">
        <v>400</v>
      </c>
      <c r="D52" s="93"/>
      <c r="E52" s="94"/>
      <c r="F52" s="86">
        <v>1</v>
      </c>
      <c r="G52" s="86" t="s">
        <v>67</v>
      </c>
      <c r="I52" s="98">
        <f t="shared" si="18"/>
        <v>1</v>
      </c>
      <c r="J52" s="98">
        <f t="shared" si="19"/>
        <v>0</v>
      </c>
      <c r="K52" s="98">
        <f t="shared" si="20"/>
        <v>0</v>
      </c>
      <c r="L52" s="63">
        <v>1</v>
      </c>
    </row>
    <row r="53" spans="1:12" ht="30" customHeight="1" x14ac:dyDescent="0.3">
      <c r="A53" s="188" t="str">
        <f>IF(L53=1,"LCMgmt-"&amp;TEXT(COUNTIF($L$3:L53, "1"), "0"), "")</f>
        <v>LCMgmt-43</v>
      </c>
      <c r="B53" s="92" t="s">
        <v>10</v>
      </c>
      <c r="C53" s="133" t="s">
        <v>401</v>
      </c>
      <c r="D53" s="93"/>
      <c r="E53" s="94"/>
      <c r="F53" s="86">
        <v>1</v>
      </c>
      <c r="G53" s="86" t="s">
        <v>67</v>
      </c>
      <c r="I53" s="98">
        <f t="shared" si="18"/>
        <v>1</v>
      </c>
      <c r="J53" s="98">
        <f t="shared" si="19"/>
        <v>0</v>
      </c>
      <c r="K53" s="98">
        <f t="shared" si="20"/>
        <v>0</v>
      </c>
      <c r="L53" s="63">
        <v>1</v>
      </c>
    </row>
    <row r="54" spans="1:12" ht="30" customHeight="1" x14ac:dyDescent="0.3">
      <c r="A54" s="188" t="str">
        <f>IF(L54=1,"LCMgmt-"&amp;TEXT(COUNTIF($L$3:L54, "1"), "0"), "")</f>
        <v>LCMgmt-44</v>
      </c>
      <c r="B54" s="92" t="s">
        <v>10</v>
      </c>
      <c r="C54" s="133" t="s">
        <v>402</v>
      </c>
      <c r="D54" s="93"/>
      <c r="E54" s="94"/>
      <c r="F54" s="86">
        <v>1</v>
      </c>
      <c r="G54" s="86" t="s">
        <v>67</v>
      </c>
      <c r="I54" s="98">
        <f t="shared" si="18"/>
        <v>1</v>
      </c>
      <c r="J54" s="98">
        <f t="shared" si="19"/>
        <v>0</v>
      </c>
      <c r="K54" s="98">
        <f t="shared" si="20"/>
        <v>0</v>
      </c>
      <c r="L54" s="63">
        <v>1</v>
      </c>
    </row>
    <row r="55" spans="1:12" ht="30" customHeight="1" x14ac:dyDescent="0.3">
      <c r="A55" s="188" t="str">
        <f>IF(L55=1,"LCMgmt-"&amp;TEXT(COUNTIF($L$3:L55, "1"), "0"), "")</f>
        <v>LCMgmt-45</v>
      </c>
      <c r="B55" s="92" t="s">
        <v>9</v>
      </c>
      <c r="C55" s="106" t="s">
        <v>403</v>
      </c>
      <c r="D55" s="93"/>
      <c r="E55" s="94"/>
      <c r="F55" s="86">
        <v>1</v>
      </c>
      <c r="G55" s="86" t="s">
        <v>67</v>
      </c>
      <c r="I55" s="98">
        <f t="shared" si="18"/>
        <v>5</v>
      </c>
      <c r="J55" s="98">
        <f t="shared" si="19"/>
        <v>0</v>
      </c>
      <c r="K55" s="98">
        <f t="shared" si="20"/>
        <v>0</v>
      </c>
      <c r="L55" s="63">
        <v>1</v>
      </c>
    </row>
    <row r="56" spans="1:12" ht="30" customHeight="1" x14ac:dyDescent="0.3">
      <c r="A56" s="188" t="str">
        <f>IF(L56=1,"LCMgmt-"&amp;TEXT(COUNTIF($L$3:L56, "1"), "0"), "")</f>
        <v>LCMgmt-46</v>
      </c>
      <c r="B56" s="92" t="s">
        <v>9</v>
      </c>
      <c r="C56" s="106" t="s">
        <v>404</v>
      </c>
      <c r="D56" s="93"/>
      <c r="E56" s="94"/>
      <c r="F56" s="86">
        <v>1</v>
      </c>
      <c r="G56" s="86" t="s">
        <v>67</v>
      </c>
      <c r="I56" s="98">
        <f t="shared" si="18"/>
        <v>5</v>
      </c>
      <c r="J56" s="98">
        <f t="shared" si="19"/>
        <v>0</v>
      </c>
      <c r="K56" s="98">
        <f t="shared" si="20"/>
        <v>0</v>
      </c>
      <c r="L56" s="63">
        <v>1</v>
      </c>
    </row>
    <row r="57" spans="1:12" ht="30" customHeight="1" x14ac:dyDescent="0.3">
      <c r="A57" s="188" t="str">
        <f>IF(L57=1,"LCMgmt-"&amp;TEXT(COUNTIF($L$3:L57, "1"), "0"), "")</f>
        <v>LCMgmt-47</v>
      </c>
      <c r="B57" s="92" t="s">
        <v>9</v>
      </c>
      <c r="C57" s="106" t="s">
        <v>405</v>
      </c>
      <c r="D57" s="93"/>
      <c r="E57" s="94"/>
      <c r="F57" s="86">
        <v>1</v>
      </c>
      <c r="G57" s="86" t="s">
        <v>67</v>
      </c>
      <c r="I57" s="98">
        <f t="shared" si="18"/>
        <v>5</v>
      </c>
      <c r="J57" s="98">
        <f t="shared" si="19"/>
        <v>0</v>
      </c>
      <c r="K57" s="98">
        <f t="shared" si="20"/>
        <v>0</v>
      </c>
      <c r="L57" s="63">
        <v>1</v>
      </c>
    </row>
    <row r="58" spans="1:12" ht="30" customHeight="1" x14ac:dyDescent="0.3">
      <c r="A58" s="188" t="str">
        <f>IF(L58=1,"LCMgmt-"&amp;TEXT(COUNTIF($L$3:L58, "1"), "0"), "")</f>
        <v>LCMgmt-48</v>
      </c>
      <c r="B58" s="92" t="s">
        <v>10</v>
      </c>
      <c r="C58" s="143" t="s">
        <v>406</v>
      </c>
      <c r="D58" s="93"/>
      <c r="E58" s="94"/>
      <c r="F58" s="86">
        <v>1</v>
      </c>
      <c r="G58" s="86" t="s">
        <v>67</v>
      </c>
      <c r="I58" s="98">
        <f t="shared" si="18"/>
        <v>1</v>
      </c>
      <c r="J58" s="98">
        <f t="shared" si="19"/>
        <v>0</v>
      </c>
      <c r="K58" s="98">
        <f t="shared" si="20"/>
        <v>0</v>
      </c>
      <c r="L58" s="63">
        <v>1</v>
      </c>
    </row>
    <row r="59" spans="1:12" x14ac:dyDescent="0.3">
      <c r="H59" s="63"/>
    </row>
    <row r="60" spans="1:12" x14ac:dyDescent="0.3">
      <c r="H60" s="63"/>
    </row>
    <row r="61" spans="1:12" x14ac:dyDescent="0.3">
      <c r="H61" s="63"/>
    </row>
    <row r="62" spans="1:12" x14ac:dyDescent="0.3">
      <c r="H62" s="63"/>
    </row>
    <row r="63" spans="1:12" x14ac:dyDescent="0.3">
      <c r="H63" s="63"/>
    </row>
    <row r="64" spans="1:12" x14ac:dyDescent="0.3">
      <c r="H64" s="63"/>
    </row>
    <row r="65" spans="8:8" x14ac:dyDescent="0.3">
      <c r="H65" s="63"/>
    </row>
    <row r="66" spans="8:8" x14ac:dyDescent="0.3">
      <c r="H66" s="63"/>
    </row>
    <row r="67" spans="8:8" x14ac:dyDescent="0.3">
      <c r="H67" s="63"/>
    </row>
    <row r="68" spans="8:8" x14ac:dyDescent="0.3">
      <c r="H68" s="63"/>
    </row>
    <row r="69" spans="8:8" x14ac:dyDescent="0.3">
      <c r="H69" s="63"/>
    </row>
    <row r="70" spans="8:8" x14ac:dyDescent="0.3">
      <c r="H70" s="63"/>
    </row>
    <row r="71" spans="8:8" x14ac:dyDescent="0.3">
      <c r="H71" s="63"/>
    </row>
    <row r="72" spans="8:8" x14ac:dyDescent="0.3">
      <c r="H72" s="63"/>
    </row>
    <row r="73" spans="8:8" x14ac:dyDescent="0.3">
      <c r="H73" s="63"/>
    </row>
    <row r="74" spans="8:8" x14ac:dyDescent="0.3">
      <c r="H74" s="63"/>
    </row>
    <row r="75" spans="8:8" x14ac:dyDescent="0.3">
      <c r="H75" s="63"/>
    </row>
  </sheetData>
  <sheetProtection algorithmName="SHA-512" hashValue="LnstpfTqS3my1sPS3X1e3P28/pNb10bQgormO7CHJ8gjrXYQ2mNtgzu3VfX5tTzNKI29SkLRts24WGCA1P5qEA==" saltValue="e8rPrjNwgTqPFX2Z4P26tA==" spinCount="100000" sheet="1" objects="1" scenarios="1"/>
  <mergeCells count="1">
    <mergeCell ref="O3:Q6"/>
  </mergeCells>
  <conditionalFormatting sqref="B1:B1048576">
    <cfRule type="cellIs" dxfId="199" priority="2" operator="equal">
      <formula>"Informational"</formula>
    </cfRule>
    <cfRule type="cellIs" dxfId="198" priority="3" operator="equal">
      <formula>"Not Needed"</formula>
    </cfRule>
    <cfRule type="cellIs" dxfId="197" priority="4" operator="equal">
      <formula>"Extremely Advantageous"</formula>
    </cfRule>
    <cfRule type="cellIs" dxfId="196" priority="5" operator="equal">
      <formula>"Critical"</formula>
    </cfRule>
  </conditionalFormatting>
  <conditionalFormatting sqref="G3:G9 G11:G15 G17:G23 G25:G26 G28:G32 G34:G38 G40:G48 G51:G58">
    <cfRule type="cellIs" dxfId="195"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8" xr:uid="{00000000-0002-0000-0B00-000000000000}">
      <formula1>SpecType</formula1>
      <formula2>0</formula2>
    </dataValidation>
    <dataValidation type="list" allowBlank="1" showInputMessage="1" showErrorMessage="1" sqref="G3:G9 G11:G15 G17:G23 G25:G26 G28:G32 G34:G38 G40:G48 G51:G58" xr:uid="{00000000-0002-0000-0B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92D050"/>
  </sheetPr>
  <dimension ref="A1:Q54"/>
  <sheetViews>
    <sheetView zoomScaleNormal="100" zoomScalePageLayoutView="90" workbookViewId="0">
      <selection activeCell="O3" sqref="O3:Q6"/>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x14ac:dyDescent="0.3">
      <c r="A2" s="215" t="s">
        <v>407</v>
      </c>
      <c r="B2" s="219"/>
      <c r="C2" s="220"/>
      <c r="D2" s="221"/>
      <c r="E2" s="221"/>
      <c r="F2" s="221"/>
      <c r="G2" s="574"/>
      <c r="H2" s="65">
        <f>COUNTA(B3:B11)</f>
        <v>7</v>
      </c>
      <c r="I2" s="64"/>
      <c r="J2" s="64"/>
      <c r="K2" s="65">
        <f>SUM(K4:K11)</f>
        <v>0</v>
      </c>
    </row>
    <row r="3" spans="1:17" s="99" customFormat="1" ht="33.75" customHeight="1" x14ac:dyDescent="0.3">
      <c r="A3" s="188" t="str">
        <f>IF(L3=1,"LCite-"&amp;TEXT(COUNTIF($L$3:L3, "1"), "0"), "")</f>
        <v>LCite-1</v>
      </c>
      <c r="B3" s="92" t="s">
        <v>9</v>
      </c>
      <c r="C3" s="106" t="s">
        <v>408</v>
      </c>
      <c r="D3" s="222"/>
      <c r="E3" s="222"/>
      <c r="F3" s="86"/>
      <c r="G3" s="86" t="s">
        <v>67</v>
      </c>
      <c r="H3" s="65">
        <f>COUNTIF(G:G,"=Select from Drop Down List")</f>
        <v>7</v>
      </c>
      <c r="I3" s="65">
        <f>IF(NOT(ISBLANK($B3)),VLOOKUP($B3,specdata,2,FALSE()),"")</f>
        <v>5</v>
      </c>
      <c r="J3" s="65">
        <f>VLOOKUP(G3,AvailabilityData,2,FALSE())</f>
        <v>0</v>
      </c>
      <c r="K3" s="65">
        <f>I3*J3</f>
        <v>0</v>
      </c>
      <c r="L3" s="99">
        <v>1</v>
      </c>
      <c r="O3" s="627"/>
      <c r="P3" s="627"/>
      <c r="Q3" s="627"/>
    </row>
    <row r="4" spans="1:17" ht="30" customHeight="1" x14ac:dyDescent="0.3">
      <c r="A4" s="188" t="str">
        <f>IF(L4=1,"LCite-"&amp;TEXT(COUNTIF($L$3:L4, "1"), "0"), "")</f>
        <v>LCite-2</v>
      </c>
      <c r="B4" s="92" t="s">
        <v>9</v>
      </c>
      <c r="C4" s="106" t="s">
        <v>409</v>
      </c>
      <c r="D4" s="222"/>
      <c r="E4" s="222"/>
      <c r="F4" s="86"/>
      <c r="G4" s="86" t="s">
        <v>67</v>
      </c>
      <c r="H4" s="65">
        <f>COUNTIF(G:G,"=Function Available")</f>
        <v>0</v>
      </c>
      <c r="I4" s="65">
        <f>IF(NOT(ISBLANK($B4)),VLOOKUP($B4,specdata,2,FALSE()),"")</f>
        <v>5</v>
      </c>
      <c r="J4" s="65">
        <f>VLOOKUP(G4,AvailabilityData,2,FALSE())</f>
        <v>0</v>
      </c>
      <c r="K4" s="65">
        <f>I4*J4</f>
        <v>0</v>
      </c>
      <c r="L4" s="63">
        <v>1</v>
      </c>
      <c r="O4" s="627"/>
      <c r="P4" s="627"/>
      <c r="Q4" s="627"/>
    </row>
    <row r="5" spans="1:17" ht="30" customHeight="1" x14ac:dyDescent="0.3">
      <c r="A5" s="188" t="str">
        <f>IF(L5=1,"LCite-"&amp;TEXT(COUNTIF($L$3:L5, "1"), "0"), "")</f>
        <v>LCite-3</v>
      </c>
      <c r="B5" s="92" t="s">
        <v>9</v>
      </c>
      <c r="C5" s="106" t="s">
        <v>410</v>
      </c>
      <c r="D5" s="222"/>
      <c r="E5" s="222"/>
      <c r="F5" s="86"/>
      <c r="G5" s="86" t="s">
        <v>67</v>
      </c>
      <c r="H5" s="65">
        <f>COUNTIF(F:G,"=Function Not Available")</f>
        <v>0</v>
      </c>
      <c r="I5" s="65">
        <f>IF(NOT(ISBLANK($B5)),VLOOKUP($B5,specdata,2,FALSE()),"")</f>
        <v>5</v>
      </c>
      <c r="J5" s="65">
        <f>VLOOKUP(G5,AvailabilityData,2,FALSE())</f>
        <v>0</v>
      </c>
      <c r="K5" s="65">
        <f>I5*J5</f>
        <v>0</v>
      </c>
      <c r="L5" s="63">
        <v>1</v>
      </c>
      <c r="O5" s="627"/>
      <c r="P5" s="627"/>
      <c r="Q5" s="627"/>
    </row>
    <row r="6" spans="1:17" ht="30" customHeight="1" x14ac:dyDescent="0.3">
      <c r="A6" s="188" t="str">
        <f>IF(L6=1,"LCite-"&amp;TEXT(COUNTIF($L$3:L6, "1"), "0"), "")</f>
        <v>LCite-4</v>
      </c>
      <c r="B6" s="92" t="s">
        <v>9</v>
      </c>
      <c r="C6" s="106" t="s">
        <v>411</v>
      </c>
      <c r="D6" s="223"/>
      <c r="E6" s="223"/>
      <c r="F6" s="111"/>
      <c r="G6" s="86" t="s">
        <v>67</v>
      </c>
      <c r="H6" s="65">
        <f>COUNTIF(G:G,"=Exception")</f>
        <v>0</v>
      </c>
      <c r="I6" s="65">
        <f>IF(NOT(ISBLANK($B6)),VLOOKUP($B6,specdata,2,FALSE()),"")</f>
        <v>5</v>
      </c>
      <c r="J6" s="65">
        <f>VLOOKUP(G6,AvailabilityData,2,FALSE())</f>
        <v>0</v>
      </c>
      <c r="K6" s="65">
        <f>I6*J6</f>
        <v>0</v>
      </c>
      <c r="L6" s="63">
        <v>1</v>
      </c>
      <c r="O6" s="627"/>
      <c r="P6" s="627"/>
      <c r="Q6" s="627"/>
    </row>
    <row r="7" spans="1:17" s="153" customFormat="1" ht="30" customHeight="1" x14ac:dyDescent="0.3">
      <c r="A7" s="151"/>
      <c r="B7" s="124"/>
      <c r="C7" s="125" t="s">
        <v>412</v>
      </c>
      <c r="D7" s="224"/>
      <c r="E7" s="224"/>
      <c r="F7" s="128"/>
      <c r="G7" s="575"/>
      <c r="H7" s="564">
        <f>COUNTIFS(B:B,"=Critical",G:G,"=Select from Drop Down List")</f>
        <v>7</v>
      </c>
      <c r="I7" s="97"/>
      <c r="J7" s="97"/>
      <c r="K7" s="97"/>
    </row>
    <row r="8" spans="1:17" ht="30" customHeight="1" x14ac:dyDescent="0.3">
      <c r="A8" s="188" t="str">
        <f>IF(L8=1,"LCite-"&amp;TEXT(COUNTIF($L$3:L8, "1"), "0"), "")</f>
        <v>LCite-5</v>
      </c>
      <c r="B8" s="92" t="s">
        <v>9</v>
      </c>
      <c r="C8" s="106" t="s">
        <v>413</v>
      </c>
      <c r="D8" s="222"/>
      <c r="E8" s="222"/>
      <c r="F8" s="86"/>
      <c r="G8" s="86" t="s">
        <v>67</v>
      </c>
      <c r="H8" s="564">
        <f>COUNTIFS(B:B,"=Critical",G:G,"=Function Available")</f>
        <v>0</v>
      </c>
      <c r="I8" s="65">
        <f t="shared" ref="I8:I9" si="0">IF(NOT(ISBLANK($B8)),VLOOKUP($B8,specdata,2,FALSE()),"")</f>
        <v>5</v>
      </c>
      <c r="J8" s="65">
        <f t="shared" ref="J8:J9" si="1">VLOOKUP(G8,AvailabilityData,2,FALSE())</f>
        <v>0</v>
      </c>
      <c r="K8" s="65">
        <f t="shared" ref="K8:K9" si="2">I8*J8</f>
        <v>0</v>
      </c>
      <c r="L8" s="63">
        <v>1</v>
      </c>
    </row>
    <row r="9" spans="1:17" ht="30" customHeight="1" x14ac:dyDescent="0.3">
      <c r="A9" s="188" t="str">
        <f>IF(L9=1,"LCite-"&amp;TEXT(COUNTIF($L$3:L9, "1"), "0"), "")</f>
        <v>LCite-6</v>
      </c>
      <c r="B9" s="92" t="s">
        <v>9</v>
      </c>
      <c r="C9" s="106" t="s">
        <v>414</v>
      </c>
      <c r="D9" s="222"/>
      <c r="E9" s="222"/>
      <c r="F9" s="86"/>
      <c r="G9" s="86" t="s">
        <v>67</v>
      </c>
      <c r="H9" s="564">
        <f>COUNTIFS(B:B,"=Critical",G:G,"=Function Not Available")</f>
        <v>0</v>
      </c>
      <c r="I9" s="65">
        <f t="shared" si="0"/>
        <v>5</v>
      </c>
      <c r="J9" s="65">
        <f t="shared" si="1"/>
        <v>0</v>
      </c>
      <c r="K9" s="65">
        <f t="shared" si="2"/>
        <v>0</v>
      </c>
      <c r="L9" s="63">
        <v>1</v>
      </c>
    </row>
    <row r="10" spans="1:17" s="153" customFormat="1" x14ac:dyDescent="0.3">
      <c r="A10" s="151"/>
      <c r="B10" s="124"/>
      <c r="C10" s="125" t="s">
        <v>415</v>
      </c>
      <c r="D10" s="224"/>
      <c r="E10" s="224"/>
      <c r="F10" s="128"/>
      <c r="G10" s="575"/>
      <c r="H10" s="564">
        <f>COUNTIFS(B:B,"=Critical",G:G,"=Exception")</f>
        <v>0</v>
      </c>
      <c r="I10" s="97"/>
      <c r="J10" s="97"/>
      <c r="K10" s="97"/>
    </row>
    <row r="11" spans="1:17" ht="30" customHeight="1" x14ac:dyDescent="0.3">
      <c r="A11" s="188" t="str">
        <f>IF(L11=1,"LCite-"&amp;TEXT(COUNTIF($L$3:L11, "1"), "0"), "")</f>
        <v>LCite-7</v>
      </c>
      <c r="B11" s="92" t="s">
        <v>9</v>
      </c>
      <c r="C11" s="143" t="s">
        <v>417</v>
      </c>
      <c r="D11" s="222"/>
      <c r="E11" s="222"/>
      <c r="F11" s="86"/>
      <c r="G11" s="86" t="s">
        <v>67</v>
      </c>
      <c r="H11" s="565">
        <f>COUNTIFS(B:B,"=Important",G:G,"=Select from Drop Down List")</f>
        <v>0</v>
      </c>
      <c r="I11" s="65">
        <f t="shared" ref="I11" si="3">IF(NOT(ISBLANK($B11)),VLOOKUP($B11,specdata,2,FALSE()),"")</f>
        <v>5</v>
      </c>
      <c r="J11" s="65">
        <f t="shared" ref="J11" si="4">VLOOKUP(G11,AvailabilityData,2,FALSE())</f>
        <v>0</v>
      </c>
      <c r="K11" s="65">
        <f t="shared" ref="K11" si="5">I11*J11</f>
        <v>0</v>
      </c>
      <c r="L11" s="63">
        <v>1</v>
      </c>
    </row>
    <row r="12" spans="1:17" x14ac:dyDescent="0.3">
      <c r="H12" s="565">
        <f>COUNTIFS(B:B,"=Important",G:G,"=Function Available")</f>
        <v>0</v>
      </c>
    </row>
    <row r="13" spans="1:17" x14ac:dyDescent="0.3">
      <c r="H13" s="565">
        <f>COUNTIFS(B:B,"=Important",G:G,"=Function Not Available")</f>
        <v>0</v>
      </c>
    </row>
    <row r="14" spans="1:17" x14ac:dyDescent="0.3">
      <c r="H14" s="565">
        <f>COUNTIFS(B:B,"=Important",G:G,"=Exception")</f>
        <v>0</v>
      </c>
    </row>
    <row r="15" spans="1:17" x14ac:dyDescent="0.3">
      <c r="H15" s="566">
        <f>COUNTIFS(B:B,"=Informational",G:G,"=Select from Drop Down List")</f>
        <v>0</v>
      </c>
    </row>
    <row r="16" spans="1:17" x14ac:dyDescent="0.3">
      <c r="H16" s="566">
        <f>COUNTIFS(B:B,"=Informational",G:G,"=Function Available")</f>
        <v>0</v>
      </c>
    </row>
    <row r="17" spans="8:8" x14ac:dyDescent="0.3">
      <c r="H17" s="566">
        <f>COUNTIFS(B:B,"=Informational",G:G,"=Function Not Available")</f>
        <v>0</v>
      </c>
    </row>
    <row r="18" spans="8:8" x14ac:dyDescent="0.3">
      <c r="H18" s="566">
        <f>COUNTIFS(B:B,"=Informational",G:G,"=Exception")</f>
        <v>0</v>
      </c>
    </row>
    <row r="19" spans="8:8" x14ac:dyDescent="0.3">
      <c r="H19" s="63"/>
    </row>
    <row r="20" spans="8:8" x14ac:dyDescent="0.3">
      <c r="H20" s="63"/>
    </row>
    <row r="21" spans="8:8" x14ac:dyDescent="0.3">
      <c r="H21" s="63"/>
    </row>
    <row r="22" spans="8:8" x14ac:dyDescent="0.3">
      <c r="H22" s="63"/>
    </row>
    <row r="23" spans="8:8" x14ac:dyDescent="0.3">
      <c r="H23" s="63"/>
    </row>
    <row r="24" spans="8:8" x14ac:dyDescent="0.3">
      <c r="H24" s="63"/>
    </row>
    <row r="25" spans="8:8" x14ac:dyDescent="0.3">
      <c r="H25" s="63"/>
    </row>
    <row r="26" spans="8:8" x14ac:dyDescent="0.3">
      <c r="H26" s="63"/>
    </row>
    <row r="27" spans="8:8" x14ac:dyDescent="0.3">
      <c r="H27" s="63"/>
    </row>
    <row r="28" spans="8:8" x14ac:dyDescent="0.3">
      <c r="H28" s="63"/>
    </row>
    <row r="29" spans="8:8" x14ac:dyDescent="0.3">
      <c r="H29" s="65"/>
    </row>
    <row r="30" spans="8:8" x14ac:dyDescent="0.3">
      <c r="H30" s="65"/>
    </row>
    <row r="31" spans="8:8" x14ac:dyDescent="0.3">
      <c r="H31" s="65"/>
    </row>
    <row r="32" spans="8:8" x14ac:dyDescent="0.3">
      <c r="H32" s="65"/>
    </row>
    <row r="33" spans="8:8" x14ac:dyDescent="0.3">
      <c r="H33" s="65"/>
    </row>
    <row r="34" spans="8:8" x14ac:dyDescent="0.3">
      <c r="H34" s="65"/>
    </row>
    <row r="35" spans="8:8" x14ac:dyDescent="0.3">
      <c r="H35" s="65"/>
    </row>
    <row r="36" spans="8:8" x14ac:dyDescent="0.3">
      <c r="H36" s="65"/>
    </row>
    <row r="37" spans="8:8" x14ac:dyDescent="0.3">
      <c r="H37" s="65"/>
    </row>
    <row r="38" spans="8:8" x14ac:dyDescent="0.3">
      <c r="H38" s="65"/>
    </row>
    <row r="39" spans="8:8" x14ac:dyDescent="0.3">
      <c r="H39" s="65"/>
    </row>
    <row r="40" spans="8:8" x14ac:dyDescent="0.3">
      <c r="H40" s="65"/>
    </row>
    <row r="41" spans="8:8" x14ac:dyDescent="0.3">
      <c r="H41" s="65"/>
    </row>
    <row r="42" spans="8:8" x14ac:dyDescent="0.3">
      <c r="H42" s="65"/>
    </row>
    <row r="43" spans="8:8" x14ac:dyDescent="0.3">
      <c r="H43" s="65"/>
    </row>
    <row r="44" spans="8:8" x14ac:dyDescent="0.3">
      <c r="H44" s="65"/>
    </row>
    <row r="45" spans="8:8" x14ac:dyDescent="0.3">
      <c r="H45" s="65"/>
    </row>
    <row r="46" spans="8:8" x14ac:dyDescent="0.3">
      <c r="H46" s="65"/>
    </row>
    <row r="47" spans="8:8" x14ac:dyDescent="0.3">
      <c r="H47" s="65"/>
    </row>
    <row r="48" spans="8:8" x14ac:dyDescent="0.3">
      <c r="H48" s="65"/>
    </row>
    <row r="49" spans="8:8" x14ac:dyDescent="0.3">
      <c r="H49" s="65"/>
    </row>
    <row r="50" spans="8:8" x14ac:dyDescent="0.3">
      <c r="H50" s="65"/>
    </row>
    <row r="51" spans="8:8" x14ac:dyDescent="0.3">
      <c r="H51" s="65"/>
    </row>
    <row r="52" spans="8:8" x14ac:dyDescent="0.3">
      <c r="H52" s="65"/>
    </row>
    <row r="53" spans="8:8" x14ac:dyDescent="0.3">
      <c r="H53" s="65"/>
    </row>
    <row r="54" spans="8:8" x14ac:dyDescent="0.3">
      <c r="H54" s="65"/>
    </row>
  </sheetData>
  <sheetProtection algorithmName="SHA-512" hashValue="t8Non0saR/xL4CzvBcgfz2Z0EiedROjT8CzjGS0r1xzqNK0IDS9nWN7ZEBO+Pe/zD6VxUuz2i1iFiKQym/Ym7A==" saltValue="TLj0EZB6k9qY+CzL9FHuIA==" spinCount="100000" sheet="1" objects="1" scenarios="1"/>
  <mergeCells count="1">
    <mergeCell ref="O3:Q6"/>
  </mergeCells>
  <conditionalFormatting sqref="B1:B1048576">
    <cfRule type="cellIs" dxfId="194" priority="2" operator="equal">
      <formula>"Informational"</formula>
    </cfRule>
    <cfRule type="cellIs" dxfId="193" priority="3" operator="equal">
      <formula>"Not Needed"</formula>
    </cfRule>
    <cfRule type="cellIs" dxfId="192" priority="4" operator="equal">
      <formula>"Extremely Advantageous"</formula>
    </cfRule>
    <cfRule type="cellIs" dxfId="191" priority="5" operator="equal">
      <formula>"Critical"</formula>
    </cfRule>
  </conditionalFormatting>
  <conditionalFormatting sqref="G3:G6 G8:G9 G11">
    <cfRule type="cellIs" dxfId="190"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1" xr:uid="{00000000-0002-0000-0C00-000000000000}">
      <formula1>SpecType</formula1>
      <formula2>0</formula2>
    </dataValidation>
    <dataValidation type="list" allowBlank="1" showInputMessage="1" showErrorMessage="1" sqref="G3:G6 G8:G9 G11" xr:uid="{00000000-0002-0000-0C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1:Q87"/>
  <sheetViews>
    <sheetView zoomScaleNormal="100" zoomScalePageLayoutView="90" workbookViewId="0">
      <selection activeCell="O3" sqref="O3:Q6"/>
    </sheetView>
  </sheetViews>
  <sheetFormatPr defaultColWidth="9" defaultRowHeight="15.6" x14ac:dyDescent="0.3"/>
  <cols>
    <col min="1" max="1" width="10.59765625" style="145" customWidth="1"/>
    <col min="2" max="2" width="14.59765625" style="6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3"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25" t="s">
        <v>418</v>
      </c>
      <c r="B2" s="75"/>
      <c r="C2" s="76"/>
      <c r="D2" s="77"/>
      <c r="E2" s="78"/>
      <c r="F2" s="78"/>
      <c r="G2" s="104"/>
      <c r="H2" s="65">
        <f>COUNTA(B3:B34)</f>
        <v>30</v>
      </c>
      <c r="K2" s="63">
        <f>SUM(K3:K33)</f>
        <v>0</v>
      </c>
    </row>
    <row r="3" spans="1:17" ht="30" customHeight="1" x14ac:dyDescent="0.3">
      <c r="A3" s="188" t="str">
        <f>IF(L3=1,"LColl-"&amp;TEXT(COUNTIF($L$3:L3, "1"), "0"), "")</f>
        <v>LColl-1</v>
      </c>
      <c r="B3" s="92" t="s">
        <v>9</v>
      </c>
      <c r="C3" s="226" t="s">
        <v>419</v>
      </c>
      <c r="D3" s="93"/>
      <c r="E3" s="227"/>
      <c r="F3" s="85"/>
      <c r="G3" s="86" t="s">
        <v>67</v>
      </c>
      <c r="H3" s="65">
        <f>COUNTIF(G:G,"=Select from Drop Down List")</f>
        <v>30</v>
      </c>
      <c r="I3" s="98">
        <f t="shared" ref="I3:I11" si="0">IF(NOT(ISBLANK($B3)),VLOOKUP($B3,specdata,2,FALSE()),"")</f>
        <v>5</v>
      </c>
      <c r="J3" s="98">
        <f t="shared" ref="J3:J11" si="1">VLOOKUP(G3,AvailabilityData,2,FALSE())</f>
        <v>0</v>
      </c>
      <c r="K3" s="98">
        <f t="shared" ref="K3:K11" si="2">I3*J3</f>
        <v>0</v>
      </c>
      <c r="L3" s="63">
        <v>1</v>
      </c>
      <c r="O3" s="627"/>
      <c r="P3" s="627"/>
      <c r="Q3" s="627"/>
    </row>
    <row r="4" spans="1:17" ht="27.6" x14ac:dyDescent="0.3">
      <c r="A4" s="188" t="str">
        <f>IF(L4=1,"LColl-"&amp;TEXT(COUNTIF($L$3:L4, "1"), "0"), "")</f>
        <v>LColl-2</v>
      </c>
      <c r="B4" s="92" t="s">
        <v>9</v>
      </c>
      <c r="C4" s="226" t="s">
        <v>420</v>
      </c>
      <c r="D4" s="93"/>
      <c r="E4" s="227"/>
      <c r="F4" s="85"/>
      <c r="G4" s="86" t="s">
        <v>67</v>
      </c>
      <c r="H4" s="65">
        <f>COUNTIF(G:G,"=Function Available")</f>
        <v>0</v>
      </c>
      <c r="I4" s="98">
        <f t="shared" si="0"/>
        <v>5</v>
      </c>
      <c r="J4" s="98">
        <f t="shared" si="1"/>
        <v>0</v>
      </c>
      <c r="K4" s="98">
        <f t="shared" si="2"/>
        <v>0</v>
      </c>
      <c r="L4" s="63">
        <v>1</v>
      </c>
      <c r="O4" s="627"/>
      <c r="P4" s="627"/>
      <c r="Q4" s="627"/>
    </row>
    <row r="5" spans="1:17" ht="30" customHeight="1" x14ac:dyDescent="0.3">
      <c r="A5" s="188" t="str">
        <f>IF(L5=1,"LColl-"&amp;TEXT(COUNTIF($L$3:L5, "1"), "0"), "")</f>
        <v>LColl-3</v>
      </c>
      <c r="B5" s="92" t="s">
        <v>9</v>
      </c>
      <c r="C5" s="226" t="s">
        <v>421</v>
      </c>
      <c r="D5" s="93"/>
      <c r="E5" s="227"/>
      <c r="F5" s="85"/>
      <c r="G5" s="86" t="s">
        <v>67</v>
      </c>
      <c r="H5" s="65">
        <f>COUNTIF(F:G,"=Function Not Available")</f>
        <v>0</v>
      </c>
      <c r="I5" s="98">
        <f t="shared" si="0"/>
        <v>5</v>
      </c>
      <c r="J5" s="98">
        <f t="shared" si="1"/>
        <v>0</v>
      </c>
      <c r="K5" s="98">
        <f t="shared" si="2"/>
        <v>0</v>
      </c>
      <c r="L5" s="63">
        <v>1</v>
      </c>
      <c r="O5" s="627"/>
      <c r="P5" s="627"/>
      <c r="Q5" s="627"/>
    </row>
    <row r="6" spans="1:17" ht="27.6" x14ac:dyDescent="0.3">
      <c r="A6" s="188" t="str">
        <f>IF(L6=1,"LColl-"&amp;TEXT(COUNTIF($L$3:L6, "1"), "0"), "")</f>
        <v>LColl-4</v>
      </c>
      <c r="B6" s="92" t="s">
        <v>10</v>
      </c>
      <c r="C6" s="226" t="s">
        <v>422</v>
      </c>
      <c r="D6" s="93"/>
      <c r="E6" s="227"/>
      <c r="F6" s="85"/>
      <c r="G6" s="86" t="s">
        <v>67</v>
      </c>
      <c r="H6" s="65">
        <f>COUNTIF(G:G,"=Exception")</f>
        <v>0</v>
      </c>
      <c r="I6" s="98">
        <f t="shared" si="0"/>
        <v>1</v>
      </c>
      <c r="J6" s="98">
        <f t="shared" si="1"/>
        <v>0</v>
      </c>
      <c r="K6" s="98">
        <f t="shared" si="2"/>
        <v>0</v>
      </c>
      <c r="L6" s="63">
        <v>1</v>
      </c>
      <c r="O6" s="627"/>
      <c r="P6" s="627"/>
      <c r="Q6" s="627"/>
    </row>
    <row r="7" spans="1:17" ht="42" customHeight="1" x14ac:dyDescent="0.3">
      <c r="A7" s="188" t="str">
        <f>IF(L7=1,"LColl-"&amp;TEXT(COUNTIF($L$3:L7, "1"), "0"), "")</f>
        <v>LColl-5</v>
      </c>
      <c r="B7" s="92" t="s">
        <v>10</v>
      </c>
      <c r="C7" s="226" t="s">
        <v>423</v>
      </c>
      <c r="D7" s="93"/>
      <c r="E7" s="227"/>
      <c r="F7" s="85"/>
      <c r="G7" s="86" t="s">
        <v>67</v>
      </c>
      <c r="H7" s="564">
        <f>COUNTIFS(B:B,"=Critical",G:G,"=Select from Drop Down List")</f>
        <v>7</v>
      </c>
      <c r="I7" s="98">
        <f t="shared" si="0"/>
        <v>1</v>
      </c>
      <c r="J7" s="98">
        <f t="shared" si="1"/>
        <v>0</v>
      </c>
      <c r="K7" s="98">
        <f t="shared" si="2"/>
        <v>0</v>
      </c>
      <c r="L7" s="63">
        <v>1</v>
      </c>
    </row>
    <row r="8" spans="1:17" ht="30" customHeight="1" x14ac:dyDescent="0.3">
      <c r="A8" s="188" t="str">
        <f>IF(L8=1,"LColl-"&amp;TEXT(COUNTIF($L$3:L8, "1"), "0"), "")</f>
        <v>LColl-6</v>
      </c>
      <c r="B8" s="92" t="s">
        <v>9</v>
      </c>
      <c r="C8" s="226" t="s">
        <v>424</v>
      </c>
      <c r="D8" s="93"/>
      <c r="E8" s="227"/>
      <c r="F8" s="85"/>
      <c r="G8" s="86" t="s">
        <v>67</v>
      </c>
      <c r="H8" s="564">
        <f>COUNTIFS(B:B,"=Critical",G:G,"=Function Available")</f>
        <v>0</v>
      </c>
      <c r="I8" s="98">
        <f t="shared" si="0"/>
        <v>5</v>
      </c>
      <c r="J8" s="98">
        <f t="shared" si="1"/>
        <v>0</v>
      </c>
      <c r="K8" s="98">
        <f t="shared" si="2"/>
        <v>0</v>
      </c>
      <c r="L8" s="63">
        <v>1</v>
      </c>
    </row>
    <row r="9" spans="1:17" ht="45" customHeight="1" x14ac:dyDescent="0.3">
      <c r="A9" s="188" t="str">
        <f>IF(L9=1,"LColl-"&amp;TEXT(COUNTIF($L$3:L9, "1"), "0"), "")</f>
        <v>LColl-7</v>
      </c>
      <c r="B9" s="92" t="s">
        <v>10</v>
      </c>
      <c r="C9" s="226" t="s">
        <v>425</v>
      </c>
      <c r="D9" s="93"/>
      <c r="E9" s="227"/>
      <c r="F9" s="85"/>
      <c r="G9" s="86" t="s">
        <v>67</v>
      </c>
      <c r="H9" s="564">
        <f>COUNTIFS(B:B,"=Critical",G:G,"=Function Not Available")</f>
        <v>0</v>
      </c>
      <c r="I9" s="98">
        <f t="shared" si="0"/>
        <v>1</v>
      </c>
      <c r="J9" s="98">
        <f t="shared" si="1"/>
        <v>0</v>
      </c>
      <c r="K9" s="98">
        <f t="shared" si="2"/>
        <v>0</v>
      </c>
      <c r="L9" s="63">
        <v>1</v>
      </c>
    </row>
    <row r="10" spans="1:17" ht="30" customHeight="1" x14ac:dyDescent="0.3">
      <c r="A10" s="188" t="str">
        <f>IF(L10=1,"LColl-"&amp;TEXT(COUNTIF($L$3:L10, "1"), "0"), "")</f>
        <v>LColl-8</v>
      </c>
      <c r="B10" s="92" t="s">
        <v>10</v>
      </c>
      <c r="C10" s="226" t="s">
        <v>426</v>
      </c>
      <c r="D10" s="93"/>
      <c r="E10" s="227"/>
      <c r="F10" s="85"/>
      <c r="G10" s="86" t="s">
        <v>67</v>
      </c>
      <c r="H10" s="564">
        <f>COUNTIFS(B:B,"=Critical",G:G,"=Exception")</f>
        <v>0</v>
      </c>
      <c r="I10" s="98">
        <f t="shared" si="0"/>
        <v>1</v>
      </c>
      <c r="J10" s="98">
        <f t="shared" si="1"/>
        <v>0</v>
      </c>
      <c r="K10" s="98">
        <f t="shared" si="2"/>
        <v>0</v>
      </c>
      <c r="L10" s="63">
        <v>1</v>
      </c>
    </row>
    <row r="11" spans="1:17" ht="30" customHeight="1" x14ac:dyDescent="0.3">
      <c r="A11" s="188" t="str">
        <f>IF(L11=1,"LColl-"&amp;TEXT(COUNTIF($L$3:L11, "1"), "0"), "")</f>
        <v>LColl-9</v>
      </c>
      <c r="B11" s="92" t="s">
        <v>10</v>
      </c>
      <c r="C11" s="226" t="s">
        <v>427</v>
      </c>
      <c r="D11" s="93"/>
      <c r="E11" s="227"/>
      <c r="F11" s="85"/>
      <c r="G11" s="86" t="s">
        <v>67</v>
      </c>
      <c r="H11" s="565">
        <f>COUNTIFS(B:B,"=Important",G:G,"=Select from Drop Down List")</f>
        <v>23</v>
      </c>
      <c r="I11" s="98">
        <f t="shared" si="0"/>
        <v>1</v>
      </c>
      <c r="J11" s="98">
        <f t="shared" si="1"/>
        <v>0</v>
      </c>
      <c r="K11" s="98">
        <f t="shared" si="2"/>
        <v>0</v>
      </c>
      <c r="L11" s="63">
        <v>1</v>
      </c>
    </row>
    <row r="12" spans="1:17" s="153" customFormat="1" ht="15" customHeight="1" x14ac:dyDescent="0.3">
      <c r="A12" s="228"/>
      <c r="B12" s="229"/>
      <c r="C12" s="230" t="s">
        <v>428</v>
      </c>
      <c r="D12" s="231"/>
      <c r="E12" s="232"/>
      <c r="F12" s="233"/>
      <c r="G12" s="104"/>
      <c r="H12" s="565">
        <f>COUNTIFS(B:B,"=Important",G:G,"=Function Available")</f>
        <v>0</v>
      </c>
      <c r="I12" s="130"/>
      <c r="J12" s="130"/>
      <c r="K12" s="130"/>
    </row>
    <row r="13" spans="1:17" ht="30" customHeight="1" x14ac:dyDescent="0.3">
      <c r="A13" s="188" t="str">
        <f>IF(L13=1,"LColl-"&amp;TEXT(COUNTIF($L$3:L13, "1"), "0"), "")</f>
        <v>LColl-10</v>
      </c>
      <c r="B13" s="92" t="s">
        <v>10</v>
      </c>
      <c r="C13" s="234" t="s">
        <v>429</v>
      </c>
      <c r="D13" s="93"/>
      <c r="E13" s="227"/>
      <c r="F13" s="85"/>
      <c r="G13" s="86" t="s">
        <v>67</v>
      </c>
      <c r="H13" s="565">
        <f>COUNTIFS(B:B,"=Important",G:G,"=Function Not Available")</f>
        <v>0</v>
      </c>
      <c r="I13" s="98">
        <f t="shared" ref="I13:I21" si="3">IF(NOT(ISBLANK($B13)),VLOOKUP($B13,specdata,2,FALSE()),"")</f>
        <v>1</v>
      </c>
      <c r="J13" s="98">
        <f t="shared" ref="J13:J21" si="4">VLOOKUP(G13,AvailabilityData,2,FALSE())</f>
        <v>0</v>
      </c>
      <c r="K13" s="98">
        <f t="shared" ref="K13:K21" si="5">I13*J13</f>
        <v>0</v>
      </c>
      <c r="L13" s="63">
        <v>1</v>
      </c>
    </row>
    <row r="14" spans="1:17" ht="30" customHeight="1" x14ac:dyDescent="0.3">
      <c r="A14" s="188" t="str">
        <f>IF(L14=1,"LColl-"&amp;TEXT(COUNTIF($L$3:L14, "1"), "0"), "")</f>
        <v>LColl-11</v>
      </c>
      <c r="B14" s="92" t="s">
        <v>10</v>
      </c>
      <c r="C14" s="234" t="s">
        <v>430</v>
      </c>
      <c r="D14" s="93"/>
      <c r="E14" s="227"/>
      <c r="F14" s="85"/>
      <c r="G14" s="86" t="s">
        <v>67</v>
      </c>
      <c r="H14" s="565">
        <f>COUNTIFS(B:B,"=Important",G:G,"=Exception")</f>
        <v>0</v>
      </c>
      <c r="I14" s="98">
        <f t="shared" si="3"/>
        <v>1</v>
      </c>
      <c r="J14" s="98">
        <f t="shared" si="4"/>
        <v>0</v>
      </c>
      <c r="K14" s="98">
        <f t="shared" si="5"/>
        <v>0</v>
      </c>
      <c r="L14" s="63">
        <v>1</v>
      </c>
    </row>
    <row r="15" spans="1:17" ht="30" customHeight="1" x14ac:dyDescent="0.3">
      <c r="A15" s="188" t="str">
        <f>IF(L15=1,"LColl-"&amp;TEXT(COUNTIF($L$3:L15, "1"), "0"), "")</f>
        <v>LColl-12</v>
      </c>
      <c r="B15" s="92" t="s">
        <v>10</v>
      </c>
      <c r="C15" s="234" t="s">
        <v>431</v>
      </c>
      <c r="D15" s="93"/>
      <c r="E15" s="227"/>
      <c r="F15" s="85"/>
      <c r="G15" s="86" t="s">
        <v>67</v>
      </c>
      <c r="H15" s="566">
        <f>COUNTIFS(B:B,"=Informational",G:G,"=Select from Drop Down List")</f>
        <v>0</v>
      </c>
      <c r="I15" s="98">
        <f t="shared" si="3"/>
        <v>1</v>
      </c>
      <c r="J15" s="98">
        <f t="shared" si="4"/>
        <v>0</v>
      </c>
      <c r="K15" s="98">
        <f t="shared" si="5"/>
        <v>0</v>
      </c>
      <c r="L15" s="63">
        <v>1</v>
      </c>
    </row>
    <row r="16" spans="1:17" ht="30" customHeight="1" x14ac:dyDescent="0.3">
      <c r="A16" s="188" t="str">
        <f>IF(L16=1,"LColl-"&amp;TEXT(COUNTIF($L$3:L16, "1"), "0"), "")</f>
        <v>LColl-13</v>
      </c>
      <c r="B16" s="92" t="s">
        <v>10</v>
      </c>
      <c r="C16" s="234" t="s">
        <v>432</v>
      </c>
      <c r="D16" s="93"/>
      <c r="E16" s="227"/>
      <c r="F16" s="85"/>
      <c r="G16" s="86" t="s">
        <v>67</v>
      </c>
      <c r="H16" s="566">
        <f>COUNTIFS(B:B,"=Informational",G:G,"=Function Available")</f>
        <v>0</v>
      </c>
      <c r="I16" s="98">
        <f t="shared" si="3"/>
        <v>1</v>
      </c>
      <c r="J16" s="98">
        <f t="shared" si="4"/>
        <v>0</v>
      </c>
      <c r="K16" s="98">
        <f t="shared" si="5"/>
        <v>0</v>
      </c>
      <c r="L16" s="63">
        <v>1</v>
      </c>
    </row>
    <row r="17" spans="1:12" ht="30" customHeight="1" x14ac:dyDescent="0.3">
      <c r="A17" s="188" t="str">
        <f>IF(L17=1,"LColl-"&amp;TEXT(COUNTIF($L$3:L17, "1"), "0"), "")</f>
        <v>LColl-14</v>
      </c>
      <c r="B17" s="92" t="s">
        <v>10</v>
      </c>
      <c r="C17" s="234" t="s">
        <v>433</v>
      </c>
      <c r="D17" s="93"/>
      <c r="E17" s="227"/>
      <c r="F17" s="85"/>
      <c r="G17" s="86" t="s">
        <v>67</v>
      </c>
      <c r="H17" s="566">
        <f>COUNTIFS(B:B,"=Informational",G:G,"=Function Not Available")</f>
        <v>0</v>
      </c>
      <c r="I17" s="98">
        <f t="shared" si="3"/>
        <v>1</v>
      </c>
      <c r="J17" s="98">
        <f t="shared" si="4"/>
        <v>0</v>
      </c>
      <c r="K17" s="98">
        <f t="shared" si="5"/>
        <v>0</v>
      </c>
      <c r="L17" s="63">
        <v>1</v>
      </c>
    </row>
    <row r="18" spans="1:12" ht="30" customHeight="1" x14ac:dyDescent="0.3">
      <c r="A18" s="188" t="str">
        <f>IF(L18=1,"LColl-"&amp;TEXT(COUNTIF($L$3:L18, "1"), "0"), "")</f>
        <v>LColl-15</v>
      </c>
      <c r="B18" s="92" t="s">
        <v>9</v>
      </c>
      <c r="C18" s="235" t="s">
        <v>434</v>
      </c>
      <c r="D18" s="93"/>
      <c r="E18" s="227"/>
      <c r="F18" s="85"/>
      <c r="G18" s="86" t="s">
        <v>67</v>
      </c>
      <c r="H18" s="566">
        <f>COUNTIFS(B:B,"=Informational",G:G,"=Exception")</f>
        <v>0</v>
      </c>
      <c r="I18" s="98">
        <f t="shared" si="3"/>
        <v>5</v>
      </c>
      <c r="J18" s="98">
        <f t="shared" si="4"/>
        <v>0</v>
      </c>
      <c r="K18" s="98">
        <f t="shared" si="5"/>
        <v>0</v>
      </c>
      <c r="L18" s="63">
        <v>1</v>
      </c>
    </row>
    <row r="19" spans="1:12" ht="69" x14ac:dyDescent="0.3">
      <c r="A19" s="188" t="str">
        <f>IF(L19=1,"LColl-"&amp;TEXT(COUNTIF($L$3:L19, "1"), "0"), "")</f>
        <v>LColl-16</v>
      </c>
      <c r="B19" s="92" t="s">
        <v>10</v>
      </c>
      <c r="C19" s="226" t="s">
        <v>435</v>
      </c>
      <c r="D19" s="93"/>
      <c r="E19" s="227"/>
      <c r="F19" s="85"/>
      <c r="G19" s="86" t="s">
        <v>67</v>
      </c>
      <c r="H19" s="65"/>
      <c r="I19" s="98">
        <f t="shared" si="3"/>
        <v>1</v>
      </c>
      <c r="J19" s="98">
        <f t="shared" si="4"/>
        <v>0</v>
      </c>
      <c r="K19" s="98">
        <f t="shared" si="5"/>
        <v>0</v>
      </c>
      <c r="L19" s="63">
        <v>1</v>
      </c>
    </row>
    <row r="20" spans="1:12" ht="55.2" x14ac:dyDescent="0.3">
      <c r="A20" s="188" t="str">
        <f>IF(L20=1,"LColl-"&amp;TEXT(COUNTIF($L$3:L20, "1"), "0"), "")</f>
        <v>LColl-17</v>
      </c>
      <c r="B20" s="92" t="s">
        <v>10</v>
      </c>
      <c r="C20" s="226" t="s">
        <v>436</v>
      </c>
      <c r="D20" s="93"/>
      <c r="E20" s="227"/>
      <c r="F20" s="85"/>
      <c r="G20" s="86" t="s">
        <v>67</v>
      </c>
      <c r="H20" s="65"/>
      <c r="I20" s="98">
        <f t="shared" si="3"/>
        <v>1</v>
      </c>
      <c r="J20" s="98">
        <f t="shared" si="4"/>
        <v>0</v>
      </c>
      <c r="K20" s="98">
        <f t="shared" si="5"/>
        <v>0</v>
      </c>
      <c r="L20" s="63">
        <v>1</v>
      </c>
    </row>
    <row r="21" spans="1:12" ht="55.2" x14ac:dyDescent="0.3">
      <c r="A21" s="188" t="str">
        <f>IF(L21=1,"LColl-"&amp;TEXT(COUNTIF($L$3:L21, "1"), "0"), "")</f>
        <v>LColl-18</v>
      </c>
      <c r="B21" s="92" t="s">
        <v>10</v>
      </c>
      <c r="C21" s="226" t="s">
        <v>437</v>
      </c>
      <c r="D21" s="93"/>
      <c r="E21" s="227"/>
      <c r="F21" s="85"/>
      <c r="G21" s="86" t="s">
        <v>67</v>
      </c>
      <c r="H21" s="65"/>
      <c r="I21" s="98">
        <f t="shared" si="3"/>
        <v>1</v>
      </c>
      <c r="J21" s="98">
        <f t="shared" si="4"/>
        <v>0</v>
      </c>
      <c r="K21" s="98">
        <f t="shared" si="5"/>
        <v>0</v>
      </c>
      <c r="L21" s="63">
        <v>1</v>
      </c>
    </row>
    <row r="22" spans="1:12" s="153" customFormat="1" ht="15" customHeight="1" x14ac:dyDescent="0.3">
      <c r="A22" s="228"/>
      <c r="B22" s="229"/>
      <c r="C22" s="230" t="s">
        <v>438</v>
      </c>
      <c r="D22" s="231"/>
      <c r="E22" s="232"/>
      <c r="F22" s="233"/>
      <c r="G22" s="104"/>
      <c r="H22" s="65"/>
      <c r="I22" s="130"/>
      <c r="J22" s="130"/>
      <c r="K22" s="130"/>
    </row>
    <row r="23" spans="1:12" ht="30" customHeight="1" x14ac:dyDescent="0.3">
      <c r="A23" s="188" t="str">
        <f>IF(L23=1,"LColl-"&amp;TEXT(COUNTIF($L$3:L23, "1"), "0"), "")</f>
        <v>LColl-19</v>
      </c>
      <c r="B23" s="92" t="s">
        <v>10</v>
      </c>
      <c r="C23" s="234" t="s">
        <v>439</v>
      </c>
      <c r="D23" s="93"/>
      <c r="E23" s="227"/>
      <c r="F23" s="85"/>
      <c r="G23" s="86" t="s">
        <v>67</v>
      </c>
      <c r="H23" s="65"/>
      <c r="I23" s="98">
        <f t="shared" ref="I23:I34" si="6">IF(NOT(ISBLANK($B23)),VLOOKUP($B23,specdata,2,FALSE()),"")</f>
        <v>1</v>
      </c>
      <c r="J23" s="98">
        <f t="shared" ref="J23:J34" si="7">VLOOKUP(G23,AvailabilityData,2,FALSE())</f>
        <v>0</v>
      </c>
      <c r="K23" s="98">
        <f t="shared" ref="K23:K34" si="8">I23*J23</f>
        <v>0</v>
      </c>
      <c r="L23" s="63">
        <v>1</v>
      </c>
    </row>
    <row r="24" spans="1:12" ht="30" customHeight="1" x14ac:dyDescent="0.3">
      <c r="A24" s="188" t="str">
        <f>IF(L24=1,"LColl-"&amp;TEXT(COUNTIF($L$3:L24, "1"), "0"), "")</f>
        <v>LColl-20</v>
      </c>
      <c r="B24" s="92" t="s">
        <v>10</v>
      </c>
      <c r="C24" s="234" t="s">
        <v>440</v>
      </c>
      <c r="D24" s="93"/>
      <c r="E24" s="227"/>
      <c r="F24" s="85"/>
      <c r="G24" s="86" t="s">
        <v>67</v>
      </c>
      <c r="H24" s="65"/>
      <c r="I24" s="98">
        <f t="shared" si="6"/>
        <v>1</v>
      </c>
      <c r="J24" s="98">
        <f t="shared" si="7"/>
        <v>0</v>
      </c>
      <c r="K24" s="98">
        <f t="shared" si="8"/>
        <v>0</v>
      </c>
      <c r="L24" s="63">
        <v>1</v>
      </c>
    </row>
    <row r="25" spans="1:12" ht="30" customHeight="1" x14ac:dyDescent="0.3">
      <c r="A25" s="188" t="str">
        <f>IF(L25=1,"LColl-"&amp;TEXT(COUNTIF($L$3:L25, "1"), "0"), "")</f>
        <v>LColl-21</v>
      </c>
      <c r="B25" s="92" t="s">
        <v>10</v>
      </c>
      <c r="C25" s="234" t="s">
        <v>441</v>
      </c>
      <c r="D25" s="93"/>
      <c r="E25" s="227"/>
      <c r="F25" s="85"/>
      <c r="G25" s="86" t="s">
        <v>67</v>
      </c>
      <c r="H25" s="65"/>
      <c r="I25" s="98">
        <f t="shared" si="6"/>
        <v>1</v>
      </c>
      <c r="J25" s="98">
        <f t="shared" si="7"/>
        <v>0</v>
      </c>
      <c r="K25" s="98">
        <f t="shared" si="8"/>
        <v>0</v>
      </c>
      <c r="L25" s="63">
        <v>1</v>
      </c>
    </row>
    <row r="26" spans="1:12" ht="30" customHeight="1" x14ac:dyDescent="0.3">
      <c r="A26" s="188" t="str">
        <f>IF(L26=1,"LColl-"&amp;TEXT(COUNTIF($L$3:L26, "1"), "0"), "")</f>
        <v>LColl-22</v>
      </c>
      <c r="B26" s="92" t="s">
        <v>10</v>
      </c>
      <c r="C26" s="234" t="s">
        <v>442</v>
      </c>
      <c r="D26" s="93"/>
      <c r="E26" s="227"/>
      <c r="F26" s="85"/>
      <c r="G26" s="86" t="s">
        <v>67</v>
      </c>
      <c r="H26" s="65"/>
      <c r="I26" s="98">
        <f t="shared" si="6"/>
        <v>1</v>
      </c>
      <c r="J26" s="98">
        <f t="shared" si="7"/>
        <v>0</v>
      </c>
      <c r="K26" s="98">
        <f t="shared" si="8"/>
        <v>0</v>
      </c>
      <c r="L26" s="63">
        <v>1</v>
      </c>
    </row>
    <row r="27" spans="1:12" ht="30" customHeight="1" x14ac:dyDescent="0.3">
      <c r="A27" s="188" t="str">
        <f>IF(L27=1,"LColl-"&amp;TEXT(COUNTIF($L$3:L27, "1"), "0"), "")</f>
        <v>LColl-23</v>
      </c>
      <c r="B27" s="92" t="s">
        <v>10</v>
      </c>
      <c r="C27" s="234" t="s">
        <v>443</v>
      </c>
      <c r="D27" s="93"/>
      <c r="E27" s="227"/>
      <c r="F27" s="85"/>
      <c r="G27" s="86" t="s">
        <v>67</v>
      </c>
      <c r="H27" s="97"/>
      <c r="I27" s="98">
        <f t="shared" si="6"/>
        <v>1</v>
      </c>
      <c r="J27" s="98">
        <f t="shared" si="7"/>
        <v>0</v>
      </c>
      <c r="K27" s="98">
        <f t="shared" si="8"/>
        <v>0</v>
      </c>
      <c r="L27" s="63">
        <v>1</v>
      </c>
    </row>
    <row r="28" spans="1:12" ht="30" customHeight="1" x14ac:dyDescent="0.3">
      <c r="A28" s="188" t="str">
        <f>IF(L28=1,"LColl-"&amp;TEXT(COUNTIF($L$3:L28, "1"), "0"), "")</f>
        <v>LColl-24</v>
      </c>
      <c r="B28" s="92" t="s">
        <v>10</v>
      </c>
      <c r="C28" s="234" t="s">
        <v>444</v>
      </c>
      <c r="D28" s="93"/>
      <c r="E28" s="227"/>
      <c r="F28" s="85"/>
      <c r="G28" s="86" t="s">
        <v>67</v>
      </c>
      <c r="H28" s="65"/>
      <c r="I28" s="98">
        <f t="shared" si="6"/>
        <v>1</v>
      </c>
      <c r="J28" s="98">
        <f t="shared" si="7"/>
        <v>0</v>
      </c>
      <c r="K28" s="98">
        <f t="shared" si="8"/>
        <v>0</v>
      </c>
      <c r="L28" s="63">
        <v>1</v>
      </c>
    </row>
    <row r="29" spans="1:12" ht="30" customHeight="1" x14ac:dyDescent="0.3">
      <c r="A29" s="188" t="str">
        <f>IF(L29=1,"LColl-"&amp;TEXT(COUNTIF($L$3:L29, "1"), "0"), "")</f>
        <v>LColl-25</v>
      </c>
      <c r="B29" s="92" t="s">
        <v>10</v>
      </c>
      <c r="C29" s="234" t="s">
        <v>445</v>
      </c>
      <c r="D29" s="93"/>
      <c r="E29" s="227"/>
      <c r="F29" s="85"/>
      <c r="G29" s="86" t="s">
        <v>67</v>
      </c>
      <c r="H29" s="65"/>
      <c r="I29" s="98">
        <f t="shared" si="6"/>
        <v>1</v>
      </c>
      <c r="J29" s="98">
        <f t="shared" si="7"/>
        <v>0</v>
      </c>
      <c r="K29" s="98">
        <f t="shared" si="8"/>
        <v>0</v>
      </c>
      <c r="L29" s="63">
        <v>1</v>
      </c>
    </row>
    <row r="30" spans="1:12" ht="30" customHeight="1" x14ac:dyDescent="0.3">
      <c r="A30" s="188" t="str">
        <f>IF(L30=1,"LColl-"&amp;TEXT(COUNTIF($L$3:L30, "1"), "0"), "")</f>
        <v>LColl-26</v>
      </c>
      <c r="B30" s="92" t="s">
        <v>10</v>
      </c>
      <c r="C30" s="234" t="s">
        <v>446</v>
      </c>
      <c r="D30" s="93"/>
      <c r="E30" s="227"/>
      <c r="F30" s="85"/>
      <c r="G30" s="86" t="s">
        <v>67</v>
      </c>
      <c r="H30" s="65"/>
      <c r="I30" s="98">
        <f t="shared" si="6"/>
        <v>1</v>
      </c>
      <c r="J30" s="98">
        <f t="shared" si="7"/>
        <v>0</v>
      </c>
      <c r="K30" s="98">
        <f t="shared" si="8"/>
        <v>0</v>
      </c>
      <c r="L30" s="63">
        <v>1</v>
      </c>
    </row>
    <row r="31" spans="1:12" ht="30" customHeight="1" x14ac:dyDescent="0.3">
      <c r="A31" s="188" t="str">
        <f>IF(L31=1,"LColl-"&amp;TEXT(COUNTIF($L$3:L31, "1"), "0"), "")</f>
        <v>LColl-27</v>
      </c>
      <c r="B31" s="92" t="s">
        <v>10</v>
      </c>
      <c r="C31" s="234" t="s">
        <v>447</v>
      </c>
      <c r="D31" s="93"/>
      <c r="E31" s="227"/>
      <c r="F31" s="85"/>
      <c r="G31" s="86" t="s">
        <v>67</v>
      </c>
      <c r="H31" s="65"/>
      <c r="I31" s="98">
        <f t="shared" si="6"/>
        <v>1</v>
      </c>
      <c r="J31" s="98">
        <f t="shared" si="7"/>
        <v>0</v>
      </c>
      <c r="K31" s="98">
        <f t="shared" si="8"/>
        <v>0</v>
      </c>
      <c r="L31" s="63">
        <v>1</v>
      </c>
    </row>
    <row r="32" spans="1:12" ht="30" customHeight="1" x14ac:dyDescent="0.3">
      <c r="A32" s="188" t="str">
        <f>IF(L32=1,"LColl-"&amp;TEXT(COUNTIF($L$3:L32, "1"), "0"), "")</f>
        <v>LColl-28</v>
      </c>
      <c r="B32" s="92" t="s">
        <v>9</v>
      </c>
      <c r="C32" s="226" t="s">
        <v>448</v>
      </c>
      <c r="D32" s="93"/>
      <c r="E32" s="227"/>
      <c r="F32" s="85"/>
      <c r="G32" s="86" t="s">
        <v>67</v>
      </c>
      <c r="H32" s="65"/>
      <c r="I32" s="98">
        <f t="shared" si="6"/>
        <v>5</v>
      </c>
      <c r="J32" s="98">
        <f t="shared" si="7"/>
        <v>0</v>
      </c>
      <c r="K32" s="98">
        <f t="shared" si="8"/>
        <v>0</v>
      </c>
      <c r="L32" s="63">
        <v>1</v>
      </c>
    </row>
    <row r="33" spans="1:12" ht="30" customHeight="1" x14ac:dyDescent="0.3">
      <c r="A33" s="188" t="str">
        <f>IF(L33=1,"LColl-"&amp;TEXT(COUNTIF($L$3:L33, "1"), "0"), "")</f>
        <v>LColl-29</v>
      </c>
      <c r="B33" s="92" t="s">
        <v>9</v>
      </c>
      <c r="C33" s="236" t="s">
        <v>449</v>
      </c>
      <c r="D33" s="93"/>
      <c r="E33" s="237"/>
      <c r="F33" s="85"/>
      <c r="G33" s="86" t="s">
        <v>67</v>
      </c>
      <c r="H33" s="65"/>
      <c r="I33" s="98">
        <f t="shared" si="6"/>
        <v>5</v>
      </c>
      <c r="J33" s="98">
        <f t="shared" si="7"/>
        <v>0</v>
      </c>
      <c r="K33" s="98">
        <f t="shared" si="8"/>
        <v>0</v>
      </c>
      <c r="L33" s="63">
        <v>1</v>
      </c>
    </row>
    <row r="34" spans="1:12" ht="30" customHeight="1" x14ac:dyDescent="0.3">
      <c r="A34" s="188" t="str">
        <f>IF(L34=1,"LColl-"&amp;TEXT(COUNTIF($L$3:L34, "1"), "0"), "")</f>
        <v>LColl-30</v>
      </c>
      <c r="B34" s="92" t="s">
        <v>10</v>
      </c>
      <c r="C34" s="238" t="s">
        <v>450</v>
      </c>
      <c r="D34" s="93"/>
      <c r="E34" s="237"/>
      <c r="F34" s="85"/>
      <c r="G34" s="86" t="s">
        <v>67</v>
      </c>
      <c r="H34" s="65"/>
      <c r="I34" s="98">
        <f t="shared" si="6"/>
        <v>1</v>
      </c>
      <c r="J34" s="98">
        <f t="shared" si="7"/>
        <v>0</v>
      </c>
      <c r="K34" s="98">
        <f t="shared" si="8"/>
        <v>0</v>
      </c>
      <c r="L34" s="63">
        <v>1</v>
      </c>
    </row>
    <row r="35" spans="1:12" x14ac:dyDescent="0.3">
      <c r="H35" s="63"/>
    </row>
    <row r="36" spans="1:12" x14ac:dyDescent="0.3">
      <c r="C36" s="239" t="s">
        <v>375</v>
      </c>
      <c r="H36" s="63"/>
    </row>
    <row r="37" spans="1:12" x14ac:dyDescent="0.3">
      <c r="H37" s="63"/>
    </row>
    <row r="38" spans="1:12" x14ac:dyDescent="0.3">
      <c r="H38" s="63"/>
    </row>
    <row r="39" spans="1:12" x14ac:dyDescent="0.3">
      <c r="H39" s="63"/>
    </row>
    <row r="40" spans="1:12" x14ac:dyDescent="0.3">
      <c r="H40" s="63"/>
    </row>
    <row r="41" spans="1:12" x14ac:dyDescent="0.3">
      <c r="H41" s="63"/>
    </row>
    <row r="42" spans="1:12" x14ac:dyDescent="0.3">
      <c r="H42" s="63"/>
    </row>
    <row r="43" spans="1:12" x14ac:dyDescent="0.3">
      <c r="H43" s="63"/>
    </row>
    <row r="44" spans="1:12" x14ac:dyDescent="0.3">
      <c r="H44" s="63"/>
    </row>
    <row r="45" spans="1:12" x14ac:dyDescent="0.3">
      <c r="H45" s="63"/>
    </row>
    <row r="46" spans="1:12" x14ac:dyDescent="0.3">
      <c r="H46" s="63"/>
    </row>
    <row r="47" spans="1:12" x14ac:dyDescent="0.3">
      <c r="H47" s="63"/>
    </row>
    <row r="48" spans="1:12" x14ac:dyDescent="0.3">
      <c r="H48" s="63"/>
    </row>
    <row r="49" spans="8:8" x14ac:dyDescent="0.3">
      <c r="H49" s="63"/>
    </row>
    <row r="50" spans="8:8" x14ac:dyDescent="0.3">
      <c r="H50" s="63"/>
    </row>
    <row r="51" spans="8:8" x14ac:dyDescent="0.3">
      <c r="H51" s="63"/>
    </row>
    <row r="52" spans="8:8" x14ac:dyDescent="0.3">
      <c r="H52" s="65"/>
    </row>
    <row r="53" spans="8:8" x14ac:dyDescent="0.3">
      <c r="H53" s="65"/>
    </row>
    <row r="54" spans="8:8" x14ac:dyDescent="0.3">
      <c r="H54" s="65"/>
    </row>
    <row r="55" spans="8:8" x14ac:dyDescent="0.3">
      <c r="H55" s="65"/>
    </row>
    <row r="56" spans="8:8" x14ac:dyDescent="0.3">
      <c r="H56" s="65"/>
    </row>
    <row r="57" spans="8:8" x14ac:dyDescent="0.3">
      <c r="H57" s="65"/>
    </row>
    <row r="58" spans="8:8" x14ac:dyDescent="0.3">
      <c r="H58" s="65"/>
    </row>
    <row r="59" spans="8:8" x14ac:dyDescent="0.3">
      <c r="H59" s="65"/>
    </row>
    <row r="60" spans="8:8" x14ac:dyDescent="0.3">
      <c r="H60" s="65"/>
    </row>
    <row r="61" spans="8:8" x14ac:dyDescent="0.3">
      <c r="H61" s="65"/>
    </row>
    <row r="62" spans="8:8" x14ac:dyDescent="0.3">
      <c r="H62" s="65"/>
    </row>
    <row r="63" spans="8:8" x14ac:dyDescent="0.3">
      <c r="H63" s="65"/>
    </row>
    <row r="64" spans="8:8" x14ac:dyDescent="0.3">
      <c r="H64" s="65"/>
    </row>
    <row r="65" spans="8:8" x14ac:dyDescent="0.3">
      <c r="H65" s="65"/>
    </row>
    <row r="66" spans="8:8" x14ac:dyDescent="0.3">
      <c r="H66" s="65"/>
    </row>
    <row r="67" spans="8:8" x14ac:dyDescent="0.3">
      <c r="H67" s="65"/>
    </row>
    <row r="68" spans="8:8" x14ac:dyDescent="0.3">
      <c r="H68" s="65"/>
    </row>
    <row r="69" spans="8:8" x14ac:dyDescent="0.3">
      <c r="H69" s="65"/>
    </row>
    <row r="70" spans="8:8" x14ac:dyDescent="0.3">
      <c r="H70" s="65"/>
    </row>
    <row r="71" spans="8:8" x14ac:dyDescent="0.3">
      <c r="H71" s="65"/>
    </row>
    <row r="72" spans="8:8" x14ac:dyDescent="0.3">
      <c r="H72" s="65"/>
    </row>
    <row r="73" spans="8:8" x14ac:dyDescent="0.3">
      <c r="H73" s="65"/>
    </row>
    <row r="74" spans="8:8" x14ac:dyDescent="0.3">
      <c r="H74" s="65"/>
    </row>
    <row r="75" spans="8:8" x14ac:dyDescent="0.3">
      <c r="H75" s="65"/>
    </row>
    <row r="76" spans="8:8" x14ac:dyDescent="0.3">
      <c r="H76" s="65"/>
    </row>
    <row r="77" spans="8:8" x14ac:dyDescent="0.3">
      <c r="H77" s="65"/>
    </row>
    <row r="78" spans="8:8" x14ac:dyDescent="0.3">
      <c r="H78" s="65"/>
    </row>
    <row r="79" spans="8:8" x14ac:dyDescent="0.3">
      <c r="H79" s="65"/>
    </row>
    <row r="80" spans="8:8" x14ac:dyDescent="0.3">
      <c r="H80" s="65"/>
    </row>
    <row r="81" spans="8:8" x14ac:dyDescent="0.3">
      <c r="H81" s="65"/>
    </row>
    <row r="82" spans="8:8" x14ac:dyDescent="0.3">
      <c r="H82" s="65"/>
    </row>
    <row r="83" spans="8:8" x14ac:dyDescent="0.3">
      <c r="H83" s="65"/>
    </row>
    <row r="84" spans="8:8" x14ac:dyDescent="0.3">
      <c r="H84" s="65"/>
    </row>
    <row r="85" spans="8:8" x14ac:dyDescent="0.3">
      <c r="H85" s="65"/>
    </row>
    <row r="86" spans="8:8" x14ac:dyDescent="0.3">
      <c r="H86" s="65"/>
    </row>
    <row r="87" spans="8:8" x14ac:dyDescent="0.3">
      <c r="H87" s="65"/>
    </row>
  </sheetData>
  <sheetProtection algorithmName="SHA-512" hashValue="RZrfXT6no1/bWu7E3rFsYnjvvLC9WvQIwjT+pcITiugDuKRESu0+TUvkkWMICpli92ub6OkP5rmGoODwrPjcWQ==" saltValue="/WkfRv7EXyrlUPppXWS3gw==" spinCount="100000" sheet="1" objects="1" scenarios="1"/>
  <mergeCells count="1">
    <mergeCell ref="O3:Q6"/>
  </mergeCells>
  <conditionalFormatting sqref="B1:B2">
    <cfRule type="cellIs" dxfId="189" priority="7" operator="equal">
      <formula>"Mandatory"</formula>
    </cfRule>
  </conditionalFormatting>
  <conditionalFormatting sqref="B1:B1048576">
    <cfRule type="cellIs" dxfId="188" priority="2" operator="equal">
      <formula>"Informational"</formula>
    </cfRule>
    <cfRule type="cellIs" dxfId="187" priority="3" operator="equal">
      <formula>"Not Needed"</formula>
    </cfRule>
    <cfRule type="cellIs" dxfId="186" priority="4" operator="equal">
      <formula>"Critical"</formula>
    </cfRule>
    <cfRule type="cellIs" dxfId="185" priority="5" operator="equal">
      <formula>"Extremely Advantageous"</formula>
    </cfRule>
  </conditionalFormatting>
  <conditionalFormatting sqref="G3:G11 G13:G21 G23:G34">
    <cfRule type="cellIs" dxfId="184"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4" xr:uid="{00000000-0002-0000-0D00-000000000000}">
      <formula1>SpecType</formula1>
      <formula2>0</formula2>
    </dataValidation>
    <dataValidation type="list" allowBlank="1" showInputMessage="1" showErrorMessage="1" sqref="G3:G11 G13:G21 G23:G34" xr:uid="{00000000-0002-0000-0D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1:Q162"/>
  <sheetViews>
    <sheetView zoomScaleNormal="100" zoomScalePageLayoutView="90" workbookViewId="0">
      <selection activeCell="O3" sqref="O3:Q6"/>
    </sheetView>
  </sheetViews>
  <sheetFormatPr defaultColWidth="9" defaultRowHeight="15.6" x14ac:dyDescent="0.3"/>
  <cols>
    <col min="1" max="1" width="10.59765625" style="61" customWidth="1"/>
    <col min="2" max="2" width="14.59765625" style="6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240"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25" t="s">
        <v>451</v>
      </c>
      <c r="B2" s="75"/>
      <c r="C2" s="211"/>
      <c r="D2" s="77"/>
      <c r="E2" s="78"/>
      <c r="F2" s="78"/>
      <c r="G2" s="104"/>
      <c r="H2" s="65">
        <f>COUNTA(B3:B131)</f>
        <v>118</v>
      </c>
      <c r="K2" s="65">
        <f>SUM(K3:K131)</f>
        <v>0</v>
      </c>
    </row>
    <row r="3" spans="1:17" ht="43.5" customHeight="1" x14ac:dyDescent="0.3">
      <c r="A3" s="241" t="str">
        <f>IF(L3=1,"LCran-"&amp;TEXT(COUNTIF($L$3:L3, "1"), "0"), "")</f>
        <v>LCran-1</v>
      </c>
      <c r="B3" s="134" t="s">
        <v>10</v>
      </c>
      <c r="C3" s="106" t="s">
        <v>452</v>
      </c>
      <c r="D3" s="242"/>
      <c r="E3" s="190"/>
      <c r="F3" s="111">
        <v>1</v>
      </c>
      <c r="G3" s="111" t="s">
        <v>67</v>
      </c>
      <c r="H3" s="65">
        <f>COUNTIF(G:G,"=Select from Drop Down List")</f>
        <v>118</v>
      </c>
      <c r="I3" s="65">
        <f t="shared" ref="I3:I13" si="0">IF(NOT(ISBLANK($B3)),VLOOKUP($B3,specdata,2,FALSE()),"")</f>
        <v>1</v>
      </c>
      <c r="J3" s="65">
        <f t="shared" ref="J3:J13" si="1">VLOOKUP(G3,AvailabilityData,2,FALSE())</f>
        <v>0</v>
      </c>
      <c r="K3" s="65">
        <f t="shared" ref="K3:K13" si="2">I3*J3</f>
        <v>0</v>
      </c>
      <c r="L3" s="63">
        <v>1</v>
      </c>
      <c r="O3" s="627"/>
      <c r="P3" s="627"/>
      <c r="Q3" s="627"/>
    </row>
    <row r="4" spans="1:17" ht="30" customHeight="1" x14ac:dyDescent="0.3">
      <c r="A4" s="241" t="str">
        <f>IF(L4=1,"LCran-"&amp;TEXT(COUNTIF($L$3:L4, "1"), "0"), "")</f>
        <v>LCran-2</v>
      </c>
      <c r="B4" s="134" t="s">
        <v>10</v>
      </c>
      <c r="C4" s="106" t="s">
        <v>453</v>
      </c>
      <c r="D4" s="242"/>
      <c r="E4" s="190"/>
      <c r="F4" s="111">
        <v>1</v>
      </c>
      <c r="G4" s="111" t="s">
        <v>67</v>
      </c>
      <c r="H4" s="65">
        <f>COUNTIF(G:G,"=Function Available")</f>
        <v>0</v>
      </c>
      <c r="I4" s="65">
        <f t="shared" si="0"/>
        <v>1</v>
      </c>
      <c r="J4" s="65">
        <f t="shared" si="1"/>
        <v>0</v>
      </c>
      <c r="K4" s="65">
        <f t="shared" si="2"/>
        <v>0</v>
      </c>
      <c r="L4" s="63">
        <v>1</v>
      </c>
      <c r="O4" s="627"/>
      <c r="P4" s="627"/>
      <c r="Q4" s="627"/>
    </row>
    <row r="5" spans="1:17" ht="30" customHeight="1" x14ac:dyDescent="0.3">
      <c r="A5" s="241" t="str">
        <f>IF(L5=1,"LCran-"&amp;TEXT(COUNTIF($L$3:L5, "1"), "0"), "")</f>
        <v>LCran-3</v>
      </c>
      <c r="B5" s="134" t="s">
        <v>10</v>
      </c>
      <c r="C5" s="106" t="s">
        <v>454</v>
      </c>
      <c r="D5" s="201"/>
      <c r="E5" s="190"/>
      <c r="F5" s="111">
        <v>1</v>
      </c>
      <c r="G5" s="111" t="s">
        <v>67</v>
      </c>
      <c r="H5" s="65">
        <f>COUNTIF(F:G,"=Function Not Available")</f>
        <v>0</v>
      </c>
      <c r="I5" s="65">
        <f t="shared" si="0"/>
        <v>1</v>
      </c>
      <c r="J5" s="65">
        <f t="shared" si="1"/>
        <v>0</v>
      </c>
      <c r="K5" s="65">
        <f t="shared" si="2"/>
        <v>0</v>
      </c>
      <c r="L5" s="63">
        <v>1</v>
      </c>
      <c r="O5" s="627"/>
      <c r="P5" s="627"/>
      <c r="Q5" s="627"/>
    </row>
    <row r="6" spans="1:17" ht="46.8" x14ac:dyDescent="0.3">
      <c r="A6" s="241" t="str">
        <f>IF(L6=1,"LCran-"&amp;TEXT(COUNTIF($L$3:L6, "1"), "0"), "")</f>
        <v>LCran-4</v>
      </c>
      <c r="B6" s="134" t="s">
        <v>10</v>
      </c>
      <c r="C6" s="106" t="s">
        <v>455</v>
      </c>
      <c r="D6" s="201"/>
      <c r="E6" s="190"/>
      <c r="F6" s="111">
        <v>1</v>
      </c>
      <c r="G6" s="111" t="s">
        <v>67</v>
      </c>
      <c r="H6" s="65">
        <f>COUNTIF(G:G,"=Exception")</f>
        <v>0</v>
      </c>
      <c r="I6" s="65">
        <f t="shared" si="0"/>
        <v>1</v>
      </c>
      <c r="J6" s="65">
        <f t="shared" si="1"/>
        <v>0</v>
      </c>
      <c r="K6" s="65">
        <f t="shared" si="2"/>
        <v>0</v>
      </c>
      <c r="L6" s="63">
        <v>1</v>
      </c>
      <c r="O6" s="627"/>
      <c r="P6" s="627"/>
      <c r="Q6" s="627"/>
    </row>
    <row r="7" spans="1:17" ht="46.8" x14ac:dyDescent="0.3">
      <c r="A7" s="241" t="str">
        <f>IF(L7=1,"LCran-"&amp;TEXT(COUNTIF($L$3:L7, "1"), "0"), "")</f>
        <v>LCran-5</v>
      </c>
      <c r="B7" s="134" t="s">
        <v>10</v>
      </c>
      <c r="C7" s="106" t="s">
        <v>456</v>
      </c>
      <c r="D7" s="201"/>
      <c r="E7" s="190"/>
      <c r="F7" s="111">
        <v>1</v>
      </c>
      <c r="G7" s="111" t="s">
        <v>67</v>
      </c>
      <c r="H7" s="564">
        <f>COUNTIFS(B:B,"=Critical",G:G,"=Select from Drop Down List")</f>
        <v>7</v>
      </c>
      <c r="I7" s="65">
        <f t="shared" si="0"/>
        <v>1</v>
      </c>
      <c r="J7" s="65">
        <f t="shared" si="1"/>
        <v>0</v>
      </c>
      <c r="K7" s="65">
        <f t="shared" si="2"/>
        <v>0</v>
      </c>
      <c r="L7" s="63">
        <v>1</v>
      </c>
    </row>
    <row r="8" spans="1:17" ht="46.8" x14ac:dyDescent="0.3">
      <c r="A8" s="241" t="str">
        <f>IF(L8=1,"LCran-"&amp;TEXT(COUNTIF($L$3:L8, "1"), "0"), "")</f>
        <v>LCran-6</v>
      </c>
      <c r="B8" s="134" t="s">
        <v>10</v>
      </c>
      <c r="C8" s="106" t="s">
        <v>457</v>
      </c>
      <c r="D8" s="201"/>
      <c r="E8" s="190"/>
      <c r="F8" s="111">
        <v>1</v>
      </c>
      <c r="G8" s="111" t="s">
        <v>67</v>
      </c>
      <c r="H8" s="564">
        <f>COUNTIFS(B:B,"=Critical",G:G,"=Function Available")</f>
        <v>0</v>
      </c>
      <c r="I8" s="65">
        <f t="shared" si="0"/>
        <v>1</v>
      </c>
      <c r="J8" s="65">
        <f t="shared" si="1"/>
        <v>0</v>
      </c>
      <c r="K8" s="65">
        <f t="shared" si="2"/>
        <v>0</v>
      </c>
      <c r="L8" s="63">
        <v>1</v>
      </c>
    </row>
    <row r="9" spans="1:17" ht="30" customHeight="1" x14ac:dyDescent="0.3">
      <c r="A9" s="241" t="str">
        <f>IF(L9=1,"LCran-"&amp;TEXT(COUNTIF($L$3:L9, "1"), "0"), "")</f>
        <v>LCran-7</v>
      </c>
      <c r="B9" s="134" t="s">
        <v>10</v>
      </c>
      <c r="C9" s="106" t="s">
        <v>458</v>
      </c>
      <c r="D9" s="242"/>
      <c r="E9" s="190"/>
      <c r="F9" s="111">
        <v>1</v>
      </c>
      <c r="G9" s="111" t="s">
        <v>67</v>
      </c>
      <c r="H9" s="564">
        <f>COUNTIFS(B:B,"=Critical",G:G,"=Function Not Available")</f>
        <v>0</v>
      </c>
      <c r="I9" s="65">
        <f t="shared" si="0"/>
        <v>1</v>
      </c>
      <c r="J9" s="65">
        <f t="shared" si="1"/>
        <v>0</v>
      </c>
      <c r="K9" s="65">
        <f t="shared" si="2"/>
        <v>0</v>
      </c>
      <c r="L9" s="63">
        <v>1</v>
      </c>
    </row>
    <row r="10" spans="1:17" ht="30" customHeight="1" x14ac:dyDescent="0.3">
      <c r="A10" s="241" t="str">
        <f>IF(L10=1,"LCran-"&amp;TEXT(COUNTIF($L$3:L10, "1"), "0"), "")</f>
        <v>LCran-8</v>
      </c>
      <c r="B10" s="134" t="s">
        <v>9</v>
      </c>
      <c r="C10" s="106" t="s">
        <v>459</v>
      </c>
      <c r="D10" s="242"/>
      <c r="E10" s="190"/>
      <c r="F10" s="111">
        <v>1</v>
      </c>
      <c r="G10" s="111" t="s">
        <v>67</v>
      </c>
      <c r="H10" s="564">
        <f>COUNTIFS(B:B,"=Critical",G:G,"=Exception")</f>
        <v>0</v>
      </c>
      <c r="I10" s="65">
        <f t="shared" si="0"/>
        <v>5</v>
      </c>
      <c r="J10" s="65">
        <f t="shared" si="1"/>
        <v>0</v>
      </c>
      <c r="K10" s="65">
        <f t="shared" si="2"/>
        <v>0</v>
      </c>
      <c r="L10" s="63">
        <v>1</v>
      </c>
    </row>
    <row r="11" spans="1:17" ht="30" customHeight="1" x14ac:dyDescent="0.3">
      <c r="A11" s="241" t="str">
        <f>IF(L11=1,"LCran-"&amp;TEXT(COUNTIF($L$3:L11, "1"), "0"), "")</f>
        <v>LCran-9</v>
      </c>
      <c r="B11" s="134" t="s">
        <v>9</v>
      </c>
      <c r="C11" s="106" t="s">
        <v>460</v>
      </c>
      <c r="D11" s="201"/>
      <c r="E11" s="190"/>
      <c r="F11" s="111">
        <v>1</v>
      </c>
      <c r="G11" s="111" t="s">
        <v>67</v>
      </c>
      <c r="H11" s="565">
        <f>COUNTIFS(B:B,"=Important",G:G,"=Select from Drop Down List")</f>
        <v>111</v>
      </c>
      <c r="I11" s="65">
        <f t="shared" si="0"/>
        <v>5</v>
      </c>
      <c r="J11" s="65">
        <f t="shared" si="1"/>
        <v>0</v>
      </c>
      <c r="K11" s="65">
        <f t="shared" si="2"/>
        <v>0</v>
      </c>
      <c r="L11" s="63">
        <v>1</v>
      </c>
    </row>
    <row r="12" spans="1:17" ht="30" customHeight="1" x14ac:dyDescent="0.3">
      <c r="A12" s="241" t="str">
        <f>IF(L12=1,"LCran-"&amp;TEXT(COUNTIF($L$3:L12, "1"), "0"), "")</f>
        <v>LCran-10</v>
      </c>
      <c r="B12" s="134" t="s">
        <v>10</v>
      </c>
      <c r="C12" s="106" t="s">
        <v>461</v>
      </c>
      <c r="D12" s="242"/>
      <c r="E12" s="190"/>
      <c r="F12" s="111">
        <v>1</v>
      </c>
      <c r="G12" s="111" t="s">
        <v>67</v>
      </c>
      <c r="H12" s="565">
        <f>COUNTIFS(B:B,"=Important",G:G,"=Function Available")</f>
        <v>0</v>
      </c>
      <c r="I12" s="65">
        <f t="shared" si="0"/>
        <v>1</v>
      </c>
      <c r="J12" s="65">
        <f t="shared" si="1"/>
        <v>0</v>
      </c>
      <c r="K12" s="65">
        <f t="shared" si="2"/>
        <v>0</v>
      </c>
      <c r="L12" s="63">
        <v>1</v>
      </c>
    </row>
    <row r="13" spans="1:17" ht="30" customHeight="1" x14ac:dyDescent="0.3">
      <c r="A13" s="241" t="str">
        <f>IF(L13=1,"LCran-"&amp;TEXT(COUNTIF($L$3:L13, "1"), "0"), "")</f>
        <v>LCran-11</v>
      </c>
      <c r="B13" s="134" t="s">
        <v>10</v>
      </c>
      <c r="C13" s="106" t="s">
        <v>462</v>
      </c>
      <c r="D13" s="242"/>
      <c r="E13" s="190"/>
      <c r="F13" s="111">
        <v>1</v>
      </c>
      <c r="G13" s="111" t="s">
        <v>67</v>
      </c>
      <c r="H13" s="565">
        <f>COUNTIFS(B:B,"=Important",G:G,"=Function Not Available")</f>
        <v>0</v>
      </c>
      <c r="I13" s="65">
        <f t="shared" si="0"/>
        <v>1</v>
      </c>
      <c r="J13" s="65">
        <f t="shared" si="1"/>
        <v>0</v>
      </c>
      <c r="K13" s="65">
        <f t="shared" si="2"/>
        <v>0</v>
      </c>
      <c r="L13" s="63">
        <v>1</v>
      </c>
    </row>
    <row r="14" spans="1:17" s="153" customFormat="1" ht="15" customHeight="1" x14ac:dyDescent="0.3">
      <c r="A14" s="151"/>
      <c r="B14" s="124"/>
      <c r="C14" s="125" t="s">
        <v>463</v>
      </c>
      <c r="D14" s="202"/>
      <c r="E14" s="166"/>
      <c r="F14" s="128"/>
      <c r="G14" s="104"/>
      <c r="H14" s="565">
        <f>COUNTIFS(B:B,"=Important",G:G,"=Exception")</f>
        <v>0</v>
      </c>
      <c r="I14" s="97"/>
      <c r="J14" s="97"/>
      <c r="K14" s="97"/>
    </row>
    <row r="15" spans="1:17" ht="30" customHeight="1" x14ac:dyDescent="0.3">
      <c r="A15" s="241" t="str">
        <f>IF(L15=1,"LCran-"&amp;TEXT(COUNTIF($L$3:L15, "1"), "0"), "")</f>
        <v>LCran-12</v>
      </c>
      <c r="B15" s="134" t="s">
        <v>10</v>
      </c>
      <c r="C15" s="243" t="s">
        <v>464</v>
      </c>
      <c r="D15" s="204"/>
      <c r="E15" s="90"/>
      <c r="F15" s="164">
        <v>1</v>
      </c>
      <c r="G15" s="164" t="s">
        <v>67</v>
      </c>
      <c r="H15" s="566">
        <f>COUNTIFS(B:B,"=Informational",G:G,"=Select from Drop Down List")</f>
        <v>0</v>
      </c>
      <c r="I15" s="65">
        <f t="shared" ref="I15:I30" si="3">IF(NOT(ISBLANK($B15)),VLOOKUP($B15,specdata,2,FALSE()),"")</f>
        <v>1</v>
      </c>
      <c r="J15" s="65">
        <f t="shared" ref="J15:J30" si="4">VLOOKUP(G15,AvailabilityData,2,FALSE())</f>
        <v>0</v>
      </c>
      <c r="K15" s="65">
        <f t="shared" ref="K15:K30" si="5">I15*J15</f>
        <v>0</v>
      </c>
      <c r="L15" s="63">
        <v>1</v>
      </c>
    </row>
    <row r="16" spans="1:17" ht="30" customHeight="1" x14ac:dyDescent="0.3">
      <c r="A16" s="241" t="str">
        <f>IF(L16=1,"LCran-"&amp;TEXT(COUNTIF($L$3:L16, "1"), "0"), "")</f>
        <v>LCran-13</v>
      </c>
      <c r="B16" s="134" t="s">
        <v>10</v>
      </c>
      <c r="C16" s="244" t="s">
        <v>465</v>
      </c>
      <c r="D16" s="201"/>
      <c r="E16" s="190"/>
      <c r="F16" s="111">
        <v>1</v>
      </c>
      <c r="G16" s="111" t="s">
        <v>67</v>
      </c>
      <c r="I16" s="65">
        <f t="shared" si="3"/>
        <v>1</v>
      </c>
      <c r="J16" s="65">
        <f t="shared" si="4"/>
        <v>0</v>
      </c>
      <c r="K16" s="65">
        <f t="shared" si="5"/>
        <v>0</v>
      </c>
      <c r="L16" s="63">
        <v>1</v>
      </c>
    </row>
    <row r="17" spans="1:12" ht="30" customHeight="1" x14ac:dyDescent="0.3">
      <c r="A17" s="241" t="str">
        <f>IF(L17=1,"LCran-"&amp;TEXT(COUNTIF($L$3:L17, "1"), "0"), "")</f>
        <v>LCran-14</v>
      </c>
      <c r="B17" s="134" t="s">
        <v>10</v>
      </c>
      <c r="C17" s="244" t="s">
        <v>466</v>
      </c>
      <c r="D17" s="201"/>
      <c r="E17" s="190"/>
      <c r="F17" s="111">
        <v>1</v>
      </c>
      <c r="G17" s="111" t="s">
        <v>67</v>
      </c>
      <c r="I17" s="65">
        <f t="shared" si="3"/>
        <v>1</v>
      </c>
      <c r="J17" s="65">
        <f t="shared" si="4"/>
        <v>0</v>
      </c>
      <c r="K17" s="65">
        <f t="shared" si="5"/>
        <v>0</v>
      </c>
      <c r="L17" s="63">
        <v>1</v>
      </c>
    </row>
    <row r="18" spans="1:12" ht="30" customHeight="1" x14ac:dyDescent="0.3">
      <c r="A18" s="241" t="str">
        <f>IF(L18=1,"LCran-"&amp;TEXT(COUNTIF($L$3:L18, "1"), "0"), "")</f>
        <v>LCran-15</v>
      </c>
      <c r="B18" s="134" t="s">
        <v>10</v>
      </c>
      <c r="C18" s="244" t="s">
        <v>467</v>
      </c>
      <c r="D18" s="201"/>
      <c r="E18" s="190"/>
      <c r="F18" s="111">
        <v>1</v>
      </c>
      <c r="G18" s="111" t="s">
        <v>67</v>
      </c>
      <c r="I18" s="65">
        <f t="shared" si="3"/>
        <v>1</v>
      </c>
      <c r="J18" s="65">
        <f t="shared" si="4"/>
        <v>0</v>
      </c>
      <c r="K18" s="65">
        <f t="shared" si="5"/>
        <v>0</v>
      </c>
      <c r="L18" s="63">
        <v>1</v>
      </c>
    </row>
    <row r="19" spans="1:12" ht="30" customHeight="1" x14ac:dyDescent="0.3">
      <c r="A19" s="241" t="str">
        <f>IF(L19=1,"LCran-"&amp;TEXT(COUNTIF($L$3:L19, "1"), "0"), "")</f>
        <v>LCran-16</v>
      </c>
      <c r="B19" s="134" t="s">
        <v>10</v>
      </c>
      <c r="C19" s="244" t="s">
        <v>468</v>
      </c>
      <c r="D19" s="201"/>
      <c r="E19" s="190"/>
      <c r="F19" s="111">
        <v>1</v>
      </c>
      <c r="G19" s="111" t="s">
        <v>67</v>
      </c>
      <c r="H19" s="65"/>
      <c r="I19" s="65">
        <f t="shared" si="3"/>
        <v>1</v>
      </c>
      <c r="J19" s="65">
        <f t="shared" si="4"/>
        <v>0</v>
      </c>
      <c r="K19" s="65">
        <f t="shared" si="5"/>
        <v>0</v>
      </c>
      <c r="L19" s="63">
        <v>1</v>
      </c>
    </row>
    <row r="20" spans="1:12" ht="30" customHeight="1" x14ac:dyDescent="0.3">
      <c r="A20" s="241" t="str">
        <f>IF(L20=1,"LCran-"&amp;TEXT(COUNTIF($L$3:L20, "1"), "0"), "")</f>
        <v>LCran-17</v>
      </c>
      <c r="B20" s="134" t="s">
        <v>10</v>
      </c>
      <c r="C20" s="244" t="s">
        <v>469</v>
      </c>
      <c r="D20" s="201"/>
      <c r="E20" s="190"/>
      <c r="F20" s="111">
        <v>1</v>
      </c>
      <c r="G20" s="111" t="s">
        <v>67</v>
      </c>
      <c r="H20" s="65"/>
      <c r="I20" s="65">
        <f t="shared" si="3"/>
        <v>1</v>
      </c>
      <c r="J20" s="65">
        <f t="shared" si="4"/>
        <v>0</v>
      </c>
      <c r="K20" s="65">
        <f t="shared" si="5"/>
        <v>0</v>
      </c>
      <c r="L20" s="63">
        <v>1</v>
      </c>
    </row>
    <row r="21" spans="1:12" ht="30" customHeight="1" x14ac:dyDescent="0.3">
      <c r="A21" s="241" t="str">
        <f>IF(L21=1,"LCran-"&amp;TEXT(COUNTIF($L$3:L21, "1"), "0"), "")</f>
        <v>LCran-18</v>
      </c>
      <c r="B21" s="134" t="s">
        <v>10</v>
      </c>
      <c r="C21" s="244" t="s">
        <v>470</v>
      </c>
      <c r="D21" s="201"/>
      <c r="E21" s="190"/>
      <c r="F21" s="111">
        <v>1</v>
      </c>
      <c r="G21" s="111" t="s">
        <v>67</v>
      </c>
      <c r="H21" s="65"/>
      <c r="I21" s="65">
        <f t="shared" si="3"/>
        <v>1</v>
      </c>
      <c r="J21" s="65">
        <f t="shared" si="4"/>
        <v>0</v>
      </c>
      <c r="K21" s="65">
        <f t="shared" si="5"/>
        <v>0</v>
      </c>
      <c r="L21" s="63">
        <v>1</v>
      </c>
    </row>
    <row r="22" spans="1:12" ht="30" customHeight="1" x14ac:dyDescent="0.3">
      <c r="A22" s="241" t="str">
        <f>IF(L22=1,"LCran-"&amp;TEXT(COUNTIF($L$3:L22, "1"), "0"), "")</f>
        <v>LCran-19</v>
      </c>
      <c r="B22" s="134" t="s">
        <v>10</v>
      </c>
      <c r="C22" s="244" t="s">
        <v>471</v>
      </c>
      <c r="D22" s="201"/>
      <c r="E22" s="190"/>
      <c r="F22" s="111">
        <v>1</v>
      </c>
      <c r="G22" s="111" t="s">
        <v>67</v>
      </c>
      <c r="H22" s="65"/>
      <c r="I22" s="65">
        <f t="shared" si="3"/>
        <v>1</v>
      </c>
      <c r="J22" s="65">
        <f t="shared" si="4"/>
        <v>0</v>
      </c>
      <c r="K22" s="65">
        <f t="shared" si="5"/>
        <v>0</v>
      </c>
      <c r="L22" s="63">
        <v>1</v>
      </c>
    </row>
    <row r="23" spans="1:12" ht="30" customHeight="1" x14ac:dyDescent="0.3">
      <c r="A23" s="241" t="str">
        <f>IF(L23=1,"LCran-"&amp;TEXT(COUNTIF($L$3:L23, "1"), "0"), "")</f>
        <v>LCran-20</v>
      </c>
      <c r="B23" s="134" t="s">
        <v>10</v>
      </c>
      <c r="C23" s="244" t="s">
        <v>472</v>
      </c>
      <c r="D23" s="201"/>
      <c r="E23" s="190"/>
      <c r="F23" s="111">
        <v>1</v>
      </c>
      <c r="G23" s="111" t="s">
        <v>67</v>
      </c>
      <c r="H23" s="65"/>
      <c r="I23" s="65">
        <f t="shared" si="3"/>
        <v>1</v>
      </c>
      <c r="J23" s="65">
        <f t="shared" si="4"/>
        <v>0</v>
      </c>
      <c r="K23" s="65">
        <f t="shared" si="5"/>
        <v>0</v>
      </c>
      <c r="L23" s="63">
        <v>1</v>
      </c>
    </row>
    <row r="24" spans="1:12" ht="30" customHeight="1" x14ac:dyDescent="0.3">
      <c r="A24" s="241" t="str">
        <f>IF(L24=1,"LCran-"&amp;TEXT(COUNTIF($L$3:L24, "1"), "0"), "")</f>
        <v>LCran-21</v>
      </c>
      <c r="B24" s="134" t="s">
        <v>10</v>
      </c>
      <c r="C24" s="244" t="s">
        <v>473</v>
      </c>
      <c r="D24" s="201"/>
      <c r="E24" s="190"/>
      <c r="F24" s="111">
        <v>1</v>
      </c>
      <c r="G24" s="111" t="s">
        <v>67</v>
      </c>
      <c r="H24" s="65"/>
      <c r="I24" s="65">
        <f t="shared" si="3"/>
        <v>1</v>
      </c>
      <c r="J24" s="65">
        <f t="shared" si="4"/>
        <v>0</v>
      </c>
      <c r="K24" s="65">
        <f t="shared" si="5"/>
        <v>0</v>
      </c>
      <c r="L24" s="63">
        <v>1</v>
      </c>
    </row>
    <row r="25" spans="1:12" ht="30" customHeight="1" x14ac:dyDescent="0.3">
      <c r="A25" s="241" t="str">
        <f>IF(L25=1,"LCran-"&amp;TEXT(COUNTIF($L$3:L25, "1"), "0"), "")</f>
        <v>LCran-22</v>
      </c>
      <c r="B25" s="134" t="s">
        <v>10</v>
      </c>
      <c r="C25" s="244" t="s">
        <v>474</v>
      </c>
      <c r="D25" s="201"/>
      <c r="E25" s="190"/>
      <c r="F25" s="111">
        <v>1</v>
      </c>
      <c r="G25" s="111" t="s">
        <v>67</v>
      </c>
      <c r="H25" s="65"/>
      <c r="I25" s="65">
        <f t="shared" si="3"/>
        <v>1</v>
      </c>
      <c r="J25" s="65">
        <f t="shared" si="4"/>
        <v>0</v>
      </c>
      <c r="K25" s="65">
        <f t="shared" si="5"/>
        <v>0</v>
      </c>
      <c r="L25" s="63">
        <v>1</v>
      </c>
    </row>
    <row r="26" spans="1:12" ht="30" customHeight="1" x14ac:dyDescent="0.3">
      <c r="A26" s="241" t="str">
        <f>IF(L26=1,"LCran-"&amp;TEXT(COUNTIF($L$3:L26, "1"), "0"), "")</f>
        <v>LCran-23</v>
      </c>
      <c r="B26" s="134" t="s">
        <v>10</v>
      </c>
      <c r="C26" s="244" t="s">
        <v>475</v>
      </c>
      <c r="D26" s="201"/>
      <c r="E26" s="190"/>
      <c r="F26" s="111">
        <v>1</v>
      </c>
      <c r="G26" s="111" t="s">
        <v>67</v>
      </c>
      <c r="H26" s="65"/>
      <c r="I26" s="65">
        <f t="shared" si="3"/>
        <v>1</v>
      </c>
      <c r="J26" s="65">
        <f t="shared" si="4"/>
        <v>0</v>
      </c>
      <c r="K26" s="65">
        <f t="shared" si="5"/>
        <v>0</v>
      </c>
      <c r="L26" s="63">
        <v>1</v>
      </c>
    </row>
    <row r="27" spans="1:12" ht="30" customHeight="1" x14ac:dyDescent="0.3">
      <c r="A27" s="241" t="str">
        <f>IF(L27=1,"LCran-"&amp;TEXT(COUNTIF($L$3:L27, "1"), "0"), "")</f>
        <v>LCran-24</v>
      </c>
      <c r="B27" s="134" t="s">
        <v>10</v>
      </c>
      <c r="C27" s="244" t="s">
        <v>476</v>
      </c>
      <c r="D27" s="201"/>
      <c r="E27" s="190"/>
      <c r="F27" s="111">
        <v>1</v>
      </c>
      <c r="G27" s="111" t="s">
        <v>67</v>
      </c>
      <c r="H27" s="65"/>
      <c r="I27" s="65">
        <f t="shared" si="3"/>
        <v>1</v>
      </c>
      <c r="J27" s="65">
        <f t="shared" si="4"/>
        <v>0</v>
      </c>
      <c r="K27" s="65">
        <f t="shared" si="5"/>
        <v>0</v>
      </c>
      <c r="L27" s="63">
        <v>1</v>
      </c>
    </row>
    <row r="28" spans="1:12" ht="30" customHeight="1" x14ac:dyDescent="0.3">
      <c r="A28" s="241" t="str">
        <f>IF(L28=1,"LCran-"&amp;TEXT(COUNTIF($L$3:L28, "1"), "0"), "")</f>
        <v>LCran-25</v>
      </c>
      <c r="B28" s="134" t="s">
        <v>10</v>
      </c>
      <c r="C28" s="244" t="s">
        <v>477</v>
      </c>
      <c r="D28" s="201"/>
      <c r="E28" s="190"/>
      <c r="F28" s="111">
        <v>1</v>
      </c>
      <c r="G28" s="111" t="s">
        <v>67</v>
      </c>
      <c r="H28" s="97"/>
      <c r="I28" s="65">
        <f t="shared" si="3"/>
        <v>1</v>
      </c>
      <c r="J28" s="65">
        <f t="shared" si="4"/>
        <v>0</v>
      </c>
      <c r="K28" s="65">
        <f t="shared" si="5"/>
        <v>0</v>
      </c>
      <c r="L28" s="63">
        <v>1</v>
      </c>
    </row>
    <row r="29" spans="1:12" ht="30" customHeight="1" x14ac:dyDescent="0.3">
      <c r="A29" s="241" t="str">
        <f>IF(L29=1,"LCran-"&amp;TEXT(COUNTIF($L$3:L29, "1"), "0"), "")</f>
        <v>LCran-26</v>
      </c>
      <c r="B29" s="134" t="s">
        <v>10</v>
      </c>
      <c r="C29" s="244" t="s">
        <v>478</v>
      </c>
      <c r="D29" s="201"/>
      <c r="E29" s="190"/>
      <c r="F29" s="111">
        <v>1</v>
      </c>
      <c r="G29" s="111" t="s">
        <v>67</v>
      </c>
      <c r="H29" s="65"/>
      <c r="I29" s="65">
        <f t="shared" si="3"/>
        <v>1</v>
      </c>
      <c r="J29" s="65">
        <f t="shared" si="4"/>
        <v>0</v>
      </c>
      <c r="K29" s="65">
        <f t="shared" si="5"/>
        <v>0</v>
      </c>
      <c r="L29" s="63">
        <v>1</v>
      </c>
    </row>
    <row r="30" spans="1:12" ht="30" customHeight="1" x14ac:dyDescent="0.3">
      <c r="A30" s="241" t="str">
        <f>IF(L30=1,"LCran-"&amp;TEXT(COUNTIF($L$3:L30, "1"), "0"), "")</f>
        <v>LCran-27</v>
      </c>
      <c r="B30" s="134" t="s">
        <v>10</v>
      </c>
      <c r="C30" s="106" t="s">
        <v>479</v>
      </c>
      <c r="D30" s="242"/>
      <c r="E30" s="190"/>
      <c r="F30" s="111">
        <v>1</v>
      </c>
      <c r="G30" s="111" t="s">
        <v>67</v>
      </c>
      <c r="H30" s="65"/>
      <c r="I30" s="65">
        <f t="shared" si="3"/>
        <v>1</v>
      </c>
      <c r="J30" s="65">
        <f t="shared" si="4"/>
        <v>0</v>
      </c>
      <c r="K30" s="65">
        <f t="shared" si="5"/>
        <v>0</v>
      </c>
      <c r="L30" s="63">
        <v>1</v>
      </c>
    </row>
    <row r="31" spans="1:12" s="153" customFormat="1" ht="15" customHeight="1" x14ac:dyDescent="0.3">
      <c r="A31" s="151"/>
      <c r="B31" s="124"/>
      <c r="C31" s="125" t="s">
        <v>480</v>
      </c>
      <c r="D31" s="202"/>
      <c r="E31" s="166"/>
      <c r="F31" s="128"/>
      <c r="G31" s="104"/>
      <c r="H31" s="65"/>
      <c r="I31" s="97"/>
      <c r="J31" s="97"/>
      <c r="K31" s="97"/>
    </row>
    <row r="32" spans="1:12" ht="30" customHeight="1" x14ac:dyDescent="0.3">
      <c r="A32" s="241" t="str">
        <f>IF(L32=1,"LCran-"&amp;TEXT(COUNTIF($L$3:L32, "1"), "0"), "")</f>
        <v>LCran-28</v>
      </c>
      <c r="B32" s="134" t="s">
        <v>10</v>
      </c>
      <c r="C32" s="132" t="s">
        <v>481</v>
      </c>
      <c r="D32" s="204"/>
      <c r="E32" s="90"/>
      <c r="F32" s="164">
        <v>1</v>
      </c>
      <c r="G32" s="164" t="s">
        <v>67</v>
      </c>
      <c r="H32" s="65"/>
      <c r="I32" s="65">
        <f t="shared" ref="I32:I45" si="6">IF(NOT(ISBLANK($B32)),VLOOKUP($B32,specdata,2,FALSE()),"")</f>
        <v>1</v>
      </c>
      <c r="J32" s="65">
        <f t="shared" ref="J32:J45" si="7">VLOOKUP(G32,AvailabilityData,2,FALSE())</f>
        <v>0</v>
      </c>
      <c r="K32" s="65">
        <f t="shared" ref="K32:K45" si="8">I32*J32</f>
        <v>0</v>
      </c>
      <c r="L32" s="63">
        <v>1</v>
      </c>
    </row>
    <row r="33" spans="1:12" ht="30" customHeight="1" x14ac:dyDescent="0.3">
      <c r="A33" s="241" t="str">
        <f>IF(L33=1,"LCran-"&amp;TEXT(COUNTIF($L$3:L33, "1"), "0"), "")</f>
        <v>LCran-29</v>
      </c>
      <c r="B33" s="134" t="s">
        <v>10</v>
      </c>
      <c r="C33" s="133" t="s">
        <v>355</v>
      </c>
      <c r="D33" s="201"/>
      <c r="E33" s="190"/>
      <c r="F33" s="111">
        <v>1</v>
      </c>
      <c r="G33" s="111" t="s">
        <v>67</v>
      </c>
      <c r="H33" s="65"/>
      <c r="I33" s="65">
        <f t="shared" si="6"/>
        <v>1</v>
      </c>
      <c r="J33" s="65">
        <f t="shared" si="7"/>
        <v>0</v>
      </c>
      <c r="K33" s="65">
        <f t="shared" si="8"/>
        <v>0</v>
      </c>
      <c r="L33" s="63">
        <v>1</v>
      </c>
    </row>
    <row r="34" spans="1:12" ht="30" customHeight="1" x14ac:dyDescent="0.3">
      <c r="A34" s="241" t="str">
        <f>IF(L34=1,"LCran-"&amp;TEXT(COUNTIF($L$3:L34, "1"), "0"), "")</f>
        <v>LCran-30</v>
      </c>
      <c r="B34" s="134" t="s">
        <v>10</v>
      </c>
      <c r="C34" s="133" t="s">
        <v>482</v>
      </c>
      <c r="D34" s="201"/>
      <c r="E34" s="190"/>
      <c r="F34" s="111">
        <v>1</v>
      </c>
      <c r="G34" s="111" t="s">
        <v>67</v>
      </c>
      <c r="H34" s="65"/>
      <c r="I34" s="65">
        <f t="shared" si="6"/>
        <v>1</v>
      </c>
      <c r="J34" s="65">
        <f t="shared" si="7"/>
        <v>0</v>
      </c>
      <c r="K34" s="65">
        <f t="shared" si="8"/>
        <v>0</v>
      </c>
      <c r="L34" s="63">
        <v>1</v>
      </c>
    </row>
    <row r="35" spans="1:12" ht="30" customHeight="1" x14ac:dyDescent="0.3">
      <c r="A35" s="241" t="str">
        <f>IF(L35=1,"LCran-"&amp;TEXT(COUNTIF($L$3:L35, "1"), "0"), "")</f>
        <v>LCran-31</v>
      </c>
      <c r="B35" s="134" t="s">
        <v>10</v>
      </c>
      <c r="C35" s="133" t="s">
        <v>483</v>
      </c>
      <c r="D35" s="201"/>
      <c r="E35" s="190"/>
      <c r="F35" s="111">
        <v>1</v>
      </c>
      <c r="G35" s="111" t="s">
        <v>67</v>
      </c>
      <c r="H35" s="65"/>
      <c r="I35" s="65">
        <f t="shared" si="6"/>
        <v>1</v>
      </c>
      <c r="J35" s="65">
        <f t="shared" si="7"/>
        <v>0</v>
      </c>
      <c r="K35" s="65">
        <f t="shared" si="8"/>
        <v>0</v>
      </c>
      <c r="L35" s="63">
        <v>1</v>
      </c>
    </row>
    <row r="36" spans="1:12" ht="46.8" x14ac:dyDescent="0.3">
      <c r="A36" s="241" t="str">
        <f>IF(L36=1,"LCran-"&amp;TEXT(COUNTIF($L$3:L36, "1"), "0"), "")</f>
        <v>LCran-32</v>
      </c>
      <c r="B36" s="134" t="s">
        <v>10</v>
      </c>
      <c r="C36" s="106" t="s">
        <v>484</v>
      </c>
      <c r="D36" s="201"/>
      <c r="E36" s="190"/>
      <c r="F36" s="111">
        <v>1</v>
      </c>
      <c r="G36" s="111" t="s">
        <v>67</v>
      </c>
      <c r="H36" s="65"/>
      <c r="I36" s="65">
        <f t="shared" si="6"/>
        <v>1</v>
      </c>
      <c r="J36" s="65">
        <f t="shared" si="7"/>
        <v>0</v>
      </c>
      <c r="K36" s="65">
        <f t="shared" si="8"/>
        <v>0</v>
      </c>
      <c r="L36" s="63">
        <v>1</v>
      </c>
    </row>
    <row r="37" spans="1:12" ht="30" customHeight="1" x14ac:dyDescent="0.3">
      <c r="A37" s="241" t="str">
        <f>IF(L37=1,"LCran-"&amp;TEXT(COUNTIF($L$3:L37, "1"), "0"), "")</f>
        <v>LCran-33</v>
      </c>
      <c r="B37" s="134" t="s">
        <v>9</v>
      </c>
      <c r="C37" s="106" t="s">
        <v>485</v>
      </c>
      <c r="D37" s="201"/>
      <c r="E37" s="190"/>
      <c r="F37" s="111">
        <v>1</v>
      </c>
      <c r="G37" s="111" t="s">
        <v>67</v>
      </c>
      <c r="H37" s="65"/>
      <c r="I37" s="65">
        <f t="shared" si="6"/>
        <v>5</v>
      </c>
      <c r="J37" s="65">
        <f t="shared" si="7"/>
        <v>0</v>
      </c>
      <c r="K37" s="65">
        <f t="shared" si="8"/>
        <v>0</v>
      </c>
      <c r="L37" s="63">
        <v>1</v>
      </c>
    </row>
    <row r="38" spans="1:12" ht="46.8" x14ac:dyDescent="0.3">
      <c r="A38" s="241" t="str">
        <f>IF(L38=1,"LCran-"&amp;TEXT(COUNTIF($L$3:L38, "1"), "0"), "")</f>
        <v>LCran-34</v>
      </c>
      <c r="B38" s="134" t="s">
        <v>9</v>
      </c>
      <c r="C38" s="106" t="s">
        <v>486</v>
      </c>
      <c r="D38" s="201"/>
      <c r="E38" s="190"/>
      <c r="F38" s="111">
        <v>1</v>
      </c>
      <c r="G38" s="111" t="s">
        <v>67</v>
      </c>
      <c r="H38" s="65"/>
      <c r="I38" s="65">
        <f t="shared" si="6"/>
        <v>5</v>
      </c>
      <c r="J38" s="65">
        <f t="shared" si="7"/>
        <v>0</v>
      </c>
      <c r="K38" s="65">
        <f t="shared" si="8"/>
        <v>0</v>
      </c>
      <c r="L38" s="63">
        <v>1</v>
      </c>
    </row>
    <row r="39" spans="1:12" ht="30" customHeight="1" x14ac:dyDescent="0.3">
      <c r="A39" s="241" t="str">
        <f>IF(L39=1,"LCran-"&amp;TEXT(COUNTIF($L$3:L39, "1"), "0"), "")</f>
        <v>LCran-35</v>
      </c>
      <c r="B39" s="134" t="s">
        <v>9</v>
      </c>
      <c r="C39" s="106" t="s">
        <v>487</v>
      </c>
      <c r="D39" s="201"/>
      <c r="E39" s="190"/>
      <c r="F39" s="111">
        <v>1</v>
      </c>
      <c r="G39" s="111" t="s">
        <v>67</v>
      </c>
      <c r="H39" s="65"/>
      <c r="I39" s="65">
        <f t="shared" si="6"/>
        <v>5</v>
      </c>
      <c r="J39" s="65">
        <f t="shared" si="7"/>
        <v>0</v>
      </c>
      <c r="K39" s="65">
        <f t="shared" si="8"/>
        <v>0</v>
      </c>
      <c r="L39" s="63">
        <v>1</v>
      </c>
    </row>
    <row r="40" spans="1:12" ht="30" customHeight="1" x14ac:dyDescent="0.3">
      <c r="A40" s="241" t="str">
        <f>IF(L40=1,"LCran-"&amp;TEXT(COUNTIF($L$3:L40, "1"), "0"), "")</f>
        <v>LCran-36</v>
      </c>
      <c r="B40" s="134" t="s">
        <v>10</v>
      </c>
      <c r="C40" s="106" t="s">
        <v>488</v>
      </c>
      <c r="D40" s="242"/>
      <c r="E40" s="190"/>
      <c r="F40" s="111">
        <v>1</v>
      </c>
      <c r="G40" s="111" t="s">
        <v>67</v>
      </c>
      <c r="H40" s="65"/>
      <c r="I40" s="65">
        <f t="shared" si="6"/>
        <v>1</v>
      </c>
      <c r="J40" s="65">
        <f t="shared" si="7"/>
        <v>0</v>
      </c>
      <c r="K40" s="65">
        <f t="shared" si="8"/>
        <v>0</v>
      </c>
      <c r="L40" s="63">
        <v>1</v>
      </c>
    </row>
    <row r="41" spans="1:12" ht="40.5" customHeight="1" x14ac:dyDescent="0.3">
      <c r="A41" s="241" t="str">
        <f>IF(L41=1,"LCran-"&amp;TEXT(COUNTIF($L$3:L41, "1"), "0"), "")</f>
        <v>LCran-37</v>
      </c>
      <c r="B41" s="134" t="s">
        <v>9</v>
      </c>
      <c r="C41" s="106" t="s">
        <v>489</v>
      </c>
      <c r="D41" s="242"/>
      <c r="E41" s="190"/>
      <c r="F41" s="111">
        <v>1</v>
      </c>
      <c r="G41" s="111" t="s">
        <v>67</v>
      </c>
      <c r="H41" s="65"/>
      <c r="I41" s="65">
        <f t="shared" si="6"/>
        <v>5</v>
      </c>
      <c r="J41" s="65">
        <f t="shared" si="7"/>
        <v>0</v>
      </c>
      <c r="K41" s="65">
        <f t="shared" si="8"/>
        <v>0</v>
      </c>
      <c r="L41" s="63">
        <v>1</v>
      </c>
    </row>
    <row r="42" spans="1:12" ht="37.5" customHeight="1" x14ac:dyDescent="0.3">
      <c r="A42" s="241" t="str">
        <f>IF(L42=1,"LCran-"&amp;TEXT(COUNTIF($L$3:L42, "1"), "0"), "")</f>
        <v>LCran-38</v>
      </c>
      <c r="B42" s="134" t="s">
        <v>10</v>
      </c>
      <c r="C42" s="106" t="s">
        <v>490</v>
      </c>
      <c r="D42" s="201"/>
      <c r="E42" s="190"/>
      <c r="F42" s="111">
        <v>1</v>
      </c>
      <c r="G42" s="111" t="s">
        <v>67</v>
      </c>
      <c r="H42" s="97"/>
      <c r="I42" s="65">
        <f t="shared" si="6"/>
        <v>1</v>
      </c>
      <c r="J42" s="65">
        <f t="shared" si="7"/>
        <v>0</v>
      </c>
      <c r="K42" s="65">
        <f t="shared" si="8"/>
        <v>0</v>
      </c>
      <c r="L42" s="63">
        <v>1</v>
      </c>
    </row>
    <row r="43" spans="1:12" ht="35.25" customHeight="1" x14ac:dyDescent="0.3">
      <c r="A43" s="241" t="str">
        <f>IF(L43=1,"LCran-"&amp;TEXT(COUNTIF($L$3:L43, "1"), "0"), "")</f>
        <v>LCran-39</v>
      </c>
      <c r="B43" s="134" t="s">
        <v>10</v>
      </c>
      <c r="C43" s="106" t="s">
        <v>491</v>
      </c>
      <c r="D43" s="242"/>
      <c r="E43" s="190"/>
      <c r="F43" s="111">
        <v>1</v>
      </c>
      <c r="G43" s="111" t="s">
        <v>67</v>
      </c>
      <c r="H43" s="65"/>
      <c r="I43" s="65">
        <f t="shared" si="6"/>
        <v>1</v>
      </c>
      <c r="J43" s="65">
        <f t="shared" si="7"/>
        <v>0</v>
      </c>
      <c r="K43" s="65">
        <f t="shared" si="8"/>
        <v>0</v>
      </c>
      <c r="L43" s="63">
        <v>1</v>
      </c>
    </row>
    <row r="44" spans="1:12" ht="30" customHeight="1" x14ac:dyDescent="0.3">
      <c r="A44" s="241" t="str">
        <f>IF(L44=1,"LCran-"&amp;TEXT(COUNTIF($L$3:L44, "1"), "0"), "")</f>
        <v>LCran-40</v>
      </c>
      <c r="B44" s="134" t="s">
        <v>10</v>
      </c>
      <c r="C44" s="106" t="s">
        <v>492</v>
      </c>
      <c r="D44" s="201"/>
      <c r="E44" s="190"/>
      <c r="F44" s="111">
        <v>1</v>
      </c>
      <c r="G44" s="111" t="s">
        <v>67</v>
      </c>
      <c r="H44" s="65"/>
      <c r="I44" s="65">
        <f t="shared" si="6"/>
        <v>1</v>
      </c>
      <c r="J44" s="65">
        <f t="shared" si="7"/>
        <v>0</v>
      </c>
      <c r="K44" s="65">
        <f t="shared" si="8"/>
        <v>0</v>
      </c>
      <c r="L44" s="63">
        <v>1</v>
      </c>
    </row>
    <row r="45" spans="1:12" ht="30" customHeight="1" x14ac:dyDescent="0.3">
      <c r="A45" s="241" t="str">
        <f>IF(L45=1,"LCran-"&amp;TEXT(COUNTIF($L$3:L45, "1"), "0"), "")</f>
        <v>LCran-41</v>
      </c>
      <c r="B45" s="134" t="s">
        <v>10</v>
      </c>
      <c r="C45" s="106" t="s">
        <v>493</v>
      </c>
      <c r="D45" s="201"/>
      <c r="E45" s="190"/>
      <c r="F45" s="111">
        <v>1</v>
      </c>
      <c r="G45" s="111" t="s">
        <v>67</v>
      </c>
      <c r="H45" s="65"/>
      <c r="I45" s="65">
        <f t="shared" si="6"/>
        <v>1</v>
      </c>
      <c r="J45" s="65">
        <f t="shared" si="7"/>
        <v>0</v>
      </c>
      <c r="K45" s="65">
        <f t="shared" si="8"/>
        <v>0</v>
      </c>
      <c r="L45" s="63">
        <v>1</v>
      </c>
    </row>
    <row r="46" spans="1:12" s="153" customFormat="1" ht="15" customHeight="1" x14ac:dyDescent="0.3">
      <c r="A46" s="151"/>
      <c r="B46" s="124"/>
      <c r="C46" s="125" t="s">
        <v>494</v>
      </c>
      <c r="D46" s="202"/>
      <c r="E46" s="166"/>
      <c r="F46" s="128"/>
      <c r="G46" s="104"/>
      <c r="H46" s="65"/>
      <c r="I46" s="97"/>
      <c r="J46" s="97"/>
      <c r="K46" s="97"/>
    </row>
    <row r="47" spans="1:12" ht="30" customHeight="1" x14ac:dyDescent="0.3">
      <c r="A47" s="241" t="str">
        <f>IF(L47=1,"LCran-"&amp;TEXT(COUNTIF($L$3:L47, "1"), "0"), "")</f>
        <v>LCran-42</v>
      </c>
      <c r="B47" s="134" t="s">
        <v>10</v>
      </c>
      <c r="C47" s="132" t="s">
        <v>495</v>
      </c>
      <c r="D47" s="204"/>
      <c r="E47" s="90"/>
      <c r="F47" s="164">
        <v>1</v>
      </c>
      <c r="G47" s="164" t="s">
        <v>67</v>
      </c>
      <c r="H47" s="65"/>
      <c r="I47" s="65">
        <f t="shared" ref="I47:I55" si="9">IF(NOT(ISBLANK($B47)),VLOOKUP($B47,specdata,2,FALSE()),"")</f>
        <v>1</v>
      </c>
      <c r="J47" s="65">
        <f t="shared" ref="J47:J55" si="10">VLOOKUP(G47,AvailabilityData,2,FALSE())</f>
        <v>0</v>
      </c>
      <c r="K47" s="65">
        <f t="shared" ref="K47:K55" si="11">I47*J47</f>
        <v>0</v>
      </c>
      <c r="L47" s="63">
        <v>1</v>
      </c>
    </row>
    <row r="48" spans="1:12" ht="30" customHeight="1" x14ac:dyDescent="0.3">
      <c r="A48" s="241" t="str">
        <f>IF(L48=1,"LCran-"&amp;TEXT(COUNTIF($L$3:L48, "1"), "0"), "")</f>
        <v>LCran-43</v>
      </c>
      <c r="B48" s="134" t="s">
        <v>10</v>
      </c>
      <c r="C48" s="133" t="s">
        <v>496</v>
      </c>
      <c r="D48" s="201"/>
      <c r="E48" s="190"/>
      <c r="F48" s="111">
        <v>1</v>
      </c>
      <c r="G48" s="111" t="s">
        <v>67</v>
      </c>
      <c r="H48" s="65"/>
      <c r="I48" s="65">
        <f t="shared" si="9"/>
        <v>1</v>
      </c>
      <c r="J48" s="65">
        <f t="shared" si="10"/>
        <v>0</v>
      </c>
      <c r="K48" s="65">
        <f t="shared" si="11"/>
        <v>0</v>
      </c>
      <c r="L48" s="63">
        <v>1</v>
      </c>
    </row>
    <row r="49" spans="1:12" ht="30" customHeight="1" x14ac:dyDescent="0.3">
      <c r="A49" s="241" t="str">
        <f>IF(L49=1,"LCran-"&amp;TEXT(COUNTIF($L$3:L49, "1"), "0"), "")</f>
        <v>LCran-44</v>
      </c>
      <c r="B49" s="134" t="s">
        <v>10</v>
      </c>
      <c r="C49" s="133" t="s">
        <v>497</v>
      </c>
      <c r="D49" s="201"/>
      <c r="E49" s="190"/>
      <c r="F49" s="111">
        <v>1</v>
      </c>
      <c r="G49" s="111" t="s">
        <v>67</v>
      </c>
      <c r="H49" s="65"/>
      <c r="I49" s="65">
        <f t="shared" si="9"/>
        <v>1</v>
      </c>
      <c r="J49" s="65">
        <f t="shared" si="10"/>
        <v>0</v>
      </c>
      <c r="K49" s="65">
        <f t="shared" si="11"/>
        <v>0</v>
      </c>
      <c r="L49" s="63">
        <v>1</v>
      </c>
    </row>
    <row r="50" spans="1:12" ht="30" customHeight="1" x14ac:dyDescent="0.3">
      <c r="A50" s="241" t="str">
        <f>IF(L50=1,"LCran-"&amp;TEXT(COUNTIF($L$3:L50, "1"), "0"), "")</f>
        <v>LCran-45</v>
      </c>
      <c r="B50" s="134" t="s">
        <v>10</v>
      </c>
      <c r="C50" s="133" t="s">
        <v>498</v>
      </c>
      <c r="D50" s="201"/>
      <c r="E50" s="190"/>
      <c r="F50" s="111">
        <v>1</v>
      </c>
      <c r="G50" s="111" t="s">
        <v>67</v>
      </c>
      <c r="H50" s="65"/>
      <c r="I50" s="65">
        <f t="shared" si="9"/>
        <v>1</v>
      </c>
      <c r="J50" s="65">
        <f t="shared" si="10"/>
        <v>0</v>
      </c>
      <c r="K50" s="65">
        <f t="shared" si="11"/>
        <v>0</v>
      </c>
      <c r="L50" s="63">
        <v>1</v>
      </c>
    </row>
    <row r="51" spans="1:12" ht="30" customHeight="1" x14ac:dyDescent="0.3">
      <c r="A51" s="241" t="str">
        <f>IF(L51=1,"LCran-"&amp;TEXT(COUNTIF($L$3:L51, "1"), "0"), "")</f>
        <v>LCran-46</v>
      </c>
      <c r="B51" s="134" t="s">
        <v>10</v>
      </c>
      <c r="C51" s="133" t="s">
        <v>499</v>
      </c>
      <c r="D51" s="201"/>
      <c r="E51" s="190"/>
      <c r="F51" s="111">
        <v>1</v>
      </c>
      <c r="G51" s="111" t="s">
        <v>67</v>
      </c>
      <c r="H51" s="65"/>
      <c r="I51" s="65">
        <f t="shared" si="9"/>
        <v>1</v>
      </c>
      <c r="J51" s="65">
        <f t="shared" si="10"/>
        <v>0</v>
      </c>
      <c r="K51" s="65">
        <f t="shared" si="11"/>
        <v>0</v>
      </c>
      <c r="L51" s="63">
        <v>1</v>
      </c>
    </row>
    <row r="52" spans="1:12" ht="30" customHeight="1" x14ac:dyDescent="0.3">
      <c r="A52" s="241" t="str">
        <f>IF(L52=1,"LCran-"&amp;TEXT(COUNTIF($L$3:L52, "1"), "0"), "")</f>
        <v>LCran-47</v>
      </c>
      <c r="B52" s="134" t="s">
        <v>10</v>
      </c>
      <c r="C52" s="133" t="s">
        <v>500</v>
      </c>
      <c r="D52" s="201"/>
      <c r="E52" s="190"/>
      <c r="F52" s="111">
        <v>1</v>
      </c>
      <c r="G52" s="111" t="s">
        <v>67</v>
      </c>
      <c r="H52" s="65"/>
      <c r="I52" s="65">
        <f t="shared" si="9"/>
        <v>1</v>
      </c>
      <c r="J52" s="65">
        <f t="shared" si="10"/>
        <v>0</v>
      </c>
      <c r="K52" s="65">
        <f t="shared" si="11"/>
        <v>0</v>
      </c>
      <c r="L52" s="63">
        <v>1</v>
      </c>
    </row>
    <row r="53" spans="1:12" ht="30" customHeight="1" x14ac:dyDescent="0.3">
      <c r="A53" s="241" t="str">
        <f>IF(L53=1,"LCran-"&amp;TEXT(COUNTIF($L$3:L53, "1"), "0"), "")</f>
        <v>LCran-48</v>
      </c>
      <c r="B53" s="134" t="s">
        <v>10</v>
      </c>
      <c r="C53" s="133" t="s">
        <v>501</v>
      </c>
      <c r="D53" s="242"/>
      <c r="E53" s="190"/>
      <c r="F53" s="111">
        <v>1</v>
      </c>
      <c r="G53" s="111" t="s">
        <v>67</v>
      </c>
      <c r="H53" s="65"/>
      <c r="I53" s="65">
        <f t="shared" si="9"/>
        <v>1</v>
      </c>
      <c r="J53" s="65">
        <f t="shared" si="10"/>
        <v>0</v>
      </c>
      <c r="K53" s="65">
        <f t="shared" si="11"/>
        <v>0</v>
      </c>
      <c r="L53" s="63">
        <v>1</v>
      </c>
    </row>
    <row r="54" spans="1:12" ht="30" customHeight="1" x14ac:dyDescent="0.3">
      <c r="A54" s="241" t="str">
        <f>IF(L54=1,"LCran-"&amp;TEXT(COUNTIF($L$3:L54, "1"), "0"), "")</f>
        <v>LCran-49</v>
      </c>
      <c r="B54" s="134" t="s">
        <v>10</v>
      </c>
      <c r="C54" s="133" t="s">
        <v>502</v>
      </c>
      <c r="D54" s="242"/>
      <c r="E54" s="190"/>
      <c r="F54" s="111">
        <v>1</v>
      </c>
      <c r="G54" s="111" t="s">
        <v>67</v>
      </c>
      <c r="H54" s="65"/>
      <c r="I54" s="65">
        <f t="shared" si="9"/>
        <v>1</v>
      </c>
      <c r="J54" s="65">
        <f t="shared" si="10"/>
        <v>0</v>
      </c>
      <c r="K54" s="65">
        <f t="shared" si="11"/>
        <v>0</v>
      </c>
      <c r="L54" s="63">
        <v>1</v>
      </c>
    </row>
    <row r="55" spans="1:12" ht="30" customHeight="1" x14ac:dyDescent="0.3">
      <c r="A55" s="241" t="str">
        <f>IF(L55=1,"LCran-"&amp;TEXT(COUNTIF($L$3:L55, "1"), "0"), "")</f>
        <v>LCran-50</v>
      </c>
      <c r="B55" s="134" t="s">
        <v>10</v>
      </c>
      <c r="C55" s="133" t="s">
        <v>503</v>
      </c>
      <c r="D55" s="201"/>
      <c r="E55" s="190"/>
      <c r="F55" s="111">
        <v>1</v>
      </c>
      <c r="G55" s="111" t="s">
        <v>67</v>
      </c>
      <c r="H55" s="65"/>
      <c r="I55" s="65">
        <f t="shared" si="9"/>
        <v>1</v>
      </c>
      <c r="J55" s="65">
        <f t="shared" si="10"/>
        <v>0</v>
      </c>
      <c r="K55" s="65">
        <f t="shared" si="11"/>
        <v>0</v>
      </c>
      <c r="L55" s="63">
        <v>1</v>
      </c>
    </row>
    <row r="56" spans="1:12" s="153" customFormat="1" ht="15" customHeight="1" x14ac:dyDescent="0.3">
      <c r="A56" s="151"/>
      <c r="B56" s="124"/>
      <c r="C56" s="125" t="s">
        <v>504</v>
      </c>
      <c r="D56" s="202"/>
      <c r="E56" s="166"/>
      <c r="F56" s="128"/>
      <c r="G56" s="104"/>
      <c r="H56" s="65"/>
      <c r="I56" s="97"/>
      <c r="J56" s="97"/>
      <c r="K56" s="97"/>
    </row>
    <row r="57" spans="1:12" ht="30" customHeight="1" x14ac:dyDescent="0.3">
      <c r="A57" s="241" t="str">
        <f>IF(L57=1,"LCran-"&amp;TEXT(COUNTIF($L$3:L57, "1"), "0"), "")</f>
        <v>LCran-51</v>
      </c>
      <c r="B57" s="134" t="s">
        <v>10</v>
      </c>
      <c r="C57" s="132" t="s">
        <v>505</v>
      </c>
      <c r="D57" s="204"/>
      <c r="E57" s="90"/>
      <c r="F57" s="164">
        <v>1</v>
      </c>
      <c r="G57" s="164" t="s">
        <v>67</v>
      </c>
      <c r="H57" s="65"/>
      <c r="I57" s="65">
        <f>IF(NOT(ISBLANK($B57)),VLOOKUP($B57,specdata,2,FALSE()),"")</f>
        <v>1</v>
      </c>
      <c r="J57" s="65">
        <f>VLOOKUP(G57,AvailabilityData,2,FALSE())</f>
        <v>0</v>
      </c>
      <c r="K57" s="65">
        <f>I57*J57</f>
        <v>0</v>
      </c>
      <c r="L57" s="63">
        <v>1</v>
      </c>
    </row>
    <row r="58" spans="1:12" ht="30" customHeight="1" x14ac:dyDescent="0.3">
      <c r="A58" s="241" t="str">
        <f>IF(L58=1,"LCran-"&amp;TEXT(COUNTIF($L$3:L58, "1"), "0"), "")</f>
        <v>LCran-52</v>
      </c>
      <c r="B58" s="134" t="s">
        <v>10</v>
      </c>
      <c r="C58" s="133" t="s">
        <v>506</v>
      </c>
      <c r="D58" s="201"/>
      <c r="E58" s="190"/>
      <c r="F58" s="111">
        <v>1</v>
      </c>
      <c r="G58" s="111" t="s">
        <v>67</v>
      </c>
      <c r="H58" s="65"/>
      <c r="I58" s="65">
        <f>IF(NOT(ISBLANK($B58)),VLOOKUP($B58,specdata,2,FALSE()),"")</f>
        <v>1</v>
      </c>
      <c r="J58" s="65">
        <f>VLOOKUP(G58,AvailabilityData,2,FALSE())</f>
        <v>0</v>
      </c>
      <c r="K58" s="65">
        <f>I58*J58</f>
        <v>0</v>
      </c>
      <c r="L58" s="63">
        <v>1</v>
      </c>
    </row>
    <row r="59" spans="1:12" ht="30" customHeight="1" x14ac:dyDescent="0.3">
      <c r="A59" s="241" t="str">
        <f>IF(L59=1,"LCran-"&amp;TEXT(COUNTIF($L$3:L59, "1"), "0"), "")</f>
        <v>LCran-53</v>
      </c>
      <c r="B59" s="134" t="s">
        <v>10</v>
      </c>
      <c r="C59" s="133" t="s">
        <v>507</v>
      </c>
      <c r="D59" s="201"/>
      <c r="E59" s="190"/>
      <c r="F59" s="111">
        <v>1</v>
      </c>
      <c r="G59" s="111" t="s">
        <v>67</v>
      </c>
      <c r="H59" s="65"/>
      <c r="I59" s="65">
        <f>IF(NOT(ISBLANK($B59)),VLOOKUP($B59,specdata,2,FALSE()),"")</f>
        <v>1</v>
      </c>
      <c r="J59" s="65">
        <f>VLOOKUP(G59,AvailabilityData,2,FALSE())</f>
        <v>0</v>
      </c>
      <c r="K59" s="65">
        <f>I59*J59</f>
        <v>0</v>
      </c>
      <c r="L59" s="63">
        <v>1</v>
      </c>
    </row>
    <row r="60" spans="1:12" ht="30" customHeight="1" x14ac:dyDescent="0.3">
      <c r="A60" s="241" t="str">
        <f>IF(L60=1,"LCran-"&amp;TEXT(COUNTIF($L$3:L60, "1"), "0"), "")</f>
        <v>LCran-54</v>
      </c>
      <c r="B60" s="134" t="s">
        <v>10</v>
      </c>
      <c r="C60" s="133" t="s">
        <v>508</v>
      </c>
      <c r="D60" s="201"/>
      <c r="E60" s="190"/>
      <c r="F60" s="111">
        <v>1</v>
      </c>
      <c r="G60" s="111" t="s">
        <v>67</v>
      </c>
      <c r="H60" s="65"/>
      <c r="I60" s="65">
        <f>IF(NOT(ISBLANK($B60)),VLOOKUP($B60,specdata,2,FALSE()),"")</f>
        <v>1</v>
      </c>
      <c r="J60" s="65">
        <f>VLOOKUP(G60,AvailabilityData,2,FALSE())</f>
        <v>0</v>
      </c>
      <c r="K60" s="65">
        <f>I60*J60</f>
        <v>0</v>
      </c>
      <c r="L60" s="63">
        <v>1</v>
      </c>
    </row>
    <row r="61" spans="1:12" s="153" customFormat="1" x14ac:dyDescent="0.3">
      <c r="A61" s="151"/>
      <c r="B61" s="124"/>
      <c r="C61" s="125" t="s">
        <v>509</v>
      </c>
      <c r="D61" s="202"/>
      <c r="E61" s="166"/>
      <c r="F61" s="128"/>
      <c r="G61" s="104"/>
      <c r="H61" s="65"/>
      <c r="I61" s="97"/>
      <c r="J61" s="97"/>
      <c r="K61" s="97"/>
    </row>
    <row r="62" spans="1:12" ht="30" customHeight="1" x14ac:dyDescent="0.3">
      <c r="A62" s="241" t="str">
        <f>IF(L62=1,"LCran-"&amp;TEXT(COUNTIF($L$3:L62, "1"), "0"), "")</f>
        <v>LCran-55</v>
      </c>
      <c r="B62" s="87" t="s">
        <v>10</v>
      </c>
      <c r="C62" s="132" t="s">
        <v>510</v>
      </c>
      <c r="D62" s="204"/>
      <c r="E62" s="90"/>
      <c r="F62" s="164">
        <v>1</v>
      </c>
      <c r="G62" s="164" t="s">
        <v>67</v>
      </c>
      <c r="H62" s="65"/>
      <c r="I62" s="65">
        <f>IF(NOT(ISBLANK($B62)),VLOOKUP($B62,specdata,2,FALSE()),"")</f>
        <v>1</v>
      </c>
      <c r="J62" s="65">
        <f>VLOOKUP(G62,AvailabilityData,2,FALSE())</f>
        <v>0</v>
      </c>
      <c r="K62" s="65">
        <f>I62*J62</f>
        <v>0</v>
      </c>
      <c r="L62" s="63">
        <v>1</v>
      </c>
    </row>
    <row r="63" spans="1:12" ht="30" customHeight="1" x14ac:dyDescent="0.3">
      <c r="A63" s="241" t="str">
        <f>IF(L63=1,"LCran-"&amp;TEXT(COUNTIF($L$3:L63, "1"), "0"), "")</f>
        <v>LCran-56</v>
      </c>
      <c r="B63" s="134" t="s">
        <v>10</v>
      </c>
      <c r="C63" s="133" t="s">
        <v>511</v>
      </c>
      <c r="D63" s="201"/>
      <c r="E63" s="190"/>
      <c r="F63" s="111">
        <v>1</v>
      </c>
      <c r="G63" s="111" t="s">
        <v>67</v>
      </c>
      <c r="H63" s="65"/>
      <c r="I63" s="65">
        <f>IF(NOT(ISBLANK($B63)),VLOOKUP($B63,specdata,2,FALSE()),"")</f>
        <v>1</v>
      </c>
      <c r="J63" s="65">
        <f>VLOOKUP(G63,AvailabilityData,2,FALSE())</f>
        <v>0</v>
      </c>
      <c r="K63" s="65">
        <f>I63*J63</f>
        <v>0</v>
      </c>
      <c r="L63" s="63">
        <v>1</v>
      </c>
    </row>
    <row r="64" spans="1:12" ht="30" customHeight="1" x14ac:dyDescent="0.3">
      <c r="A64" s="241" t="str">
        <f>IF(L64=1,"LCran-"&amp;TEXT(COUNTIF($L$3:L64, "1"), "0"), "")</f>
        <v>LCran-57</v>
      </c>
      <c r="B64" s="134" t="s">
        <v>10</v>
      </c>
      <c r="C64" s="133" t="s">
        <v>512</v>
      </c>
      <c r="D64" s="201"/>
      <c r="E64" s="190"/>
      <c r="F64" s="111">
        <v>1</v>
      </c>
      <c r="G64" s="111" t="s">
        <v>67</v>
      </c>
      <c r="H64" s="65"/>
      <c r="I64" s="65">
        <f>IF(NOT(ISBLANK($B64)),VLOOKUP($B64,specdata,2,FALSE()),"")</f>
        <v>1</v>
      </c>
      <c r="J64" s="65">
        <f>VLOOKUP(G64,AvailabilityData,2,FALSE())</f>
        <v>0</v>
      </c>
      <c r="K64" s="65">
        <f>I64*J64</f>
        <v>0</v>
      </c>
      <c r="L64" s="63">
        <v>1</v>
      </c>
    </row>
    <row r="65" spans="1:12" s="153" customFormat="1" ht="15" customHeight="1" x14ac:dyDescent="0.3">
      <c r="A65" s="151"/>
      <c r="B65" s="124"/>
      <c r="C65" s="125" t="s">
        <v>513</v>
      </c>
      <c r="D65" s="202"/>
      <c r="E65" s="166"/>
      <c r="F65" s="128"/>
      <c r="G65" s="104"/>
      <c r="H65" s="65"/>
      <c r="I65" s="97"/>
      <c r="J65" s="97"/>
      <c r="K65" s="97"/>
    </row>
    <row r="66" spans="1:12" ht="30" customHeight="1" x14ac:dyDescent="0.3">
      <c r="A66" s="241" t="str">
        <f>IF(L66=1,"LCran-"&amp;TEXT(COUNTIF($L$3:L66, "1"), "0"), "")</f>
        <v>LCran-58</v>
      </c>
      <c r="B66" s="245" t="s">
        <v>10</v>
      </c>
      <c r="C66" s="132" t="s">
        <v>514</v>
      </c>
      <c r="D66" s="204"/>
      <c r="E66" s="90"/>
      <c r="F66" s="164">
        <v>1</v>
      </c>
      <c r="G66" s="164" t="s">
        <v>67</v>
      </c>
      <c r="H66" s="65"/>
      <c r="I66" s="65">
        <f t="shared" ref="I66:I92" si="12">IF(NOT(ISBLANK($B66)),VLOOKUP($B66,specdata,2,FALSE()),"")</f>
        <v>1</v>
      </c>
      <c r="J66" s="65">
        <f t="shared" ref="J66:J92" si="13">VLOOKUP(G66,AvailabilityData,2,FALSE())</f>
        <v>0</v>
      </c>
      <c r="K66" s="65">
        <f t="shared" ref="K66:K92" si="14">I66*J66</f>
        <v>0</v>
      </c>
      <c r="L66" s="63">
        <v>1</v>
      </c>
    </row>
    <row r="67" spans="1:12" ht="30" customHeight="1" x14ac:dyDescent="0.3">
      <c r="A67" s="241" t="str">
        <f>IF(L67=1,"LCran-"&amp;TEXT(COUNTIF($L$3:L67, "1"), "0"), "")</f>
        <v>LCran-59</v>
      </c>
      <c r="B67" s="246" t="s">
        <v>10</v>
      </c>
      <c r="C67" s="133" t="s">
        <v>515</v>
      </c>
      <c r="D67" s="201"/>
      <c r="E67" s="190"/>
      <c r="F67" s="111">
        <v>1</v>
      </c>
      <c r="G67" s="111" t="s">
        <v>67</v>
      </c>
      <c r="H67" s="65"/>
      <c r="I67" s="65">
        <f t="shared" si="12"/>
        <v>1</v>
      </c>
      <c r="J67" s="65">
        <f t="shared" si="13"/>
        <v>0</v>
      </c>
      <c r="K67" s="65">
        <f t="shared" si="14"/>
        <v>0</v>
      </c>
      <c r="L67" s="63">
        <v>1</v>
      </c>
    </row>
    <row r="68" spans="1:12" ht="30" customHeight="1" x14ac:dyDescent="0.3">
      <c r="A68" s="241" t="str">
        <f>IF(L68=1,"LCran-"&amp;TEXT(COUNTIF($L$3:L68, "1"), "0"), "")</f>
        <v>LCran-60</v>
      </c>
      <c r="B68" s="246" t="s">
        <v>10</v>
      </c>
      <c r="C68" s="133" t="s">
        <v>516</v>
      </c>
      <c r="D68" s="201"/>
      <c r="E68" s="190"/>
      <c r="F68" s="111">
        <v>1</v>
      </c>
      <c r="G68" s="111" t="s">
        <v>67</v>
      </c>
      <c r="H68" s="65"/>
      <c r="I68" s="65">
        <f t="shared" si="12"/>
        <v>1</v>
      </c>
      <c r="J68" s="65">
        <f t="shared" si="13"/>
        <v>0</v>
      </c>
      <c r="K68" s="65">
        <f t="shared" si="14"/>
        <v>0</v>
      </c>
      <c r="L68" s="63">
        <v>1</v>
      </c>
    </row>
    <row r="69" spans="1:12" ht="30" customHeight="1" x14ac:dyDescent="0.3">
      <c r="A69" s="241" t="str">
        <f>IF(L69=1,"LCran-"&amp;TEXT(COUNTIF($L$3:L69, "1"), "0"), "")</f>
        <v>LCran-61</v>
      </c>
      <c r="B69" s="246" t="s">
        <v>10</v>
      </c>
      <c r="C69" s="133" t="s">
        <v>517</v>
      </c>
      <c r="D69" s="201"/>
      <c r="E69" s="190"/>
      <c r="F69" s="111">
        <v>1</v>
      </c>
      <c r="G69" s="111" t="s">
        <v>67</v>
      </c>
      <c r="H69" s="65"/>
      <c r="I69" s="65">
        <f t="shared" si="12"/>
        <v>1</v>
      </c>
      <c r="J69" s="65">
        <f t="shared" si="13"/>
        <v>0</v>
      </c>
      <c r="K69" s="65">
        <f t="shared" si="14"/>
        <v>0</v>
      </c>
      <c r="L69" s="63">
        <v>1</v>
      </c>
    </row>
    <row r="70" spans="1:12" ht="30" customHeight="1" x14ac:dyDescent="0.3">
      <c r="A70" s="241" t="str">
        <f>IF(L70=1,"LCran-"&amp;TEXT(COUNTIF($L$3:L70, "1"), "0"), "")</f>
        <v>LCran-62</v>
      </c>
      <c r="B70" s="246" t="s">
        <v>10</v>
      </c>
      <c r="C70" s="133" t="s">
        <v>518</v>
      </c>
      <c r="D70" s="201"/>
      <c r="E70" s="190"/>
      <c r="F70" s="111">
        <v>1</v>
      </c>
      <c r="G70" s="111" t="s">
        <v>67</v>
      </c>
      <c r="H70" s="65"/>
      <c r="I70" s="65">
        <f t="shared" si="12"/>
        <v>1</v>
      </c>
      <c r="J70" s="65">
        <f t="shared" si="13"/>
        <v>0</v>
      </c>
      <c r="K70" s="65">
        <f t="shared" si="14"/>
        <v>0</v>
      </c>
      <c r="L70" s="63">
        <v>1</v>
      </c>
    </row>
    <row r="71" spans="1:12" x14ac:dyDescent="0.3">
      <c r="A71" s="241" t="str">
        <f>IF(L71=1,"LCran-"&amp;TEXT(COUNTIF($L$3:L71, "1"), "0"), "")</f>
        <v>LCran-63</v>
      </c>
      <c r="B71" s="246" t="s">
        <v>10</v>
      </c>
      <c r="C71" s="133" t="s">
        <v>519</v>
      </c>
      <c r="D71" s="201"/>
      <c r="E71" s="190"/>
      <c r="F71" s="111">
        <v>1</v>
      </c>
      <c r="G71" s="111" t="s">
        <v>67</v>
      </c>
      <c r="H71" s="65"/>
      <c r="I71" s="65">
        <f t="shared" si="12"/>
        <v>1</v>
      </c>
      <c r="J71" s="65">
        <f t="shared" si="13"/>
        <v>0</v>
      </c>
      <c r="K71" s="65">
        <f t="shared" si="14"/>
        <v>0</v>
      </c>
      <c r="L71" s="63">
        <v>1</v>
      </c>
    </row>
    <row r="72" spans="1:12" ht="30" customHeight="1" x14ac:dyDescent="0.3">
      <c r="A72" s="241" t="str">
        <f>IF(L72=1,"LCran-"&amp;TEXT(COUNTIF($L$3:L72, "1"), "0"), "")</f>
        <v>LCran-64</v>
      </c>
      <c r="B72" s="246" t="s">
        <v>10</v>
      </c>
      <c r="C72" s="133" t="s">
        <v>520</v>
      </c>
      <c r="D72" s="201"/>
      <c r="E72" s="190"/>
      <c r="F72" s="111">
        <v>1</v>
      </c>
      <c r="G72" s="111" t="s">
        <v>67</v>
      </c>
      <c r="H72" s="65"/>
      <c r="I72" s="65">
        <f t="shared" si="12"/>
        <v>1</v>
      </c>
      <c r="J72" s="65">
        <f t="shared" si="13"/>
        <v>0</v>
      </c>
      <c r="K72" s="65">
        <f t="shared" si="14"/>
        <v>0</v>
      </c>
      <c r="L72" s="63">
        <v>1</v>
      </c>
    </row>
    <row r="73" spans="1:12" ht="30" customHeight="1" x14ac:dyDescent="0.3">
      <c r="A73" s="241" t="str">
        <f>IF(L73=1,"LCran-"&amp;TEXT(COUNTIF($L$3:L73, "1"), "0"), "")</f>
        <v>LCran-65</v>
      </c>
      <c r="B73" s="246" t="s">
        <v>10</v>
      </c>
      <c r="C73" s="133" t="s">
        <v>521</v>
      </c>
      <c r="D73" s="201"/>
      <c r="E73" s="190"/>
      <c r="F73" s="111">
        <v>1</v>
      </c>
      <c r="G73" s="111" t="s">
        <v>67</v>
      </c>
      <c r="H73" s="65"/>
      <c r="I73" s="65">
        <f t="shared" si="12"/>
        <v>1</v>
      </c>
      <c r="J73" s="65">
        <f t="shared" si="13"/>
        <v>0</v>
      </c>
      <c r="K73" s="65">
        <f t="shared" si="14"/>
        <v>0</v>
      </c>
      <c r="L73" s="63">
        <v>1</v>
      </c>
    </row>
    <row r="74" spans="1:12" ht="30" customHeight="1" x14ac:dyDescent="0.3">
      <c r="A74" s="241" t="str">
        <f>IF(L74=1,"LCran-"&amp;TEXT(COUNTIF($L$3:L74, "1"), "0"), "")</f>
        <v>LCran-66</v>
      </c>
      <c r="B74" s="246" t="s">
        <v>10</v>
      </c>
      <c r="C74" s="133" t="s">
        <v>522</v>
      </c>
      <c r="D74" s="201"/>
      <c r="E74" s="190"/>
      <c r="F74" s="111">
        <v>1</v>
      </c>
      <c r="G74" s="111" t="s">
        <v>67</v>
      </c>
      <c r="H74" s="65"/>
      <c r="I74" s="65">
        <f t="shared" si="12"/>
        <v>1</v>
      </c>
      <c r="J74" s="65">
        <f t="shared" si="13"/>
        <v>0</v>
      </c>
      <c r="K74" s="65">
        <f t="shared" si="14"/>
        <v>0</v>
      </c>
      <c r="L74" s="63">
        <v>1</v>
      </c>
    </row>
    <row r="75" spans="1:12" ht="30" customHeight="1" x14ac:dyDescent="0.3">
      <c r="A75" s="241" t="str">
        <f>IF(L75=1,"LCran-"&amp;TEXT(COUNTIF($L$3:L75, "1"), "0"), "")</f>
        <v>LCran-67</v>
      </c>
      <c r="B75" s="246" t="s">
        <v>10</v>
      </c>
      <c r="C75" s="133" t="s">
        <v>523</v>
      </c>
      <c r="D75" s="201"/>
      <c r="E75" s="190"/>
      <c r="F75" s="111">
        <v>1</v>
      </c>
      <c r="G75" s="111" t="s">
        <v>67</v>
      </c>
      <c r="H75" s="65"/>
      <c r="I75" s="65">
        <f t="shared" si="12"/>
        <v>1</v>
      </c>
      <c r="J75" s="65">
        <f t="shared" si="13"/>
        <v>0</v>
      </c>
      <c r="K75" s="65">
        <f t="shared" si="14"/>
        <v>0</v>
      </c>
      <c r="L75" s="63">
        <v>1</v>
      </c>
    </row>
    <row r="76" spans="1:12" ht="30" customHeight="1" x14ac:dyDescent="0.3">
      <c r="A76" s="241" t="str">
        <f>IF(L76=1,"LCran-"&amp;TEXT(COUNTIF($L$3:L76, "1"), "0"), "")</f>
        <v>LCran-68</v>
      </c>
      <c r="B76" s="246" t="s">
        <v>10</v>
      </c>
      <c r="C76" s="133" t="s">
        <v>524</v>
      </c>
      <c r="D76" s="201"/>
      <c r="E76" s="190"/>
      <c r="F76" s="111">
        <v>1</v>
      </c>
      <c r="G76" s="111" t="s">
        <v>67</v>
      </c>
      <c r="H76" s="65"/>
      <c r="I76" s="65">
        <f t="shared" si="12"/>
        <v>1</v>
      </c>
      <c r="J76" s="65">
        <f t="shared" si="13"/>
        <v>0</v>
      </c>
      <c r="K76" s="65">
        <f t="shared" si="14"/>
        <v>0</v>
      </c>
      <c r="L76" s="63">
        <v>1</v>
      </c>
    </row>
    <row r="77" spans="1:12" ht="30" customHeight="1" x14ac:dyDescent="0.3">
      <c r="A77" s="241" t="str">
        <f>IF(L77=1,"LCran-"&amp;TEXT(COUNTIF($L$3:L77, "1"), "0"), "")</f>
        <v>LCran-69</v>
      </c>
      <c r="B77" s="246" t="s">
        <v>10</v>
      </c>
      <c r="C77" s="133" t="s">
        <v>525</v>
      </c>
      <c r="D77" s="201"/>
      <c r="E77" s="190"/>
      <c r="F77" s="111">
        <v>1</v>
      </c>
      <c r="G77" s="111" t="s">
        <v>67</v>
      </c>
      <c r="H77" s="65"/>
      <c r="I77" s="65">
        <f t="shared" si="12"/>
        <v>1</v>
      </c>
      <c r="J77" s="65">
        <f t="shared" si="13"/>
        <v>0</v>
      </c>
      <c r="K77" s="65">
        <f t="shared" si="14"/>
        <v>0</v>
      </c>
      <c r="L77" s="63">
        <v>1</v>
      </c>
    </row>
    <row r="78" spans="1:12" ht="30" customHeight="1" x14ac:dyDescent="0.3">
      <c r="A78" s="241" t="str">
        <f>IF(L78=1,"LCran-"&amp;TEXT(COUNTIF($L$3:L78, "1"), "0"), "")</f>
        <v>LCran-70</v>
      </c>
      <c r="B78" s="134" t="s">
        <v>10</v>
      </c>
      <c r="C78" s="133" t="s">
        <v>526</v>
      </c>
      <c r="D78" s="242"/>
      <c r="E78" s="190"/>
      <c r="F78" s="111">
        <v>1</v>
      </c>
      <c r="G78" s="111" t="s">
        <v>67</v>
      </c>
      <c r="H78" s="65"/>
      <c r="I78" s="65">
        <f t="shared" si="12"/>
        <v>1</v>
      </c>
      <c r="J78" s="65">
        <f t="shared" si="13"/>
        <v>0</v>
      </c>
      <c r="K78" s="65">
        <f t="shared" si="14"/>
        <v>0</v>
      </c>
      <c r="L78" s="63">
        <v>1</v>
      </c>
    </row>
    <row r="79" spans="1:12" ht="30" customHeight="1" x14ac:dyDescent="0.3">
      <c r="A79" s="241" t="str">
        <f>IF(L79=1,"LCran-"&amp;TEXT(COUNTIF($L$3:L79, "1"), "0"), "")</f>
        <v>LCran-71</v>
      </c>
      <c r="B79" s="246" t="s">
        <v>10</v>
      </c>
      <c r="C79" s="133" t="s">
        <v>527</v>
      </c>
      <c r="D79" s="201"/>
      <c r="E79" s="190"/>
      <c r="F79" s="111">
        <v>1</v>
      </c>
      <c r="G79" s="111" t="s">
        <v>67</v>
      </c>
      <c r="H79" s="65"/>
      <c r="I79" s="65">
        <f t="shared" si="12"/>
        <v>1</v>
      </c>
      <c r="J79" s="65">
        <f t="shared" si="13"/>
        <v>0</v>
      </c>
      <c r="K79" s="65">
        <f t="shared" si="14"/>
        <v>0</v>
      </c>
      <c r="L79" s="63">
        <v>1</v>
      </c>
    </row>
    <row r="80" spans="1:12" ht="30" customHeight="1" x14ac:dyDescent="0.3">
      <c r="A80" s="241" t="str">
        <f>IF(L80=1,"LCran-"&amp;TEXT(COUNTIF($L$3:L80, "1"), "0"), "")</f>
        <v>LCran-72</v>
      </c>
      <c r="B80" s="246" t="s">
        <v>10</v>
      </c>
      <c r="C80" s="106" t="s">
        <v>528</v>
      </c>
      <c r="D80" s="201"/>
      <c r="E80" s="190"/>
      <c r="F80" s="111">
        <v>1</v>
      </c>
      <c r="G80" s="111" t="s">
        <v>67</v>
      </c>
      <c r="H80" s="65"/>
      <c r="I80" s="65">
        <f t="shared" si="12"/>
        <v>1</v>
      </c>
      <c r="J80" s="65">
        <f t="shared" si="13"/>
        <v>0</v>
      </c>
      <c r="K80" s="65">
        <f t="shared" si="14"/>
        <v>0</v>
      </c>
      <c r="L80" s="63">
        <v>1</v>
      </c>
    </row>
    <row r="81" spans="1:12" ht="30" customHeight="1" x14ac:dyDescent="0.3">
      <c r="A81" s="241" t="str">
        <f>IF(L81=1,"LCran-"&amp;TEXT(COUNTIF($L$3:L81, "1"), "0"), "")</f>
        <v>LCran-73</v>
      </c>
      <c r="B81" s="246" t="s">
        <v>10</v>
      </c>
      <c r="C81" s="106" t="s">
        <v>529</v>
      </c>
      <c r="D81" s="201"/>
      <c r="E81" s="190"/>
      <c r="F81" s="111">
        <v>1</v>
      </c>
      <c r="G81" s="111" t="s">
        <v>67</v>
      </c>
      <c r="H81" s="65"/>
      <c r="I81" s="65">
        <f t="shared" si="12"/>
        <v>1</v>
      </c>
      <c r="J81" s="65">
        <f t="shared" si="13"/>
        <v>0</v>
      </c>
      <c r="K81" s="65">
        <f t="shared" si="14"/>
        <v>0</v>
      </c>
      <c r="L81" s="63">
        <v>1</v>
      </c>
    </row>
    <row r="82" spans="1:12" ht="30" customHeight="1" x14ac:dyDescent="0.3">
      <c r="A82" s="241" t="str">
        <f>IF(L82=1,"LCran-"&amp;TEXT(COUNTIF($L$3:L82, "1"), "0"), "")</f>
        <v>LCran-74</v>
      </c>
      <c r="B82" s="246" t="s">
        <v>10</v>
      </c>
      <c r="C82" s="106" t="s">
        <v>530</v>
      </c>
      <c r="D82" s="201"/>
      <c r="E82" s="190"/>
      <c r="F82" s="111">
        <v>1</v>
      </c>
      <c r="G82" s="111" t="s">
        <v>67</v>
      </c>
      <c r="H82" s="65"/>
      <c r="I82" s="65">
        <f t="shared" si="12"/>
        <v>1</v>
      </c>
      <c r="J82" s="65">
        <f t="shared" si="13"/>
        <v>0</v>
      </c>
      <c r="K82" s="65">
        <f t="shared" si="14"/>
        <v>0</v>
      </c>
      <c r="L82" s="63">
        <v>1</v>
      </c>
    </row>
    <row r="83" spans="1:12" ht="30" customHeight="1" x14ac:dyDescent="0.3">
      <c r="A83" s="241" t="str">
        <f>IF(L83=1,"LCran-"&amp;TEXT(COUNTIF($L$3:L83, "1"), "0"), "")</f>
        <v>LCran-75</v>
      </c>
      <c r="B83" s="246" t="s">
        <v>10</v>
      </c>
      <c r="C83" s="106" t="s">
        <v>531</v>
      </c>
      <c r="D83" s="201"/>
      <c r="E83" s="190"/>
      <c r="F83" s="111">
        <v>1</v>
      </c>
      <c r="G83" s="111" t="s">
        <v>67</v>
      </c>
      <c r="H83" s="65"/>
      <c r="I83" s="65">
        <f t="shared" si="12"/>
        <v>1</v>
      </c>
      <c r="J83" s="65">
        <f t="shared" si="13"/>
        <v>0</v>
      </c>
      <c r="K83" s="65">
        <f t="shared" si="14"/>
        <v>0</v>
      </c>
      <c r="L83" s="63">
        <v>1</v>
      </c>
    </row>
    <row r="84" spans="1:12" ht="30" customHeight="1" x14ac:dyDescent="0.3">
      <c r="A84" s="241" t="str">
        <f>IF(L84=1,"LCran-"&amp;TEXT(COUNTIF($L$3:L84, "1"), "0"), "")</f>
        <v>LCran-76</v>
      </c>
      <c r="B84" s="246" t="s">
        <v>10</v>
      </c>
      <c r="C84" s="106" t="s">
        <v>532</v>
      </c>
      <c r="D84" s="201"/>
      <c r="E84" s="190"/>
      <c r="F84" s="111">
        <v>1</v>
      </c>
      <c r="G84" s="111" t="s">
        <v>67</v>
      </c>
      <c r="H84" s="65"/>
      <c r="I84" s="65">
        <f t="shared" si="12"/>
        <v>1</v>
      </c>
      <c r="J84" s="65">
        <f t="shared" si="13"/>
        <v>0</v>
      </c>
      <c r="K84" s="65">
        <f t="shared" si="14"/>
        <v>0</v>
      </c>
      <c r="L84" s="63">
        <v>1</v>
      </c>
    </row>
    <row r="85" spans="1:12" ht="30" customHeight="1" x14ac:dyDescent="0.3">
      <c r="A85" s="241" t="str">
        <f>IF(L85=1,"LCran-"&amp;TEXT(COUNTIF($L$3:L85, "1"), "0"), "")</f>
        <v>LCran-77</v>
      </c>
      <c r="B85" s="246" t="s">
        <v>10</v>
      </c>
      <c r="C85" s="106" t="s">
        <v>533</v>
      </c>
      <c r="D85" s="201"/>
      <c r="E85" s="190"/>
      <c r="F85" s="111">
        <v>1</v>
      </c>
      <c r="G85" s="111" t="s">
        <v>67</v>
      </c>
      <c r="H85" s="65"/>
      <c r="I85" s="65">
        <f t="shared" si="12"/>
        <v>1</v>
      </c>
      <c r="J85" s="65">
        <f t="shared" si="13"/>
        <v>0</v>
      </c>
      <c r="K85" s="65">
        <f t="shared" si="14"/>
        <v>0</v>
      </c>
      <c r="L85" s="63">
        <v>1</v>
      </c>
    </row>
    <row r="86" spans="1:12" ht="30" customHeight="1" x14ac:dyDescent="0.3">
      <c r="A86" s="241" t="str">
        <f>IF(L86=1,"LCran-"&amp;TEXT(COUNTIF($L$3:L86, "1"), "0"), "")</f>
        <v>LCran-78</v>
      </c>
      <c r="B86" s="246" t="s">
        <v>10</v>
      </c>
      <c r="C86" s="106" t="s">
        <v>534</v>
      </c>
      <c r="D86" s="201"/>
      <c r="E86" s="190"/>
      <c r="F86" s="111">
        <v>1</v>
      </c>
      <c r="G86" s="111" t="s">
        <v>67</v>
      </c>
      <c r="H86" s="65"/>
      <c r="I86" s="65">
        <f t="shared" si="12"/>
        <v>1</v>
      </c>
      <c r="J86" s="65">
        <f t="shared" si="13"/>
        <v>0</v>
      </c>
      <c r="K86" s="65">
        <f t="shared" si="14"/>
        <v>0</v>
      </c>
      <c r="L86" s="63">
        <v>1</v>
      </c>
    </row>
    <row r="87" spans="1:12" ht="30" customHeight="1" x14ac:dyDescent="0.3">
      <c r="A87" s="241" t="str">
        <f>IF(L87=1,"LCran-"&amp;TEXT(COUNTIF($L$3:L87, "1"), "0"), "")</f>
        <v>LCran-79</v>
      </c>
      <c r="B87" s="246" t="s">
        <v>10</v>
      </c>
      <c r="C87" s="106" t="s">
        <v>535</v>
      </c>
      <c r="D87" s="201"/>
      <c r="E87" s="190"/>
      <c r="F87" s="111">
        <v>1</v>
      </c>
      <c r="G87" s="111" t="s">
        <v>67</v>
      </c>
      <c r="I87" s="65">
        <f t="shared" si="12"/>
        <v>1</v>
      </c>
      <c r="J87" s="65">
        <f t="shared" si="13"/>
        <v>0</v>
      </c>
      <c r="K87" s="65">
        <f t="shared" si="14"/>
        <v>0</v>
      </c>
      <c r="L87" s="63">
        <v>1</v>
      </c>
    </row>
    <row r="88" spans="1:12" ht="30" customHeight="1" x14ac:dyDescent="0.3">
      <c r="A88" s="241" t="str">
        <f>IF(L88=1,"LCran-"&amp;TEXT(COUNTIF($L$3:L88, "1"), "0"), "")</f>
        <v>LCran-80</v>
      </c>
      <c r="B88" s="246" t="s">
        <v>10</v>
      </c>
      <c r="C88" s="106" t="s">
        <v>536</v>
      </c>
      <c r="D88" s="201"/>
      <c r="E88" s="190"/>
      <c r="F88" s="111">
        <v>1</v>
      </c>
      <c r="G88" s="111" t="s">
        <v>67</v>
      </c>
      <c r="I88" s="65">
        <f t="shared" si="12"/>
        <v>1</v>
      </c>
      <c r="J88" s="65">
        <f t="shared" si="13"/>
        <v>0</v>
      </c>
      <c r="K88" s="65">
        <f t="shared" si="14"/>
        <v>0</v>
      </c>
      <c r="L88" s="63">
        <v>1</v>
      </c>
    </row>
    <row r="89" spans="1:12" ht="30" customHeight="1" x14ac:dyDescent="0.3">
      <c r="A89" s="241" t="str">
        <f>IF(L89=1,"LCran-"&amp;TEXT(COUNTIF($L$3:L89, "1"), "0"), "")</f>
        <v>LCran-81</v>
      </c>
      <c r="B89" s="246" t="s">
        <v>10</v>
      </c>
      <c r="C89" s="106" t="s">
        <v>537</v>
      </c>
      <c r="D89" s="201"/>
      <c r="E89" s="190"/>
      <c r="F89" s="111">
        <v>1</v>
      </c>
      <c r="G89" s="111" t="s">
        <v>67</v>
      </c>
      <c r="I89" s="65">
        <f t="shared" si="12"/>
        <v>1</v>
      </c>
      <c r="J89" s="65">
        <f t="shared" si="13"/>
        <v>0</v>
      </c>
      <c r="K89" s="65">
        <f t="shared" si="14"/>
        <v>0</v>
      </c>
      <c r="L89" s="63">
        <v>1</v>
      </c>
    </row>
    <row r="90" spans="1:12" ht="30" customHeight="1" x14ac:dyDescent="0.3">
      <c r="A90" s="241" t="str">
        <f>IF(L90=1,"LCran-"&amp;TEXT(COUNTIF($L$3:L90, "1"), "0"), "")</f>
        <v>LCran-82</v>
      </c>
      <c r="B90" s="246" t="s">
        <v>9</v>
      </c>
      <c r="C90" s="106" t="s">
        <v>538</v>
      </c>
      <c r="D90" s="201"/>
      <c r="E90" s="190"/>
      <c r="F90" s="111">
        <v>1</v>
      </c>
      <c r="G90" s="111" t="s">
        <v>67</v>
      </c>
      <c r="I90" s="65">
        <f t="shared" si="12"/>
        <v>5</v>
      </c>
      <c r="J90" s="65">
        <f t="shared" si="13"/>
        <v>0</v>
      </c>
      <c r="K90" s="65">
        <f t="shared" si="14"/>
        <v>0</v>
      </c>
      <c r="L90" s="63">
        <v>1</v>
      </c>
    </row>
    <row r="91" spans="1:12" ht="30" customHeight="1" x14ac:dyDescent="0.3">
      <c r="A91" s="241" t="str">
        <f>IF(L91=1,"LCran-"&amp;TEXT(COUNTIF($L$3:L91, "1"), "0"), "")</f>
        <v>LCran-83</v>
      </c>
      <c r="B91" s="246" t="s">
        <v>10</v>
      </c>
      <c r="C91" s="106" t="s">
        <v>539</v>
      </c>
      <c r="D91" s="201"/>
      <c r="E91" s="190"/>
      <c r="F91" s="111">
        <v>1</v>
      </c>
      <c r="G91" s="111" t="s">
        <v>67</v>
      </c>
      <c r="I91" s="65">
        <f t="shared" si="12"/>
        <v>1</v>
      </c>
      <c r="J91" s="65">
        <f t="shared" si="13"/>
        <v>0</v>
      </c>
      <c r="K91" s="65">
        <f t="shared" si="14"/>
        <v>0</v>
      </c>
      <c r="L91" s="63">
        <v>1</v>
      </c>
    </row>
    <row r="92" spans="1:12" ht="30" customHeight="1" x14ac:dyDescent="0.3">
      <c r="A92" s="241" t="str">
        <f>IF(L92=1,"LCran-"&amp;TEXT(COUNTIF($L$3:L92, "1"), "0"), "")</f>
        <v>LCran-84</v>
      </c>
      <c r="B92" s="246" t="s">
        <v>10</v>
      </c>
      <c r="C92" s="106" t="s">
        <v>540</v>
      </c>
      <c r="D92" s="201"/>
      <c r="E92" s="190"/>
      <c r="F92" s="111">
        <v>1</v>
      </c>
      <c r="G92" s="111" t="s">
        <v>67</v>
      </c>
      <c r="I92" s="65">
        <f t="shared" si="12"/>
        <v>1</v>
      </c>
      <c r="J92" s="65">
        <f t="shared" si="13"/>
        <v>0</v>
      </c>
      <c r="K92" s="65">
        <f t="shared" si="14"/>
        <v>0</v>
      </c>
      <c r="L92" s="63">
        <v>1</v>
      </c>
    </row>
    <row r="93" spans="1:12" s="153" customFormat="1" ht="15" customHeight="1" x14ac:dyDescent="0.3">
      <c r="A93" s="151"/>
      <c r="B93" s="124"/>
      <c r="C93" s="125" t="s">
        <v>541</v>
      </c>
      <c r="D93" s="202"/>
      <c r="E93" s="166"/>
      <c r="F93" s="128"/>
      <c r="G93" s="104"/>
      <c r="H93" s="64"/>
      <c r="I93" s="97"/>
      <c r="J93" s="97"/>
      <c r="K93" s="97"/>
    </row>
    <row r="94" spans="1:12" ht="30" customHeight="1" x14ac:dyDescent="0.3">
      <c r="A94" s="241" t="str">
        <f>IF(L94=1,"LCran-"&amp;TEXT(COUNTIF($L$3:L94, "1"), "0"), "")</f>
        <v>LCran-85</v>
      </c>
      <c r="B94" s="134" t="s">
        <v>10</v>
      </c>
      <c r="C94" s="132" t="s">
        <v>542</v>
      </c>
      <c r="D94" s="247"/>
      <c r="E94" s="90"/>
      <c r="F94" s="164">
        <v>1</v>
      </c>
      <c r="G94" s="164" t="s">
        <v>67</v>
      </c>
      <c r="I94" s="65">
        <f t="shared" ref="I94:I102" si="15">IF(NOT(ISBLANK($B94)),VLOOKUP($B94,specdata,2,FALSE()),"")</f>
        <v>1</v>
      </c>
      <c r="J94" s="65">
        <f t="shared" ref="J94:J102" si="16">VLOOKUP(G94,AvailabilityData,2,FALSE())</f>
        <v>0</v>
      </c>
      <c r="K94" s="65">
        <f t="shared" ref="K94:K102" si="17">I94*J94</f>
        <v>0</v>
      </c>
      <c r="L94" s="63">
        <v>1</v>
      </c>
    </row>
    <row r="95" spans="1:12" ht="30" customHeight="1" x14ac:dyDescent="0.3">
      <c r="A95" s="241" t="str">
        <f>IF(L95=1,"LCran-"&amp;TEXT(COUNTIF($L$3:L95, "1"), "0"), "")</f>
        <v>LCran-86</v>
      </c>
      <c r="B95" s="246" t="s">
        <v>10</v>
      </c>
      <c r="C95" s="133" t="s">
        <v>543</v>
      </c>
      <c r="D95" s="242"/>
      <c r="E95" s="190"/>
      <c r="F95" s="111">
        <v>1</v>
      </c>
      <c r="G95" s="111" t="s">
        <v>67</v>
      </c>
      <c r="I95" s="65">
        <f t="shared" si="15"/>
        <v>1</v>
      </c>
      <c r="J95" s="65">
        <f t="shared" si="16"/>
        <v>0</v>
      </c>
      <c r="K95" s="65">
        <f t="shared" si="17"/>
        <v>0</v>
      </c>
      <c r="L95" s="63">
        <v>1</v>
      </c>
    </row>
    <row r="96" spans="1:12" ht="30" customHeight="1" x14ac:dyDescent="0.3">
      <c r="A96" s="241" t="str">
        <f>IF(L96=1,"LCran-"&amp;TEXT(COUNTIF($L$3:L96, "1"), "0"), "")</f>
        <v>LCran-87</v>
      </c>
      <c r="B96" s="246" t="s">
        <v>10</v>
      </c>
      <c r="C96" s="133" t="s">
        <v>544</v>
      </c>
      <c r="D96" s="242"/>
      <c r="E96" s="190"/>
      <c r="F96" s="111">
        <v>1</v>
      </c>
      <c r="G96" s="111" t="s">
        <v>67</v>
      </c>
      <c r="I96" s="65">
        <f t="shared" si="15"/>
        <v>1</v>
      </c>
      <c r="J96" s="65">
        <f t="shared" si="16"/>
        <v>0</v>
      </c>
      <c r="K96" s="65">
        <f t="shared" si="17"/>
        <v>0</v>
      </c>
      <c r="L96" s="63">
        <v>1</v>
      </c>
    </row>
    <row r="97" spans="1:12" ht="30" customHeight="1" x14ac:dyDescent="0.3">
      <c r="A97" s="241" t="str">
        <f>IF(L97=1,"LCran-"&amp;TEXT(COUNTIF($L$3:L97, "1"), "0"), "")</f>
        <v>LCran-88</v>
      </c>
      <c r="B97" s="246" t="s">
        <v>10</v>
      </c>
      <c r="C97" s="133" t="s">
        <v>545</v>
      </c>
      <c r="D97" s="242"/>
      <c r="E97" s="190"/>
      <c r="F97" s="111">
        <v>1</v>
      </c>
      <c r="G97" s="111" t="s">
        <v>67</v>
      </c>
      <c r="I97" s="65">
        <f t="shared" si="15"/>
        <v>1</v>
      </c>
      <c r="J97" s="65">
        <f t="shared" si="16"/>
        <v>0</v>
      </c>
      <c r="K97" s="65">
        <f t="shared" si="17"/>
        <v>0</v>
      </c>
      <c r="L97" s="63">
        <v>1</v>
      </c>
    </row>
    <row r="98" spans="1:12" ht="30" customHeight="1" x14ac:dyDescent="0.3">
      <c r="A98" s="241" t="str">
        <f>IF(L98=1,"LCran-"&amp;TEXT(COUNTIF($L$3:L98, "1"), "0"), "")</f>
        <v>LCran-89</v>
      </c>
      <c r="B98" s="246" t="s">
        <v>10</v>
      </c>
      <c r="C98" s="133" t="s">
        <v>546</v>
      </c>
      <c r="D98" s="242"/>
      <c r="E98" s="190"/>
      <c r="F98" s="111">
        <v>1</v>
      </c>
      <c r="G98" s="111" t="s">
        <v>67</v>
      </c>
      <c r="I98" s="65">
        <f t="shared" si="15"/>
        <v>1</v>
      </c>
      <c r="J98" s="65">
        <f t="shared" si="16"/>
        <v>0</v>
      </c>
      <c r="K98" s="65">
        <f t="shared" si="17"/>
        <v>0</v>
      </c>
      <c r="L98" s="63">
        <v>1</v>
      </c>
    </row>
    <row r="99" spans="1:12" ht="30" customHeight="1" x14ac:dyDescent="0.3">
      <c r="A99" s="241" t="str">
        <f>IF(L99=1,"LCran-"&amp;TEXT(COUNTIF($L$3:L99, "1"), "0"), "")</f>
        <v>LCran-90</v>
      </c>
      <c r="B99" s="246" t="s">
        <v>10</v>
      </c>
      <c r="C99" s="133" t="s">
        <v>547</v>
      </c>
      <c r="D99" s="242"/>
      <c r="E99" s="190"/>
      <c r="F99" s="111">
        <v>1</v>
      </c>
      <c r="G99" s="111" t="s">
        <v>67</v>
      </c>
      <c r="I99" s="65">
        <f t="shared" si="15"/>
        <v>1</v>
      </c>
      <c r="J99" s="65">
        <f t="shared" si="16"/>
        <v>0</v>
      </c>
      <c r="K99" s="65">
        <f t="shared" si="17"/>
        <v>0</v>
      </c>
      <c r="L99" s="63">
        <v>1</v>
      </c>
    </row>
    <row r="100" spans="1:12" ht="30" customHeight="1" x14ac:dyDescent="0.3">
      <c r="A100" s="241" t="str">
        <f>IF(L100=1,"LCran-"&amp;TEXT(COUNTIF($L$3:L100, "1"), "0"), "")</f>
        <v>LCran-91</v>
      </c>
      <c r="B100" s="246" t="s">
        <v>10</v>
      </c>
      <c r="C100" s="133" t="s">
        <v>548</v>
      </c>
      <c r="D100" s="242"/>
      <c r="E100" s="190"/>
      <c r="F100" s="111">
        <v>1</v>
      </c>
      <c r="G100" s="111" t="s">
        <v>67</v>
      </c>
      <c r="I100" s="65">
        <f t="shared" si="15"/>
        <v>1</v>
      </c>
      <c r="J100" s="65">
        <f t="shared" si="16"/>
        <v>0</v>
      </c>
      <c r="K100" s="65">
        <f t="shared" si="17"/>
        <v>0</v>
      </c>
      <c r="L100" s="63">
        <v>1</v>
      </c>
    </row>
    <row r="101" spans="1:12" ht="30" customHeight="1" x14ac:dyDescent="0.3">
      <c r="A101" s="241" t="str">
        <f>IF(L101=1,"LCran-"&amp;TEXT(COUNTIF($L$3:L101, "1"), "0"), "")</f>
        <v>LCran-92</v>
      </c>
      <c r="B101" s="134" t="s">
        <v>10</v>
      </c>
      <c r="C101" s="133" t="s">
        <v>549</v>
      </c>
      <c r="D101" s="242"/>
      <c r="E101" s="190"/>
      <c r="F101" s="111">
        <v>1</v>
      </c>
      <c r="G101" s="111" t="s">
        <v>67</v>
      </c>
      <c r="I101" s="65">
        <f t="shared" si="15"/>
        <v>1</v>
      </c>
      <c r="J101" s="65">
        <f t="shared" si="16"/>
        <v>0</v>
      </c>
      <c r="K101" s="65">
        <f t="shared" si="17"/>
        <v>0</v>
      </c>
      <c r="L101" s="63">
        <v>1</v>
      </c>
    </row>
    <row r="102" spans="1:12" ht="30" customHeight="1" x14ac:dyDescent="0.3">
      <c r="A102" s="241" t="str">
        <f>IF(L102=1,"LCran-"&amp;TEXT(COUNTIF($L$3:L102, "1"), "0"), "")</f>
        <v>LCran-93</v>
      </c>
      <c r="B102" s="246" t="s">
        <v>10</v>
      </c>
      <c r="C102" s="133" t="s">
        <v>551</v>
      </c>
      <c r="D102" s="242"/>
      <c r="E102" s="190"/>
      <c r="F102" s="111">
        <v>1</v>
      </c>
      <c r="G102" s="111" t="s">
        <v>67</v>
      </c>
      <c r="I102" s="65">
        <f t="shared" si="15"/>
        <v>1</v>
      </c>
      <c r="J102" s="65">
        <f t="shared" si="16"/>
        <v>0</v>
      </c>
      <c r="K102" s="65">
        <f t="shared" si="17"/>
        <v>0</v>
      </c>
      <c r="L102" s="63">
        <v>1</v>
      </c>
    </row>
    <row r="103" spans="1:12" s="153" customFormat="1" ht="15" customHeight="1" x14ac:dyDescent="0.3">
      <c r="A103" s="151"/>
      <c r="B103" s="124"/>
      <c r="C103" s="125" t="s">
        <v>552</v>
      </c>
      <c r="D103" s="202"/>
      <c r="E103" s="166"/>
      <c r="F103" s="128"/>
      <c r="G103" s="104"/>
      <c r="H103" s="64"/>
      <c r="I103" s="97"/>
      <c r="J103" s="97"/>
      <c r="K103" s="97"/>
    </row>
    <row r="104" spans="1:12" ht="30" customHeight="1" x14ac:dyDescent="0.3">
      <c r="A104" s="241" t="str">
        <f>IF(L104=1,"LCran-"&amp;TEXT(COUNTIF($L$3:L104, "1"), "0"), "")</f>
        <v>LCran-94</v>
      </c>
      <c r="B104" s="134" t="s">
        <v>10</v>
      </c>
      <c r="C104" s="132" t="s">
        <v>553</v>
      </c>
      <c r="D104" s="204"/>
      <c r="E104" s="90"/>
      <c r="F104" s="164">
        <v>1</v>
      </c>
      <c r="G104" s="164" t="s">
        <v>67</v>
      </c>
      <c r="I104" s="65">
        <f>IF(NOT(ISBLANK($B104)),VLOOKUP($B104,specdata,2,FALSE()),"")</f>
        <v>1</v>
      </c>
      <c r="J104" s="65">
        <f>VLOOKUP(G104,AvailabilityData,2,FALSE())</f>
        <v>0</v>
      </c>
      <c r="K104" s="65">
        <f>I104*J104</f>
        <v>0</v>
      </c>
      <c r="L104" s="63">
        <v>1</v>
      </c>
    </row>
    <row r="105" spans="1:12" ht="30" customHeight="1" x14ac:dyDescent="0.3">
      <c r="A105" s="241" t="str">
        <f>IF(L105=1,"LCran-"&amp;TEXT(COUNTIF($L$3:L105, "1"), "0"), "")</f>
        <v>LCran-95</v>
      </c>
      <c r="B105" s="134" t="s">
        <v>10</v>
      </c>
      <c r="C105" s="133" t="s">
        <v>554</v>
      </c>
      <c r="D105" s="201"/>
      <c r="E105" s="190"/>
      <c r="F105" s="111">
        <v>1</v>
      </c>
      <c r="G105" s="111" t="s">
        <v>67</v>
      </c>
      <c r="I105" s="65">
        <f>IF(NOT(ISBLANK($B105)),VLOOKUP($B105,specdata,2,FALSE()),"")</f>
        <v>1</v>
      </c>
      <c r="J105" s="65">
        <f>VLOOKUP(G105,AvailabilityData,2,FALSE())</f>
        <v>0</v>
      </c>
      <c r="K105" s="65">
        <f>I105*J105</f>
        <v>0</v>
      </c>
      <c r="L105" s="63">
        <v>1</v>
      </c>
    </row>
    <row r="106" spans="1:12" ht="30" customHeight="1" x14ac:dyDescent="0.3">
      <c r="A106" s="241" t="str">
        <f>IF(L106=1,"LCran-"&amp;TEXT(COUNTIF($L$3:L106, "1"), "0"), "")</f>
        <v>LCran-96</v>
      </c>
      <c r="B106" s="134" t="s">
        <v>10</v>
      </c>
      <c r="C106" s="133" t="s">
        <v>555</v>
      </c>
      <c r="D106" s="201"/>
      <c r="E106" s="190"/>
      <c r="F106" s="111">
        <v>1</v>
      </c>
      <c r="G106" s="111" t="s">
        <v>67</v>
      </c>
      <c r="I106" s="65">
        <f>IF(NOT(ISBLANK($B106)),VLOOKUP($B106,specdata,2,FALSE()),"")</f>
        <v>1</v>
      </c>
      <c r="J106" s="65">
        <f>VLOOKUP(G106,AvailabilityData,2,FALSE())</f>
        <v>0</v>
      </c>
      <c r="K106" s="65">
        <f>I106*J106</f>
        <v>0</v>
      </c>
      <c r="L106" s="63">
        <v>1</v>
      </c>
    </row>
    <row r="107" spans="1:12" s="153" customFormat="1" ht="15" customHeight="1" x14ac:dyDescent="0.3">
      <c r="A107" s="151"/>
      <c r="B107" s="124"/>
      <c r="C107" s="125" t="s">
        <v>556</v>
      </c>
      <c r="D107" s="202"/>
      <c r="E107" s="166"/>
      <c r="F107" s="128"/>
      <c r="G107" s="104"/>
      <c r="H107" s="64"/>
      <c r="I107" s="97"/>
      <c r="J107" s="97"/>
      <c r="K107" s="97"/>
    </row>
    <row r="108" spans="1:12" ht="30" customHeight="1" x14ac:dyDescent="0.3">
      <c r="A108" s="241" t="str">
        <f>IF(L108=1,"LCran-"&amp;TEXT(COUNTIF($L$3:L108, "1"), "0"), "")</f>
        <v>LCran-97</v>
      </c>
      <c r="B108" s="245" t="s">
        <v>10</v>
      </c>
      <c r="C108" s="132" t="s">
        <v>557</v>
      </c>
      <c r="D108" s="204"/>
      <c r="E108" s="90"/>
      <c r="F108" s="164">
        <v>1</v>
      </c>
      <c r="G108" s="164" t="s">
        <v>67</v>
      </c>
      <c r="I108" s="65">
        <f t="shared" ref="I108:I116" si="18">IF(NOT(ISBLANK($B108)),VLOOKUP($B108,specdata,2,FALSE()),"")</f>
        <v>1</v>
      </c>
      <c r="J108" s="65">
        <f t="shared" ref="J108:J116" si="19">VLOOKUP(G108,AvailabilityData,2,FALSE())</f>
        <v>0</v>
      </c>
      <c r="K108" s="65">
        <f t="shared" ref="K108:K116" si="20">I108*J108</f>
        <v>0</v>
      </c>
      <c r="L108" s="63">
        <v>1</v>
      </c>
    </row>
    <row r="109" spans="1:12" ht="30" customHeight="1" x14ac:dyDescent="0.3">
      <c r="A109" s="241" t="str">
        <f>IF(L109=1,"LCran-"&amp;TEXT(COUNTIF($L$3:L109, "1"), "0"), "")</f>
        <v>LCran-98</v>
      </c>
      <c r="B109" s="246" t="s">
        <v>10</v>
      </c>
      <c r="C109" s="133" t="s">
        <v>558</v>
      </c>
      <c r="D109" s="201"/>
      <c r="E109" s="190"/>
      <c r="F109" s="111">
        <v>1</v>
      </c>
      <c r="G109" s="111" t="s">
        <v>67</v>
      </c>
      <c r="I109" s="65">
        <f t="shared" si="18"/>
        <v>1</v>
      </c>
      <c r="J109" s="65">
        <f t="shared" si="19"/>
        <v>0</v>
      </c>
      <c r="K109" s="65">
        <f t="shared" si="20"/>
        <v>0</v>
      </c>
      <c r="L109" s="63">
        <v>1</v>
      </c>
    </row>
    <row r="110" spans="1:12" ht="30" customHeight="1" x14ac:dyDescent="0.3">
      <c r="A110" s="241" t="str">
        <f>IF(L110=1,"LCran-"&amp;TEXT(COUNTIF($L$3:L110, "1"), "0"), "")</f>
        <v>LCran-99</v>
      </c>
      <c r="B110" s="246" t="s">
        <v>10</v>
      </c>
      <c r="C110" s="133" t="s">
        <v>559</v>
      </c>
      <c r="D110" s="201"/>
      <c r="E110" s="190"/>
      <c r="F110" s="111">
        <v>1</v>
      </c>
      <c r="G110" s="111" t="s">
        <v>67</v>
      </c>
      <c r="I110" s="65">
        <f t="shared" si="18"/>
        <v>1</v>
      </c>
      <c r="J110" s="65">
        <f t="shared" si="19"/>
        <v>0</v>
      </c>
      <c r="K110" s="65">
        <f t="shared" si="20"/>
        <v>0</v>
      </c>
      <c r="L110" s="63">
        <v>1</v>
      </c>
    </row>
    <row r="111" spans="1:12" ht="30" customHeight="1" x14ac:dyDescent="0.3">
      <c r="A111" s="241" t="str">
        <f>IF(L111=1,"LCran-"&amp;TEXT(COUNTIF($L$3:L111, "1"), "0"), "")</f>
        <v>LCran-100</v>
      </c>
      <c r="B111" s="246" t="s">
        <v>10</v>
      </c>
      <c r="C111" s="133" t="s">
        <v>560</v>
      </c>
      <c r="D111" s="201"/>
      <c r="E111" s="190"/>
      <c r="F111" s="111">
        <v>1</v>
      </c>
      <c r="G111" s="111" t="s">
        <v>67</v>
      </c>
      <c r="I111" s="65">
        <f t="shared" si="18"/>
        <v>1</v>
      </c>
      <c r="J111" s="65">
        <f t="shared" si="19"/>
        <v>0</v>
      </c>
      <c r="K111" s="65">
        <f t="shared" si="20"/>
        <v>0</v>
      </c>
      <c r="L111" s="63">
        <v>1</v>
      </c>
    </row>
    <row r="112" spans="1:12" ht="30" customHeight="1" x14ac:dyDescent="0.3">
      <c r="A112" s="241" t="str">
        <f>IF(L112=1,"LCran-"&amp;TEXT(COUNTIF($L$3:L112, "1"), "0"), "")</f>
        <v>LCran-101</v>
      </c>
      <c r="B112" s="246" t="s">
        <v>10</v>
      </c>
      <c r="C112" s="133" t="s">
        <v>561</v>
      </c>
      <c r="D112" s="201"/>
      <c r="E112" s="190"/>
      <c r="F112" s="111">
        <v>1</v>
      </c>
      <c r="G112" s="111" t="s">
        <v>67</v>
      </c>
      <c r="I112" s="65">
        <f t="shared" si="18"/>
        <v>1</v>
      </c>
      <c r="J112" s="65">
        <f t="shared" si="19"/>
        <v>0</v>
      </c>
      <c r="K112" s="65">
        <f t="shared" si="20"/>
        <v>0</v>
      </c>
      <c r="L112" s="63">
        <v>1</v>
      </c>
    </row>
    <row r="113" spans="1:12" ht="30" customHeight="1" x14ac:dyDescent="0.3">
      <c r="A113" s="241" t="str">
        <f>IF(L113=1,"LCran-"&amp;TEXT(COUNTIF($L$3:L113, "1"), "0"), "")</f>
        <v>LCran-102</v>
      </c>
      <c r="B113" s="246" t="s">
        <v>10</v>
      </c>
      <c r="C113" s="133" t="s">
        <v>562</v>
      </c>
      <c r="D113" s="201"/>
      <c r="E113" s="190"/>
      <c r="F113" s="111">
        <v>1</v>
      </c>
      <c r="G113" s="111" t="s">
        <v>67</v>
      </c>
      <c r="I113" s="65">
        <f t="shared" si="18"/>
        <v>1</v>
      </c>
      <c r="J113" s="65">
        <f t="shared" si="19"/>
        <v>0</v>
      </c>
      <c r="K113" s="65">
        <f t="shared" si="20"/>
        <v>0</v>
      </c>
      <c r="L113" s="63">
        <v>1</v>
      </c>
    </row>
    <row r="114" spans="1:12" ht="30" customHeight="1" x14ac:dyDescent="0.3">
      <c r="A114" s="241" t="str">
        <f>IF(L114=1,"LCran-"&amp;TEXT(COUNTIF($L$3:L114, "1"), "0"), "")</f>
        <v>LCran-103</v>
      </c>
      <c r="B114" s="246" t="s">
        <v>10</v>
      </c>
      <c r="C114" s="133" t="s">
        <v>563</v>
      </c>
      <c r="D114" s="201"/>
      <c r="E114" s="190"/>
      <c r="F114" s="111">
        <v>1</v>
      </c>
      <c r="G114" s="111" t="s">
        <v>67</v>
      </c>
      <c r="I114" s="65">
        <f t="shared" si="18"/>
        <v>1</v>
      </c>
      <c r="J114" s="65">
        <f t="shared" si="19"/>
        <v>0</v>
      </c>
      <c r="K114" s="65">
        <f t="shared" si="20"/>
        <v>0</v>
      </c>
      <c r="L114" s="63">
        <v>1</v>
      </c>
    </row>
    <row r="115" spans="1:12" ht="30" customHeight="1" x14ac:dyDescent="0.3">
      <c r="A115" s="241" t="str">
        <f>IF(L115=1,"LCran-"&amp;TEXT(COUNTIF($L$3:L115, "1"), "0"), "")</f>
        <v>LCran-104</v>
      </c>
      <c r="B115" s="246" t="s">
        <v>10</v>
      </c>
      <c r="C115" s="133" t="s">
        <v>564</v>
      </c>
      <c r="D115" s="201"/>
      <c r="E115" s="190"/>
      <c r="F115" s="111">
        <v>1</v>
      </c>
      <c r="G115" s="111" t="s">
        <v>67</v>
      </c>
      <c r="I115" s="65">
        <f t="shared" si="18"/>
        <v>1</v>
      </c>
      <c r="J115" s="65">
        <f t="shared" si="19"/>
        <v>0</v>
      </c>
      <c r="K115" s="65">
        <f t="shared" si="20"/>
        <v>0</v>
      </c>
      <c r="L115" s="63">
        <v>1</v>
      </c>
    </row>
    <row r="116" spans="1:12" ht="30" customHeight="1" x14ac:dyDescent="0.3">
      <c r="A116" s="241" t="str">
        <f>IF(L116=1,"LCran-"&amp;TEXT(COUNTIF($L$3:L116, "1"), "0"), "")</f>
        <v>LCran-105</v>
      </c>
      <c r="B116" s="246" t="s">
        <v>10</v>
      </c>
      <c r="C116" s="133" t="s">
        <v>565</v>
      </c>
      <c r="D116" s="201"/>
      <c r="E116" s="190"/>
      <c r="F116" s="111">
        <v>1</v>
      </c>
      <c r="G116" s="111" t="s">
        <v>67</v>
      </c>
      <c r="I116" s="65">
        <f t="shared" si="18"/>
        <v>1</v>
      </c>
      <c r="J116" s="65">
        <f t="shared" si="19"/>
        <v>0</v>
      </c>
      <c r="K116" s="65">
        <f t="shared" si="20"/>
        <v>0</v>
      </c>
      <c r="L116" s="63">
        <v>1</v>
      </c>
    </row>
    <row r="117" spans="1:12" s="153" customFormat="1" ht="15" customHeight="1" x14ac:dyDescent="0.3">
      <c r="A117" s="151"/>
      <c r="B117" s="124"/>
      <c r="C117" s="125" t="s">
        <v>566</v>
      </c>
      <c r="D117" s="202"/>
      <c r="E117" s="166"/>
      <c r="F117" s="128"/>
      <c r="G117" s="104"/>
      <c r="H117" s="64"/>
      <c r="I117" s="97"/>
      <c r="J117" s="97"/>
      <c r="K117" s="97"/>
    </row>
    <row r="118" spans="1:12" ht="30" customHeight="1" x14ac:dyDescent="0.3">
      <c r="A118" s="241" t="str">
        <f>IF(L118=1,"LCran-"&amp;TEXT(COUNTIF($L$3:L118, "1"), "0"), "")</f>
        <v>LCran-106</v>
      </c>
      <c r="B118" s="245" t="s">
        <v>10</v>
      </c>
      <c r="C118" s="132" t="s">
        <v>567</v>
      </c>
      <c r="D118" s="204"/>
      <c r="E118" s="90"/>
      <c r="F118" s="164">
        <v>1</v>
      </c>
      <c r="G118" s="164" t="s">
        <v>67</v>
      </c>
      <c r="I118" s="65">
        <f t="shared" ref="I118:I125" si="21">IF(NOT(ISBLANK($B118)),VLOOKUP($B118,specdata,2,FALSE()),"")</f>
        <v>1</v>
      </c>
      <c r="J118" s="65">
        <f t="shared" ref="J118:J125" si="22">VLOOKUP(G118,AvailabilityData,2,FALSE())</f>
        <v>0</v>
      </c>
      <c r="K118" s="65">
        <f t="shared" ref="K118:K125" si="23">I118*J118</f>
        <v>0</v>
      </c>
      <c r="L118" s="63">
        <v>1</v>
      </c>
    </row>
    <row r="119" spans="1:12" ht="30" customHeight="1" x14ac:dyDescent="0.3">
      <c r="A119" s="241" t="str">
        <f>IF(L119=1,"LCran-"&amp;TEXT(COUNTIF($L$3:L119, "1"), "0"), "")</f>
        <v>LCran-107</v>
      </c>
      <c r="B119" s="246" t="s">
        <v>10</v>
      </c>
      <c r="C119" s="133" t="s">
        <v>568</v>
      </c>
      <c r="D119" s="201"/>
      <c r="E119" s="190"/>
      <c r="F119" s="111">
        <v>1</v>
      </c>
      <c r="G119" s="111" t="s">
        <v>67</v>
      </c>
      <c r="I119" s="65">
        <f t="shared" si="21"/>
        <v>1</v>
      </c>
      <c r="J119" s="65">
        <f t="shared" si="22"/>
        <v>0</v>
      </c>
      <c r="K119" s="65">
        <f t="shared" si="23"/>
        <v>0</v>
      </c>
      <c r="L119" s="63">
        <v>1</v>
      </c>
    </row>
    <row r="120" spans="1:12" ht="30" customHeight="1" x14ac:dyDescent="0.3">
      <c r="A120" s="241" t="str">
        <f>IF(L120=1,"LCran-"&amp;TEXT(COUNTIF($L$3:L120, "1"), "0"), "")</f>
        <v>LCran-108</v>
      </c>
      <c r="B120" s="246" t="s">
        <v>10</v>
      </c>
      <c r="C120" s="133" t="s">
        <v>569</v>
      </c>
      <c r="D120" s="201"/>
      <c r="E120" s="190"/>
      <c r="F120" s="111">
        <v>1</v>
      </c>
      <c r="G120" s="111" t="s">
        <v>67</v>
      </c>
      <c r="I120" s="65">
        <f t="shared" si="21"/>
        <v>1</v>
      </c>
      <c r="J120" s="65">
        <f t="shared" si="22"/>
        <v>0</v>
      </c>
      <c r="K120" s="65">
        <f t="shared" si="23"/>
        <v>0</v>
      </c>
      <c r="L120" s="63">
        <v>1</v>
      </c>
    </row>
    <row r="121" spans="1:12" ht="30" customHeight="1" x14ac:dyDescent="0.3">
      <c r="A121" s="241" t="str">
        <f>IF(L121=1,"LCran-"&amp;TEXT(COUNTIF($L$3:L121, "1"), "0"), "")</f>
        <v>LCran-109</v>
      </c>
      <c r="B121" s="246" t="s">
        <v>10</v>
      </c>
      <c r="C121" s="133" t="s">
        <v>570</v>
      </c>
      <c r="D121" s="201"/>
      <c r="E121" s="190"/>
      <c r="F121" s="111">
        <v>1</v>
      </c>
      <c r="G121" s="111" t="s">
        <v>67</v>
      </c>
      <c r="I121" s="65">
        <f t="shared" si="21"/>
        <v>1</v>
      </c>
      <c r="J121" s="65">
        <f t="shared" si="22"/>
        <v>0</v>
      </c>
      <c r="K121" s="65">
        <f t="shared" si="23"/>
        <v>0</v>
      </c>
      <c r="L121" s="63">
        <v>1</v>
      </c>
    </row>
    <row r="122" spans="1:12" ht="30" customHeight="1" x14ac:dyDescent="0.3">
      <c r="A122" s="241" t="str">
        <f>IF(L122=1,"LCran-"&amp;TEXT(COUNTIF($L$3:L122, "1"), "0"), "")</f>
        <v>LCran-110</v>
      </c>
      <c r="B122" s="246" t="s">
        <v>10</v>
      </c>
      <c r="C122" s="133" t="s">
        <v>571</v>
      </c>
      <c r="D122" s="201"/>
      <c r="E122" s="190"/>
      <c r="F122" s="111">
        <v>1</v>
      </c>
      <c r="G122" s="111" t="s">
        <v>67</v>
      </c>
      <c r="I122" s="65">
        <f t="shared" si="21"/>
        <v>1</v>
      </c>
      <c r="J122" s="65">
        <f t="shared" si="22"/>
        <v>0</v>
      </c>
      <c r="K122" s="65">
        <f t="shared" si="23"/>
        <v>0</v>
      </c>
      <c r="L122" s="63">
        <v>1</v>
      </c>
    </row>
    <row r="123" spans="1:12" ht="30" customHeight="1" x14ac:dyDescent="0.3">
      <c r="A123" s="241" t="str">
        <f>IF(L123=1,"LCran-"&amp;TEXT(COUNTIF($L$3:L123, "1"), "0"), "")</f>
        <v>LCran-111</v>
      </c>
      <c r="B123" s="246" t="s">
        <v>10</v>
      </c>
      <c r="C123" s="133" t="s">
        <v>572</v>
      </c>
      <c r="D123" s="201"/>
      <c r="E123" s="190"/>
      <c r="F123" s="111">
        <v>1</v>
      </c>
      <c r="G123" s="111" t="s">
        <v>67</v>
      </c>
      <c r="I123" s="65">
        <f t="shared" si="21"/>
        <v>1</v>
      </c>
      <c r="J123" s="65">
        <f t="shared" si="22"/>
        <v>0</v>
      </c>
      <c r="K123" s="65">
        <f t="shared" si="23"/>
        <v>0</v>
      </c>
      <c r="L123" s="63">
        <v>1</v>
      </c>
    </row>
    <row r="124" spans="1:12" ht="30" customHeight="1" x14ac:dyDescent="0.3">
      <c r="A124" s="241" t="str">
        <f>IF(L124=1,"LCran-"&amp;TEXT(COUNTIF($L$3:L124, "1"), "0"), "")</f>
        <v>LCran-112</v>
      </c>
      <c r="B124" s="246" t="s">
        <v>10</v>
      </c>
      <c r="C124" s="133" t="s">
        <v>573</v>
      </c>
      <c r="D124" s="201"/>
      <c r="E124" s="190"/>
      <c r="F124" s="111">
        <v>1</v>
      </c>
      <c r="G124" s="111" t="s">
        <v>67</v>
      </c>
      <c r="I124" s="65">
        <f t="shared" si="21"/>
        <v>1</v>
      </c>
      <c r="J124" s="65">
        <f t="shared" si="22"/>
        <v>0</v>
      </c>
      <c r="K124" s="65">
        <f t="shared" si="23"/>
        <v>0</v>
      </c>
      <c r="L124" s="63">
        <v>1</v>
      </c>
    </row>
    <row r="125" spans="1:12" ht="30" customHeight="1" x14ac:dyDescent="0.3">
      <c r="A125" s="241" t="str">
        <f>IF(L125=1,"LCran-"&amp;TEXT(COUNTIF($L$3:L125, "1"), "0"), "")</f>
        <v>LCran-113</v>
      </c>
      <c r="B125" s="246" t="s">
        <v>10</v>
      </c>
      <c r="C125" s="106" t="s">
        <v>574</v>
      </c>
      <c r="D125" s="201"/>
      <c r="E125" s="190"/>
      <c r="F125" s="111">
        <v>1</v>
      </c>
      <c r="G125" s="111" t="s">
        <v>67</v>
      </c>
      <c r="I125" s="65">
        <f t="shared" si="21"/>
        <v>1</v>
      </c>
      <c r="J125" s="65">
        <f t="shared" si="22"/>
        <v>0</v>
      </c>
      <c r="K125" s="65">
        <f t="shared" si="23"/>
        <v>0</v>
      </c>
      <c r="L125" s="63">
        <v>1</v>
      </c>
    </row>
    <row r="126" spans="1:12" s="153" customFormat="1" ht="30" customHeight="1" x14ac:dyDescent="0.3">
      <c r="A126" s="151"/>
      <c r="B126" s="124"/>
      <c r="C126" s="125" t="s">
        <v>575</v>
      </c>
      <c r="D126" s="248"/>
      <c r="E126" s="248"/>
      <c r="F126" s="248"/>
      <c r="G126" s="104"/>
      <c r="H126" s="64"/>
      <c r="I126" s="97"/>
      <c r="J126" s="97"/>
      <c r="K126" s="97"/>
    </row>
    <row r="127" spans="1:12" ht="30" customHeight="1" x14ac:dyDescent="0.3">
      <c r="A127" s="241" t="str">
        <f>IF(L127=1,"LCran-"&amp;TEXT(COUNTIF($L$3:L127, "1"), "0"), "")</f>
        <v>LCran-114</v>
      </c>
      <c r="B127" s="87" t="s">
        <v>10</v>
      </c>
      <c r="C127" s="132" t="s">
        <v>576</v>
      </c>
      <c r="D127" s="204"/>
      <c r="E127" s="90"/>
      <c r="F127" s="164">
        <v>1</v>
      </c>
      <c r="G127" s="164" t="s">
        <v>67</v>
      </c>
      <c r="I127" s="65">
        <f>IF(NOT(ISBLANK($B127)),VLOOKUP($B127,specdata,2,FALSE()),"")</f>
        <v>1</v>
      </c>
      <c r="J127" s="65">
        <f>VLOOKUP(G127,AvailabilityData,2,FALSE())</f>
        <v>0</v>
      </c>
      <c r="K127" s="65">
        <f>I127*J127</f>
        <v>0</v>
      </c>
      <c r="L127" s="63">
        <v>1</v>
      </c>
    </row>
    <row r="128" spans="1:12" ht="30" customHeight="1" x14ac:dyDescent="0.3">
      <c r="A128" s="241" t="str">
        <f>IF(L128=1,"LCran-"&amp;TEXT(COUNTIF($L$3:L128, "1"), "0"), "")</f>
        <v>LCran-115</v>
      </c>
      <c r="B128" s="134" t="s">
        <v>10</v>
      </c>
      <c r="C128" s="133" t="s">
        <v>577</v>
      </c>
      <c r="D128" s="201"/>
      <c r="E128" s="190"/>
      <c r="F128" s="111">
        <v>1</v>
      </c>
      <c r="G128" s="111" t="s">
        <v>67</v>
      </c>
      <c r="I128" s="65">
        <f>IF(NOT(ISBLANK($B128)),VLOOKUP($B128,specdata,2,FALSE()),"")</f>
        <v>1</v>
      </c>
      <c r="J128" s="65">
        <f>VLOOKUP(G128,AvailabilityData,2,FALSE())</f>
        <v>0</v>
      </c>
      <c r="K128" s="65">
        <f>I128*J128</f>
        <v>0</v>
      </c>
      <c r="L128" s="63">
        <v>1</v>
      </c>
    </row>
    <row r="129" spans="1:12" ht="30" customHeight="1" x14ac:dyDescent="0.3">
      <c r="A129" s="241" t="str">
        <f>IF(L129=1,"LCran-"&amp;TEXT(COUNTIF($L$3:L129, "1"), "0"), "")</f>
        <v>LCran-116</v>
      </c>
      <c r="B129" s="134" t="s">
        <v>10</v>
      </c>
      <c r="C129" s="106" t="s">
        <v>578</v>
      </c>
      <c r="D129" s="201"/>
      <c r="E129" s="190"/>
      <c r="F129" s="111">
        <v>1</v>
      </c>
      <c r="G129" s="111" t="s">
        <v>67</v>
      </c>
      <c r="I129" s="65">
        <f>IF(NOT(ISBLANK($B129)),VLOOKUP($B129,specdata,2,FALSE()),"")</f>
        <v>1</v>
      </c>
      <c r="J129" s="65">
        <f>VLOOKUP(G129,AvailabilityData,2,FALSE())</f>
        <v>0</v>
      </c>
      <c r="K129" s="65">
        <f>I129*J129</f>
        <v>0</v>
      </c>
      <c r="L129" s="63">
        <v>1</v>
      </c>
    </row>
    <row r="130" spans="1:12" ht="30" customHeight="1" x14ac:dyDescent="0.3">
      <c r="A130" s="241" t="str">
        <f>IF(L130=1,"LCran-"&amp;TEXT(COUNTIF($L$3:L130, "1"), "0"), "")</f>
        <v>LCran-117</v>
      </c>
      <c r="B130" s="134" t="s">
        <v>10</v>
      </c>
      <c r="C130" s="106" t="s">
        <v>579</v>
      </c>
      <c r="D130" s="201"/>
      <c r="E130" s="190"/>
      <c r="F130" s="111">
        <v>1</v>
      </c>
      <c r="G130" s="111" t="s">
        <v>67</v>
      </c>
      <c r="I130" s="65">
        <f>IF(NOT(ISBLANK($B130)),VLOOKUP($B130,specdata,2,FALSE()),"")</f>
        <v>1</v>
      </c>
      <c r="J130" s="65">
        <f>VLOOKUP(G130,AvailabilityData,2,FALSE())</f>
        <v>0</v>
      </c>
      <c r="K130" s="65">
        <f>I130*J130</f>
        <v>0</v>
      </c>
      <c r="L130" s="63">
        <v>1</v>
      </c>
    </row>
    <row r="131" spans="1:12" ht="30" customHeight="1" x14ac:dyDescent="0.3">
      <c r="A131" s="188" t="str">
        <f>IF(L131=1,"LCran-"&amp;TEXT(COUNTIF($L$3:L131, "1"), "0"), "")</f>
        <v>LCran-118</v>
      </c>
      <c r="B131" s="92" t="s">
        <v>10</v>
      </c>
      <c r="C131" s="143" t="s">
        <v>580</v>
      </c>
      <c r="D131" s="200"/>
      <c r="E131" s="94"/>
      <c r="F131" s="86">
        <v>1</v>
      </c>
      <c r="G131" s="86" t="s">
        <v>67</v>
      </c>
      <c r="I131" s="65">
        <f>IF(NOT(ISBLANK($B131)),VLOOKUP($B131,specdata,2,FALSE()),"")</f>
        <v>1</v>
      </c>
      <c r="J131" s="65">
        <f>VLOOKUP(G131,AvailabilityData,2,FALSE())</f>
        <v>0</v>
      </c>
      <c r="K131" s="65">
        <f>I131*J131</f>
        <v>0</v>
      </c>
      <c r="L131" s="63">
        <v>1</v>
      </c>
    </row>
    <row r="132" spans="1:12" ht="30" customHeight="1" x14ac:dyDescent="0.3">
      <c r="C132" s="249"/>
      <c r="H132" s="63"/>
    </row>
    <row r="133" spans="1:12" ht="30" customHeight="1" x14ac:dyDescent="0.3">
      <c r="H133" s="63"/>
    </row>
    <row r="134" spans="1:12" ht="30" customHeight="1" x14ac:dyDescent="0.3">
      <c r="H134" s="63"/>
    </row>
    <row r="135" spans="1:12" ht="30" customHeight="1" x14ac:dyDescent="0.3">
      <c r="H135" s="63"/>
    </row>
    <row r="136" spans="1:12" ht="30" customHeight="1" x14ac:dyDescent="0.3">
      <c r="H136" s="63"/>
    </row>
    <row r="137" spans="1:12" ht="30" customHeight="1" x14ac:dyDescent="0.3">
      <c r="H137" s="63"/>
    </row>
    <row r="138" spans="1:12" ht="30" customHeight="1" x14ac:dyDescent="0.3">
      <c r="H138" s="63"/>
    </row>
    <row r="139" spans="1:12" ht="30" customHeight="1" x14ac:dyDescent="0.3">
      <c r="H139" s="63"/>
    </row>
    <row r="140" spans="1:12" ht="30" customHeight="1" x14ac:dyDescent="0.3">
      <c r="H140" s="63"/>
    </row>
    <row r="141" spans="1:12" ht="30" customHeight="1" x14ac:dyDescent="0.3">
      <c r="H141" s="63"/>
    </row>
    <row r="142" spans="1:12" ht="30" customHeight="1" x14ac:dyDescent="0.3">
      <c r="H142" s="63"/>
    </row>
    <row r="143" spans="1:12" ht="30" customHeight="1" x14ac:dyDescent="0.3">
      <c r="H143" s="63"/>
    </row>
    <row r="144" spans="1:12" ht="30" customHeight="1" x14ac:dyDescent="0.3">
      <c r="H144" s="63"/>
    </row>
    <row r="145" spans="8:8" ht="45" customHeight="1" x14ac:dyDescent="0.3">
      <c r="H145" s="63"/>
    </row>
    <row r="146" spans="8:8" ht="30" customHeight="1" x14ac:dyDescent="0.3">
      <c r="H146" s="566">
        <f>COUNTIFS(B:B,"=Informational",G:G,"=Function Available")</f>
        <v>0</v>
      </c>
    </row>
    <row r="147" spans="8:8" ht="30" customHeight="1" x14ac:dyDescent="0.3">
      <c r="H147" s="566">
        <f>COUNTIFS(B:B,"=Informational",G:G,"=Function Not Available")</f>
        <v>0</v>
      </c>
    </row>
    <row r="148" spans="8:8" ht="30" customHeight="1" x14ac:dyDescent="0.3">
      <c r="H148" s="566">
        <f>COUNTIFS(B:B,"=Informational",G:G,"=Exception")</f>
        <v>0</v>
      </c>
    </row>
    <row r="149" spans="8:8" ht="30" customHeight="1" x14ac:dyDescent="0.3"/>
    <row r="150" spans="8:8" ht="30" customHeight="1" x14ac:dyDescent="0.3"/>
    <row r="151" spans="8:8" ht="30" customHeight="1" x14ac:dyDescent="0.3"/>
    <row r="152" spans="8:8" ht="30" customHeight="1" x14ac:dyDescent="0.3"/>
    <row r="153" spans="8:8" ht="30" customHeight="1" x14ac:dyDescent="0.3"/>
    <row r="154" spans="8:8" ht="30" customHeight="1" x14ac:dyDescent="0.3"/>
    <row r="155" spans="8:8" ht="30" customHeight="1" x14ac:dyDescent="0.3"/>
    <row r="156" spans="8:8" ht="30" customHeight="1" x14ac:dyDescent="0.3"/>
    <row r="157" spans="8:8" ht="30" customHeight="1" x14ac:dyDescent="0.3"/>
    <row r="158" spans="8:8" ht="30" customHeight="1" x14ac:dyDescent="0.3"/>
    <row r="159" spans="8:8" ht="30" customHeight="1" x14ac:dyDescent="0.3"/>
    <row r="160" spans="8:8" ht="30" customHeight="1" x14ac:dyDescent="0.3"/>
    <row r="161" ht="30" customHeight="1" x14ac:dyDescent="0.3"/>
    <row r="162" ht="59.25" customHeight="1" x14ac:dyDescent="0.3"/>
  </sheetData>
  <sheetProtection algorithmName="SHA-512" hashValue="nkP6IDcjp48Doa1SFbQqszTTZaIgGK0Dc2drGmYgarQ0uPZgTBzhx7w+SG5NiG2x6b84QNI5Jzop6kSfAPaxJQ==" saltValue="p2GcdWBacbqj1zfQJnqTfw==" spinCount="100000" sheet="1" objects="1" scenarios="1"/>
  <mergeCells count="1">
    <mergeCell ref="O3:Q6"/>
  </mergeCells>
  <conditionalFormatting sqref="B1:B1048576">
    <cfRule type="cellIs" dxfId="183" priority="2" operator="equal">
      <formula>"Informational"</formula>
    </cfRule>
    <cfRule type="cellIs" dxfId="182" priority="3" operator="equal">
      <formula>"Not Needed"</formula>
    </cfRule>
    <cfRule type="cellIs" dxfId="181" priority="4" operator="equal">
      <formula>"Extremely Advantageous"</formula>
    </cfRule>
    <cfRule type="cellIs" dxfId="180" priority="5" operator="equal">
      <formula>"Critical"</formula>
    </cfRule>
  </conditionalFormatting>
  <conditionalFormatting sqref="B2:B131">
    <cfRule type="cellIs" dxfId="179" priority="8" operator="equal">
      <formula>"Mandatory"</formula>
    </cfRule>
  </conditionalFormatting>
  <conditionalFormatting sqref="G3:G13 G15:G30 G32:G45 G47:G55 G57:G60 G62:G64 G66:G92 G94:G102 G104:G106 G108:G116 G118:G125">
    <cfRule type="cellIs" dxfId="178" priority="7" operator="equal">
      <formula>"Select from Drop Down List"</formula>
    </cfRule>
  </conditionalFormatting>
  <conditionalFormatting sqref="G127:G131">
    <cfRule type="cellIs" dxfId="177" priority="6" operator="equal">
      <formula>"Select from Drop Down List"</formula>
    </cfRule>
  </conditionalFormatting>
  <dataValidations count="2">
    <dataValidation type="list" allowBlank="1" showInputMessage="1" showErrorMessage="1" sqref="G127:G131 G3:G13 G15:G30 G32:G45 G47:G55 G57:G60 G62:G64 G66:G92 G94:G102 G104:G106 G108:G116 G118:G125" xr:uid="{00000000-0002-0000-0E00-000000000000}">
      <formula1>Availability</formula1>
      <formula2>0</formula2>
    </dataValidation>
    <dataValidation type="list" allowBlank="1" showInputMessage="1" showErrorMessage="1" errorTitle="Invalid specification type" error="Please enter a Specification type from the drop-down list." sqref="B3:B131" xr:uid="{00000000-0002-0000-0E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1:Q84"/>
  <sheetViews>
    <sheetView zoomScaleNormal="100" workbookViewId="0">
      <selection activeCell="O3" sqref="O3:Q4"/>
    </sheetView>
  </sheetViews>
  <sheetFormatPr defaultColWidth="9" defaultRowHeight="15.6" x14ac:dyDescent="0.3"/>
  <cols>
    <col min="1" max="1" width="10.59765625" style="61" customWidth="1"/>
    <col min="2" max="2" width="14.59765625" style="6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25" t="s">
        <v>581</v>
      </c>
      <c r="B2" s="75"/>
      <c r="C2" s="76"/>
      <c r="D2" s="77"/>
      <c r="E2" s="78"/>
      <c r="F2" s="78"/>
      <c r="G2" s="104"/>
      <c r="H2" s="65">
        <f>COUNTA(B3:B14)</f>
        <v>12</v>
      </c>
      <c r="K2" s="65">
        <f>SUM(K3:K14)</f>
        <v>0</v>
      </c>
    </row>
    <row r="3" spans="1:17" ht="30" customHeight="1" x14ac:dyDescent="0.3">
      <c r="A3" s="80" t="str">
        <f>IF(L3=1,"LCRpt-"&amp;TEXT(COUNTIF($L$3:L3, "1"), "0"), "")</f>
        <v>LCRpt-1</v>
      </c>
      <c r="B3" s="250" t="s">
        <v>9</v>
      </c>
      <c r="C3" s="106" t="s">
        <v>582</v>
      </c>
      <c r="D3" s="161"/>
      <c r="E3" s="84"/>
      <c r="F3" s="121">
        <v>1</v>
      </c>
      <c r="G3" s="122" t="s">
        <v>67</v>
      </c>
      <c r="H3" s="65">
        <f>COUNTIF(G:G,"=Select from Drop Down List")</f>
        <v>12</v>
      </c>
      <c r="I3" s="65">
        <f t="shared" ref="I3:I14" si="0">IF(NOT(ISBLANK($B3)),VLOOKUP($B3,specdata,2,FALSE()),"")</f>
        <v>5</v>
      </c>
      <c r="J3" s="65">
        <f t="shared" ref="J3:J14" si="1">VLOOKUP(G3,AvailabilityData,2,FALSE())</f>
        <v>0</v>
      </c>
      <c r="K3" s="65">
        <f t="shared" ref="K3:K14" si="2">I3*J3</f>
        <v>0</v>
      </c>
      <c r="L3" s="63">
        <v>1</v>
      </c>
      <c r="O3" s="627"/>
      <c r="P3" s="627"/>
      <c r="Q3" s="627"/>
    </row>
    <row r="4" spans="1:17" ht="46.8" x14ac:dyDescent="0.3">
      <c r="A4" s="80" t="str">
        <f>IF(L4=1,"LCRpt-"&amp;TEXT(COUNTIF($L$3:L4, "1"), "0"), "")</f>
        <v>LCRpt-2</v>
      </c>
      <c r="B4" s="250" t="s">
        <v>9</v>
      </c>
      <c r="C4" s="106" t="s">
        <v>583</v>
      </c>
      <c r="D4" s="161"/>
      <c r="E4" s="84"/>
      <c r="F4" s="121">
        <v>1</v>
      </c>
      <c r="G4" s="122" t="s">
        <v>67</v>
      </c>
      <c r="H4" s="65">
        <f>COUNTIF(G:G,"=Function Available")</f>
        <v>0</v>
      </c>
      <c r="I4" s="65">
        <f t="shared" si="0"/>
        <v>5</v>
      </c>
      <c r="J4" s="65">
        <f t="shared" si="1"/>
        <v>0</v>
      </c>
      <c r="K4" s="65">
        <f t="shared" si="2"/>
        <v>0</v>
      </c>
      <c r="L4" s="63">
        <v>1</v>
      </c>
      <c r="O4" s="627"/>
      <c r="P4" s="627"/>
      <c r="Q4" s="627"/>
    </row>
    <row r="5" spans="1:17" ht="30" customHeight="1" x14ac:dyDescent="0.3">
      <c r="A5" s="80" t="str">
        <f>IF(L5=1,"LCRpt-"&amp;TEXT(COUNTIF($L$3:L5, "1"), "0"), "")</f>
        <v>LCRpt-3</v>
      </c>
      <c r="B5" s="250" t="s">
        <v>10</v>
      </c>
      <c r="C5" s="106" t="s">
        <v>584</v>
      </c>
      <c r="D5" s="161"/>
      <c r="E5" s="84"/>
      <c r="F5" s="121">
        <v>1</v>
      </c>
      <c r="G5" s="122" t="s">
        <v>67</v>
      </c>
      <c r="H5" s="65">
        <f>COUNTIF(F:G,"=Function Not Available")</f>
        <v>0</v>
      </c>
      <c r="I5" s="65">
        <f t="shared" si="0"/>
        <v>1</v>
      </c>
      <c r="J5" s="65">
        <f t="shared" si="1"/>
        <v>0</v>
      </c>
      <c r="K5" s="65">
        <f t="shared" si="2"/>
        <v>0</v>
      </c>
      <c r="L5" s="63">
        <v>1</v>
      </c>
    </row>
    <row r="6" spans="1:17" ht="30" customHeight="1" x14ac:dyDescent="0.3">
      <c r="A6" s="80" t="str">
        <f>IF(L6=1,"LCRpt-"&amp;TEXT(COUNTIF($L$3:L6, "1"), "0"), "")</f>
        <v>LCRpt-4</v>
      </c>
      <c r="B6" s="250" t="s">
        <v>9</v>
      </c>
      <c r="C6" s="106" t="s">
        <v>585</v>
      </c>
      <c r="D6" s="161"/>
      <c r="E6" s="84"/>
      <c r="F6" s="121">
        <v>1</v>
      </c>
      <c r="G6" s="122" t="s">
        <v>67</v>
      </c>
      <c r="H6" s="65">
        <f>COUNTIF(G:G,"=Exception")</f>
        <v>0</v>
      </c>
      <c r="I6" s="65">
        <f t="shared" si="0"/>
        <v>5</v>
      </c>
      <c r="J6" s="65">
        <f t="shared" si="1"/>
        <v>0</v>
      </c>
      <c r="K6" s="65">
        <f t="shared" si="2"/>
        <v>0</v>
      </c>
      <c r="L6" s="63">
        <v>1</v>
      </c>
    </row>
    <row r="7" spans="1:17" ht="30" customHeight="1" x14ac:dyDescent="0.3">
      <c r="A7" s="80" t="str">
        <f>IF(L7=1,"LCRpt-"&amp;TEXT(COUNTIF($L$3:L7, "1"), "0"), "")</f>
        <v>LCRpt-5</v>
      </c>
      <c r="B7" s="250" t="s">
        <v>9</v>
      </c>
      <c r="C7" s="106" t="s">
        <v>586</v>
      </c>
      <c r="D7" s="161"/>
      <c r="E7" s="84"/>
      <c r="F7" s="121">
        <v>1</v>
      </c>
      <c r="G7" s="122" t="s">
        <v>67</v>
      </c>
      <c r="H7" s="564">
        <f>COUNTIFS(B:B,"=Critical",G:G,"=Select from Drop Down List")</f>
        <v>6</v>
      </c>
      <c r="I7" s="65">
        <f t="shared" si="0"/>
        <v>5</v>
      </c>
      <c r="J7" s="65">
        <f t="shared" si="1"/>
        <v>0</v>
      </c>
      <c r="K7" s="65">
        <f t="shared" si="2"/>
        <v>0</v>
      </c>
      <c r="L7" s="63">
        <v>1</v>
      </c>
    </row>
    <row r="8" spans="1:17" ht="46.8" x14ac:dyDescent="0.3">
      <c r="A8" s="80" t="str">
        <f>IF(L8=1,"LCRpt-"&amp;TEXT(COUNTIF($L$3:L8, "1"), "0"), "")</f>
        <v>LCRpt-6</v>
      </c>
      <c r="B8" s="250" t="s">
        <v>9</v>
      </c>
      <c r="C8" s="106" t="s">
        <v>587</v>
      </c>
      <c r="D8" s="161"/>
      <c r="E8" s="84"/>
      <c r="F8" s="121">
        <v>1</v>
      </c>
      <c r="G8" s="122" t="s">
        <v>67</v>
      </c>
      <c r="H8" s="564">
        <f>COUNTIFS(B:B,"=Critical",G:G,"=Function Available")</f>
        <v>0</v>
      </c>
      <c r="I8" s="65">
        <f t="shared" si="0"/>
        <v>5</v>
      </c>
      <c r="J8" s="65">
        <f t="shared" si="1"/>
        <v>0</v>
      </c>
      <c r="K8" s="65">
        <f t="shared" si="2"/>
        <v>0</v>
      </c>
      <c r="L8" s="63">
        <v>1</v>
      </c>
    </row>
    <row r="9" spans="1:17" ht="46.8" x14ac:dyDescent="0.3">
      <c r="A9" s="80" t="str">
        <f>IF(L9=1,"LCRpt-"&amp;TEXT(COUNTIF($L$3:L9, "1"), "0"), "")</f>
        <v>LCRpt-7</v>
      </c>
      <c r="B9" s="250" t="s">
        <v>10</v>
      </c>
      <c r="C9" s="106" t="s">
        <v>588</v>
      </c>
      <c r="D9" s="161"/>
      <c r="E9" s="84"/>
      <c r="F9" s="121">
        <v>1</v>
      </c>
      <c r="G9" s="122" t="s">
        <v>67</v>
      </c>
      <c r="H9" s="564">
        <f>COUNTIFS(B:B,"=Critical",G:G,"=Function Not Available")</f>
        <v>0</v>
      </c>
      <c r="I9" s="65">
        <f t="shared" si="0"/>
        <v>1</v>
      </c>
      <c r="J9" s="65">
        <f t="shared" si="1"/>
        <v>0</v>
      </c>
      <c r="K9" s="65">
        <f t="shared" si="2"/>
        <v>0</v>
      </c>
      <c r="L9" s="63">
        <v>1</v>
      </c>
    </row>
    <row r="10" spans="1:17" ht="46.8" x14ac:dyDescent="0.3">
      <c r="A10" s="80" t="str">
        <f>IF(L10=1,"LCRpt-"&amp;TEXT(COUNTIF($L$3:L10, "1"), "0"), "")</f>
        <v>LCRpt-8</v>
      </c>
      <c r="B10" s="250" t="s">
        <v>10</v>
      </c>
      <c r="C10" s="106" t="s">
        <v>589</v>
      </c>
      <c r="D10" s="161"/>
      <c r="E10" s="84"/>
      <c r="F10" s="121">
        <v>1</v>
      </c>
      <c r="G10" s="122" t="s">
        <v>67</v>
      </c>
      <c r="H10" s="564">
        <f>COUNTIFS(B:B,"=Critical",G:G,"=Exception")</f>
        <v>0</v>
      </c>
      <c r="I10" s="65">
        <f t="shared" si="0"/>
        <v>1</v>
      </c>
      <c r="J10" s="65">
        <f t="shared" si="1"/>
        <v>0</v>
      </c>
      <c r="K10" s="65">
        <f t="shared" si="2"/>
        <v>0</v>
      </c>
      <c r="L10" s="63">
        <v>1</v>
      </c>
    </row>
    <row r="11" spans="1:17" ht="30" customHeight="1" x14ac:dyDescent="0.3">
      <c r="A11" s="80" t="str">
        <f>IF(L11=1,"LCRpt-"&amp;TEXT(COUNTIF($L$3:L11, "1"), "0"), "")</f>
        <v>LCRpt-9</v>
      </c>
      <c r="B11" s="250" t="s">
        <v>9</v>
      </c>
      <c r="C11" s="106" t="s">
        <v>590</v>
      </c>
      <c r="D11" s="161"/>
      <c r="E11" s="84"/>
      <c r="F11" s="121">
        <v>1</v>
      </c>
      <c r="G11" s="122" t="s">
        <v>67</v>
      </c>
      <c r="H11" s="565">
        <f>COUNTIFS(B:B,"=Important",G:G,"=Select from Drop Down List")</f>
        <v>6</v>
      </c>
      <c r="I11" s="65">
        <f t="shared" si="0"/>
        <v>5</v>
      </c>
      <c r="J11" s="65">
        <f t="shared" si="1"/>
        <v>0</v>
      </c>
      <c r="K11" s="65">
        <f t="shared" si="2"/>
        <v>0</v>
      </c>
      <c r="L11" s="63">
        <v>1</v>
      </c>
    </row>
    <row r="12" spans="1:17" ht="30" customHeight="1" x14ac:dyDescent="0.3">
      <c r="A12" s="80" t="str">
        <f>IF(L12=1,"LCRpt-"&amp;TEXT(COUNTIF($L$3:L12, "1"), "0"), "")</f>
        <v>LCRpt-10</v>
      </c>
      <c r="B12" s="250" t="s">
        <v>10</v>
      </c>
      <c r="C12" s="106" t="s">
        <v>591</v>
      </c>
      <c r="D12" s="161"/>
      <c r="E12" s="84"/>
      <c r="F12" s="121">
        <v>1</v>
      </c>
      <c r="G12" s="122" t="s">
        <v>67</v>
      </c>
      <c r="H12" s="565">
        <f>COUNTIFS(B:B,"=Important",G:G,"=Function Available")</f>
        <v>0</v>
      </c>
      <c r="I12" s="65">
        <f t="shared" si="0"/>
        <v>1</v>
      </c>
      <c r="J12" s="65">
        <f t="shared" si="1"/>
        <v>0</v>
      </c>
      <c r="K12" s="65">
        <f t="shared" si="2"/>
        <v>0</v>
      </c>
      <c r="L12" s="63">
        <v>1</v>
      </c>
    </row>
    <row r="13" spans="1:17" ht="30" customHeight="1" x14ac:dyDescent="0.3">
      <c r="A13" s="80" t="str">
        <f>IF(L13=1,"LCRpt-"&amp;TEXT(COUNTIF($L$3:L13, "1"), "0"), "")</f>
        <v>LCRpt-11</v>
      </c>
      <c r="B13" s="250" t="s">
        <v>10</v>
      </c>
      <c r="C13" s="106" t="s">
        <v>592</v>
      </c>
      <c r="D13" s="161"/>
      <c r="E13" s="84"/>
      <c r="F13" s="121">
        <v>1</v>
      </c>
      <c r="G13" s="122" t="s">
        <v>67</v>
      </c>
      <c r="H13" s="565">
        <f>COUNTIFS(B:B,"=Important",G:G,"=Function Not Available")</f>
        <v>0</v>
      </c>
      <c r="I13" s="65">
        <f t="shared" si="0"/>
        <v>1</v>
      </c>
      <c r="J13" s="65">
        <f t="shared" si="1"/>
        <v>0</v>
      </c>
      <c r="K13" s="65">
        <f t="shared" si="2"/>
        <v>0</v>
      </c>
      <c r="L13" s="63">
        <v>1</v>
      </c>
    </row>
    <row r="14" spans="1:17" ht="30" customHeight="1" x14ac:dyDescent="0.3">
      <c r="A14" s="80" t="str">
        <f>IF(L14=1,"LCRpt-"&amp;TEXT(COUNTIF($L$3:L14, "1"), "0"), "")</f>
        <v>LCRpt-12</v>
      </c>
      <c r="B14" s="250" t="s">
        <v>10</v>
      </c>
      <c r="C14" s="143" t="s">
        <v>593</v>
      </c>
      <c r="D14" s="180"/>
      <c r="E14" s="94"/>
      <c r="F14" s="85">
        <v>1</v>
      </c>
      <c r="G14" s="86" t="s">
        <v>67</v>
      </c>
      <c r="H14" s="565">
        <f>COUNTIFS(B:B,"=Important",G:G,"=Exception")</f>
        <v>0</v>
      </c>
      <c r="I14" s="65">
        <f t="shared" si="0"/>
        <v>1</v>
      </c>
      <c r="J14" s="65">
        <f t="shared" si="1"/>
        <v>0</v>
      </c>
      <c r="K14" s="65">
        <f t="shared" si="2"/>
        <v>0</v>
      </c>
      <c r="L14" s="63">
        <v>1</v>
      </c>
    </row>
    <row r="15" spans="1:17" ht="30" customHeight="1" x14ac:dyDescent="0.3">
      <c r="H15" s="566">
        <f>COUNTIFS(B:B,"=Informational",G:G,"=Select from Drop Down List")</f>
        <v>0</v>
      </c>
    </row>
    <row r="16" spans="1:17" ht="30" customHeight="1" x14ac:dyDescent="0.3">
      <c r="H16" s="566">
        <f>COUNTIFS(B:B,"=Informational",G:G,"=Function Available")</f>
        <v>0</v>
      </c>
    </row>
    <row r="17" spans="8:8" ht="30" customHeight="1" x14ac:dyDescent="0.3">
      <c r="H17" s="566">
        <f>COUNTIFS(B:B,"=Informational",G:G,"=Function Not Available")</f>
        <v>0</v>
      </c>
    </row>
    <row r="18" spans="8:8" ht="30" customHeight="1" x14ac:dyDescent="0.3">
      <c r="H18" s="566">
        <f>COUNTIFS(B:B,"=Informational",G:G,"=Exception")</f>
        <v>0</v>
      </c>
    </row>
    <row r="19" spans="8:8" ht="30" customHeight="1" x14ac:dyDescent="0.3">
      <c r="H19" s="63"/>
    </row>
    <row r="20" spans="8:8" ht="30" customHeight="1" x14ac:dyDescent="0.3">
      <c r="H20" s="63"/>
    </row>
    <row r="21" spans="8:8" ht="30" customHeight="1" x14ac:dyDescent="0.3">
      <c r="H21" s="63"/>
    </row>
    <row r="22" spans="8:8" ht="30" customHeight="1" x14ac:dyDescent="0.3">
      <c r="H22" s="63"/>
    </row>
    <row r="23" spans="8:8" ht="30" customHeight="1" x14ac:dyDescent="0.3">
      <c r="H23" s="63"/>
    </row>
    <row r="24" spans="8:8" ht="30" customHeight="1" x14ac:dyDescent="0.3">
      <c r="H24" s="63"/>
    </row>
    <row r="25" spans="8:8" ht="30" customHeight="1" x14ac:dyDescent="0.3">
      <c r="H25" s="63"/>
    </row>
    <row r="26" spans="8:8" ht="30" customHeight="1" x14ac:dyDescent="0.3">
      <c r="H26" s="63"/>
    </row>
    <row r="27" spans="8:8" ht="30" customHeight="1" x14ac:dyDescent="0.3">
      <c r="H27" s="63"/>
    </row>
    <row r="28" spans="8:8" ht="30" customHeight="1" x14ac:dyDescent="0.3">
      <c r="H28" s="63"/>
    </row>
    <row r="29" spans="8:8" ht="30" customHeight="1" x14ac:dyDescent="0.3">
      <c r="H29" s="63"/>
    </row>
    <row r="30" spans="8:8" ht="30" customHeight="1" x14ac:dyDescent="0.3">
      <c r="H30" s="63"/>
    </row>
    <row r="31" spans="8:8" ht="30" customHeight="1" x14ac:dyDescent="0.3">
      <c r="H31" s="63"/>
    </row>
    <row r="32" spans="8:8" ht="30" customHeight="1" x14ac:dyDescent="0.3">
      <c r="H32" s="65"/>
    </row>
    <row r="33" spans="8:8" ht="30" customHeight="1" x14ac:dyDescent="0.3">
      <c r="H33" s="65"/>
    </row>
    <row r="34" spans="8:8" ht="30" customHeight="1" x14ac:dyDescent="0.3">
      <c r="H34" s="65"/>
    </row>
    <row r="35" spans="8:8" ht="30" customHeight="1" x14ac:dyDescent="0.3">
      <c r="H35" s="65"/>
    </row>
    <row r="36" spans="8:8" ht="30" customHeight="1" x14ac:dyDescent="0.3">
      <c r="H36" s="65"/>
    </row>
    <row r="37" spans="8:8" ht="30" customHeight="1" x14ac:dyDescent="0.3">
      <c r="H37" s="65"/>
    </row>
    <row r="38" spans="8:8" ht="30" customHeight="1" x14ac:dyDescent="0.3">
      <c r="H38" s="65"/>
    </row>
    <row r="39" spans="8:8" ht="30" customHeight="1" x14ac:dyDescent="0.3">
      <c r="H39" s="65"/>
    </row>
    <row r="40" spans="8:8" ht="30" customHeight="1" x14ac:dyDescent="0.3">
      <c r="H40" s="97"/>
    </row>
    <row r="41" spans="8:8" ht="30" customHeight="1" x14ac:dyDescent="0.3">
      <c r="H41" s="65"/>
    </row>
    <row r="42" spans="8:8" ht="30" customHeight="1" x14ac:dyDescent="0.3">
      <c r="H42" s="65"/>
    </row>
    <row r="43" spans="8:8" ht="45" customHeight="1" x14ac:dyDescent="0.3">
      <c r="H43" s="65"/>
    </row>
    <row r="44" spans="8:8" ht="30" customHeight="1" x14ac:dyDescent="0.3">
      <c r="H44" s="65"/>
    </row>
    <row r="45" spans="8:8" ht="30" customHeight="1" x14ac:dyDescent="0.3">
      <c r="H45" s="65"/>
    </row>
    <row r="46" spans="8:8" ht="30" customHeight="1" x14ac:dyDescent="0.3">
      <c r="H46" s="65"/>
    </row>
    <row r="47" spans="8:8" ht="30" customHeight="1" x14ac:dyDescent="0.3">
      <c r="H47" s="65"/>
    </row>
    <row r="48" spans="8:8" ht="30" customHeight="1" x14ac:dyDescent="0.3">
      <c r="H48" s="65"/>
    </row>
    <row r="49" spans="8:8" ht="30" customHeight="1" x14ac:dyDescent="0.3">
      <c r="H49" s="65"/>
    </row>
    <row r="50" spans="8:8" ht="30" customHeight="1" x14ac:dyDescent="0.3">
      <c r="H50" s="65"/>
    </row>
    <row r="51" spans="8:8" ht="30" customHeight="1" x14ac:dyDescent="0.3">
      <c r="H51" s="65"/>
    </row>
    <row r="52" spans="8:8" ht="30" customHeight="1" x14ac:dyDescent="0.3">
      <c r="H52" s="65"/>
    </row>
    <row r="53" spans="8:8" ht="30" customHeight="1" x14ac:dyDescent="0.3">
      <c r="H53" s="65"/>
    </row>
    <row r="54" spans="8:8" ht="30" customHeight="1" x14ac:dyDescent="0.3">
      <c r="H54" s="65"/>
    </row>
    <row r="55" spans="8:8" ht="30" customHeight="1" x14ac:dyDescent="0.3">
      <c r="H55" s="65"/>
    </row>
    <row r="56" spans="8:8" ht="30" customHeight="1" x14ac:dyDescent="0.3">
      <c r="H56" s="65"/>
    </row>
    <row r="57" spans="8:8" ht="30" customHeight="1" x14ac:dyDescent="0.3">
      <c r="H57" s="65"/>
    </row>
    <row r="58" spans="8:8" ht="30" customHeight="1" x14ac:dyDescent="0.3">
      <c r="H58" s="65"/>
    </row>
    <row r="59" spans="8:8" ht="30" customHeight="1" x14ac:dyDescent="0.3">
      <c r="H59" s="65"/>
    </row>
    <row r="60" spans="8:8" ht="59.25" customHeight="1" x14ac:dyDescent="0.3">
      <c r="H60" s="65"/>
    </row>
    <row r="61" spans="8:8" x14ac:dyDescent="0.3">
      <c r="H61" s="65"/>
    </row>
    <row r="62" spans="8:8" x14ac:dyDescent="0.3">
      <c r="H62" s="65"/>
    </row>
    <row r="63" spans="8:8" x14ac:dyDescent="0.3">
      <c r="H63" s="65"/>
    </row>
    <row r="64" spans="8:8" x14ac:dyDescent="0.3">
      <c r="H64" s="65"/>
    </row>
    <row r="65" spans="8:8" x14ac:dyDescent="0.3">
      <c r="H65" s="65"/>
    </row>
    <row r="66" spans="8:8" x14ac:dyDescent="0.3">
      <c r="H66" s="65"/>
    </row>
    <row r="67" spans="8:8" x14ac:dyDescent="0.3">
      <c r="H67" s="65"/>
    </row>
    <row r="68" spans="8:8" x14ac:dyDescent="0.3">
      <c r="H68" s="65"/>
    </row>
    <row r="69" spans="8:8" x14ac:dyDescent="0.3">
      <c r="H69" s="65"/>
    </row>
    <row r="70" spans="8:8" x14ac:dyDescent="0.3">
      <c r="H70" s="65"/>
    </row>
    <row r="71" spans="8:8" x14ac:dyDescent="0.3">
      <c r="H71" s="65"/>
    </row>
    <row r="72" spans="8:8" x14ac:dyDescent="0.3">
      <c r="H72" s="65"/>
    </row>
    <row r="73" spans="8:8" x14ac:dyDescent="0.3">
      <c r="H73" s="65"/>
    </row>
    <row r="74" spans="8:8" x14ac:dyDescent="0.3">
      <c r="H74" s="65"/>
    </row>
    <row r="75" spans="8:8" x14ac:dyDescent="0.3">
      <c r="H75" s="65"/>
    </row>
    <row r="76" spans="8:8" x14ac:dyDescent="0.3">
      <c r="H76" s="65"/>
    </row>
    <row r="77" spans="8:8" x14ac:dyDescent="0.3">
      <c r="H77" s="65"/>
    </row>
    <row r="78" spans="8:8" x14ac:dyDescent="0.3">
      <c r="H78" s="65"/>
    </row>
    <row r="79" spans="8:8" x14ac:dyDescent="0.3">
      <c r="H79" s="65"/>
    </row>
    <row r="80" spans="8:8" x14ac:dyDescent="0.3">
      <c r="H80" s="65"/>
    </row>
    <row r="81" spans="8:8" x14ac:dyDescent="0.3">
      <c r="H81" s="65"/>
    </row>
    <row r="82" spans="8:8" x14ac:dyDescent="0.3">
      <c r="H82" s="65"/>
    </row>
    <row r="83" spans="8:8" x14ac:dyDescent="0.3">
      <c r="H83" s="65"/>
    </row>
    <row r="84" spans="8:8" x14ac:dyDescent="0.3">
      <c r="H84" s="65"/>
    </row>
  </sheetData>
  <sheetProtection algorithmName="SHA-512" hashValue="tbw8UUz3VISilFzUbmeNGD0mFvDVDlErFNmQtAhvIVhhOkZVBHxViifJ41IktSAdE31OBIvOrTL+UO42R1lL4Q==" saltValue="ip3PEqjerkD45DSX8ax2mA==" spinCount="100000" sheet="1" objects="1" scenarios="1"/>
  <mergeCells count="1">
    <mergeCell ref="O3:Q4"/>
  </mergeCells>
  <conditionalFormatting sqref="B1:B1048576">
    <cfRule type="cellIs" dxfId="176" priority="2" operator="equal">
      <formula>"Informational"</formula>
    </cfRule>
    <cfRule type="cellIs" dxfId="175" priority="3" operator="equal">
      <formula>"Not Needed"</formula>
    </cfRule>
    <cfRule type="cellIs" dxfId="174" priority="4" operator="equal">
      <formula>"Extremely Advantageous"</formula>
    </cfRule>
    <cfRule type="cellIs" dxfId="173" priority="5" operator="equal">
      <formula>"Critical"</formula>
    </cfRule>
  </conditionalFormatting>
  <conditionalFormatting sqref="B2:B14">
    <cfRule type="cellIs" dxfId="172" priority="6" operator="equal">
      <formula>"Mandatory"</formula>
    </cfRule>
  </conditionalFormatting>
  <conditionalFormatting sqref="G3:G14">
    <cfRule type="cellIs" dxfId="171"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4" xr:uid="{00000000-0002-0000-0F00-000000000000}">
      <formula1>SpecType</formula1>
      <formula2>0</formula2>
    </dataValidation>
    <dataValidation type="list" allowBlank="1" showInputMessage="1" showErrorMessage="1" sqref="G3:G14" xr:uid="{00000000-0002-0000-0F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1:Q173"/>
  <sheetViews>
    <sheetView zoomScaleNormal="100" zoomScalePageLayoutView="90" workbookViewId="0">
      <selection activeCell="O3" sqref="O3:Q6"/>
    </sheetView>
  </sheetViews>
  <sheetFormatPr defaultColWidth="9" defaultRowHeight="15.6" x14ac:dyDescent="0.3"/>
  <cols>
    <col min="1" max="1" width="10.59765625" style="181" customWidth="1"/>
    <col min="2" max="2" width="14.59765625" style="181" customWidth="1"/>
    <col min="3" max="3" width="65.59765625" style="217"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3"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10" t="s">
        <v>594</v>
      </c>
      <c r="B2" s="185"/>
      <c r="C2" s="76"/>
      <c r="D2" s="77"/>
      <c r="E2" s="78"/>
      <c r="F2" s="78"/>
      <c r="G2" s="570"/>
      <c r="H2" s="65">
        <f>COUNTA(B3:B56)</f>
        <v>51</v>
      </c>
      <c r="K2" s="63">
        <f>SUM(K3:K56)</f>
        <v>0</v>
      </c>
    </row>
    <row r="3" spans="1:17" ht="30" customHeight="1" x14ac:dyDescent="0.3">
      <c r="A3" s="188" t="str">
        <f>IF(L3=1,"Lfcon-"&amp;TEXT(COUNTIF($L$3:L3, "1"), "0"), "")</f>
        <v>Lfcon-1</v>
      </c>
      <c r="B3" s="92" t="s">
        <v>10</v>
      </c>
      <c r="C3" s="106" t="s">
        <v>595</v>
      </c>
      <c r="D3" s="93"/>
      <c r="E3" s="94"/>
      <c r="F3" s="86"/>
      <c r="G3" s="86" t="s">
        <v>67</v>
      </c>
      <c r="H3" s="65">
        <f>COUNTIF(G:G,"=Select from Drop Down List")</f>
        <v>51</v>
      </c>
      <c r="I3" s="98">
        <f>IF(NOT(ISBLANK($B3)),VLOOKUP($B3,specdata,2,FALSE()),"")</f>
        <v>1</v>
      </c>
      <c r="J3" s="98">
        <f>VLOOKUP(G3,AvailabilityData,2,FALSE())</f>
        <v>0</v>
      </c>
      <c r="K3" s="98">
        <f>I3*J3</f>
        <v>0</v>
      </c>
      <c r="L3" s="63">
        <v>1</v>
      </c>
      <c r="O3" s="627"/>
      <c r="P3" s="627"/>
      <c r="Q3" s="627"/>
    </row>
    <row r="4" spans="1:17" ht="30" customHeight="1" x14ac:dyDescent="0.3">
      <c r="A4" s="188" t="str">
        <f>IF(L4=1,"Lfcon-"&amp;TEXT(COUNTIF($L$3:L4, "1"), "0"), "")</f>
        <v>Lfcon-2</v>
      </c>
      <c r="B4" s="92" t="s">
        <v>10</v>
      </c>
      <c r="C4" s="106" t="s">
        <v>596</v>
      </c>
      <c r="D4" s="93"/>
      <c r="E4" s="94"/>
      <c r="F4" s="86"/>
      <c r="G4" s="86" t="s">
        <v>67</v>
      </c>
      <c r="H4" s="65">
        <f>COUNTIF(G:G,"=Function Available")</f>
        <v>0</v>
      </c>
      <c r="I4" s="98">
        <f>IF(NOT(ISBLANK($B4)),VLOOKUP($B4,specdata,2,FALSE()),"")</f>
        <v>1</v>
      </c>
      <c r="J4" s="98">
        <f>VLOOKUP(G4,AvailabilityData,2,FALSE())</f>
        <v>0</v>
      </c>
      <c r="K4" s="98">
        <f>I4*J4</f>
        <v>0</v>
      </c>
      <c r="L4" s="63">
        <v>1</v>
      </c>
      <c r="O4" s="627"/>
      <c r="P4" s="627"/>
      <c r="Q4" s="627"/>
    </row>
    <row r="5" spans="1:17" ht="30" customHeight="1" x14ac:dyDescent="0.3">
      <c r="A5" s="188" t="str">
        <f>IF(L5=1,"Lfcon-"&amp;TEXT(COUNTIF($L$3:L5, "1"), "0"), "")</f>
        <v>Lfcon-3</v>
      </c>
      <c r="B5" s="92" t="s">
        <v>10</v>
      </c>
      <c r="C5" s="106" t="s">
        <v>597</v>
      </c>
      <c r="D5" s="93"/>
      <c r="E5" s="94"/>
      <c r="F5" s="86"/>
      <c r="G5" s="86" t="s">
        <v>67</v>
      </c>
      <c r="H5" s="65">
        <f>COUNTIF(F:G,"=Function Not Available")</f>
        <v>0</v>
      </c>
      <c r="I5" s="98">
        <f>IF(NOT(ISBLANK($B5)),VLOOKUP($B5,specdata,2,FALSE()),"")</f>
        <v>1</v>
      </c>
      <c r="J5" s="98">
        <f>VLOOKUP(G5,AvailabilityData,2,FALSE())</f>
        <v>0</v>
      </c>
      <c r="K5" s="98">
        <f>I5*J5</f>
        <v>0</v>
      </c>
      <c r="L5" s="63">
        <v>1</v>
      </c>
      <c r="O5" s="627"/>
      <c r="P5" s="627"/>
      <c r="Q5" s="627"/>
    </row>
    <row r="6" spans="1:17" ht="30" customHeight="1" x14ac:dyDescent="0.3">
      <c r="A6" s="188" t="str">
        <f>IF(L6=1,"Lfcon-"&amp;TEXT(COUNTIF($L$3:L6, "1"), "0"), "")</f>
        <v>Lfcon-4</v>
      </c>
      <c r="B6" s="92" t="s">
        <v>10</v>
      </c>
      <c r="C6" s="106" t="s">
        <v>598</v>
      </c>
      <c r="D6" s="93"/>
      <c r="E6" s="94"/>
      <c r="F6" s="86"/>
      <c r="G6" s="86" t="s">
        <v>67</v>
      </c>
      <c r="H6" s="65">
        <f>COUNTIF(G:G,"=Exception")</f>
        <v>0</v>
      </c>
      <c r="I6" s="98">
        <f>IF(NOT(ISBLANK($B6)),VLOOKUP($B6,specdata,2,FALSE()),"")</f>
        <v>1</v>
      </c>
      <c r="J6" s="98">
        <f>VLOOKUP(G6,AvailabilityData,2,FALSE())</f>
        <v>0</v>
      </c>
      <c r="K6" s="98">
        <f>I6*J6</f>
        <v>0</v>
      </c>
      <c r="L6" s="63">
        <v>1</v>
      </c>
      <c r="O6" s="627"/>
      <c r="P6" s="627"/>
      <c r="Q6" s="627"/>
    </row>
    <row r="7" spans="1:17" ht="30" customHeight="1" thickBot="1" x14ac:dyDescent="0.35">
      <c r="A7" s="188" t="str">
        <f>IF(L7=1,"Lfcon-"&amp;TEXT(COUNTIF($L$3:L7, "1"), "0"), "")</f>
        <v>Lfcon-5</v>
      </c>
      <c r="B7" s="92" t="s">
        <v>10</v>
      </c>
      <c r="C7" s="106" t="s">
        <v>599</v>
      </c>
      <c r="D7" s="189"/>
      <c r="E7" s="190"/>
      <c r="F7" s="111"/>
      <c r="G7" s="111" t="s">
        <v>67</v>
      </c>
      <c r="H7" s="564">
        <f>COUNTIFS(B:B,"=Critical",G:G,"=Select from Drop Down List")</f>
        <v>0</v>
      </c>
      <c r="I7" s="98">
        <f>IF(NOT(ISBLANK($B7)),VLOOKUP($B7,specdata,2,FALSE()),"")</f>
        <v>1</v>
      </c>
      <c r="J7" s="98">
        <f>VLOOKUP(G7,AvailabilityData,2,FALSE())</f>
        <v>0</v>
      </c>
      <c r="K7" s="98">
        <f>I7*J7</f>
        <v>0</v>
      </c>
      <c r="L7" s="63">
        <v>1</v>
      </c>
    </row>
    <row r="8" spans="1:17" s="153" customFormat="1" ht="15.75" customHeight="1" x14ac:dyDescent="0.3">
      <c r="A8" s="151"/>
      <c r="B8" s="124"/>
      <c r="C8" s="125" t="s">
        <v>600</v>
      </c>
      <c r="D8" s="152"/>
      <c r="E8" s="166"/>
      <c r="F8" s="128"/>
      <c r="G8" s="570"/>
      <c r="H8" s="564">
        <f>COUNTIFS(B:B,"=Critical",G:G,"=Function Available")</f>
        <v>0</v>
      </c>
      <c r="I8" s="130"/>
      <c r="J8" s="130"/>
      <c r="K8" s="130"/>
    </row>
    <row r="9" spans="1:17" ht="30" customHeight="1" x14ac:dyDescent="0.3">
      <c r="A9" s="188" t="str">
        <f>IF(L9=1,"Lfcon-"&amp;TEXT(COUNTIF($L$3:L9, "1"), "0"), "")</f>
        <v>Lfcon-6</v>
      </c>
      <c r="B9" s="92" t="s">
        <v>10</v>
      </c>
      <c r="C9" s="132" t="s">
        <v>601</v>
      </c>
      <c r="D9" s="83"/>
      <c r="E9" s="84"/>
      <c r="F9" s="122"/>
      <c r="G9" s="122" t="s">
        <v>67</v>
      </c>
      <c r="H9" s="564">
        <f>COUNTIFS(B:B,"=Critical",G:G,"=Function Not Available")</f>
        <v>0</v>
      </c>
      <c r="I9" s="98">
        <f t="shared" ref="I9:I37" si="0">IF(NOT(ISBLANK($B9)),VLOOKUP($B9,specdata,2,FALSE()),"")</f>
        <v>1</v>
      </c>
      <c r="J9" s="98">
        <f t="shared" ref="J9:J37" si="1">VLOOKUP(G9,AvailabilityData,2,FALSE())</f>
        <v>0</v>
      </c>
      <c r="K9" s="98">
        <f t="shared" ref="K9:K37" si="2">I9*J9</f>
        <v>0</v>
      </c>
      <c r="L9" s="63">
        <v>1</v>
      </c>
    </row>
    <row r="10" spans="1:17" ht="30" customHeight="1" x14ac:dyDescent="0.3">
      <c r="A10" s="188" t="str">
        <f>IF(L10=1,"Lfcon-"&amp;TEXT(COUNTIF($L$3:L10, "1"), "0"), "")</f>
        <v>Lfcon-7</v>
      </c>
      <c r="B10" s="92" t="s">
        <v>10</v>
      </c>
      <c r="C10" s="133" t="s">
        <v>602</v>
      </c>
      <c r="D10" s="93"/>
      <c r="E10" s="94"/>
      <c r="F10" s="86"/>
      <c r="G10" s="86" t="s">
        <v>67</v>
      </c>
      <c r="H10" s="564">
        <f>COUNTIFS(B:B,"=Critical",G:G,"=Exception")</f>
        <v>0</v>
      </c>
      <c r="I10" s="98">
        <f t="shared" si="0"/>
        <v>1</v>
      </c>
      <c r="J10" s="98">
        <f t="shared" si="1"/>
        <v>0</v>
      </c>
      <c r="K10" s="98">
        <f t="shared" si="2"/>
        <v>0</v>
      </c>
      <c r="L10" s="63">
        <v>1</v>
      </c>
    </row>
    <row r="11" spans="1:17" ht="30" customHeight="1" x14ac:dyDescent="0.3">
      <c r="A11" s="188" t="str">
        <f>IF(L11=1,"Lfcon-"&amp;TEXT(COUNTIF($L$3:L11, "1"), "0"), "")</f>
        <v>Lfcon-8</v>
      </c>
      <c r="B11" s="92" t="s">
        <v>10</v>
      </c>
      <c r="C11" s="133" t="s">
        <v>603</v>
      </c>
      <c r="D11" s="93"/>
      <c r="E11" s="94"/>
      <c r="F11" s="86"/>
      <c r="G11" s="86" t="s">
        <v>67</v>
      </c>
      <c r="H11" s="565">
        <f>COUNTIFS(B:B,"=Important",G:G,"=Select from Drop Down List")</f>
        <v>51</v>
      </c>
      <c r="I11" s="98">
        <f t="shared" si="0"/>
        <v>1</v>
      </c>
      <c r="J11" s="98">
        <f t="shared" si="1"/>
        <v>0</v>
      </c>
      <c r="K11" s="98">
        <f t="shared" si="2"/>
        <v>0</v>
      </c>
      <c r="L11" s="63">
        <v>1</v>
      </c>
    </row>
    <row r="12" spans="1:17" ht="30" customHeight="1" x14ac:dyDescent="0.3">
      <c r="A12" s="188" t="str">
        <f>IF(L12=1,"Lfcon-"&amp;TEXT(COUNTIF($L$3:L12, "1"), "0"), "")</f>
        <v>Lfcon-9</v>
      </c>
      <c r="B12" s="92" t="s">
        <v>10</v>
      </c>
      <c r="C12" s="133" t="s">
        <v>604</v>
      </c>
      <c r="D12" s="93"/>
      <c r="E12" s="94"/>
      <c r="F12" s="86"/>
      <c r="G12" s="86" t="s">
        <v>67</v>
      </c>
      <c r="H12" s="565">
        <f>COUNTIFS(B:B,"=Important",G:G,"=Function Available")</f>
        <v>0</v>
      </c>
      <c r="I12" s="98">
        <f t="shared" si="0"/>
        <v>1</v>
      </c>
      <c r="J12" s="98">
        <f t="shared" si="1"/>
        <v>0</v>
      </c>
      <c r="K12" s="98">
        <f t="shared" si="2"/>
        <v>0</v>
      </c>
      <c r="L12" s="63">
        <v>1</v>
      </c>
    </row>
    <row r="13" spans="1:17" ht="30" customHeight="1" x14ac:dyDescent="0.3">
      <c r="A13" s="188" t="str">
        <f>IF(L13=1,"Lfcon-"&amp;TEXT(COUNTIF($L$3:L13, "1"), "0"), "")</f>
        <v>Lfcon-10</v>
      </c>
      <c r="B13" s="92" t="s">
        <v>10</v>
      </c>
      <c r="C13" s="133" t="s">
        <v>605</v>
      </c>
      <c r="D13" s="93"/>
      <c r="E13" s="94"/>
      <c r="F13" s="86"/>
      <c r="G13" s="86" t="s">
        <v>67</v>
      </c>
      <c r="H13" s="565">
        <f>COUNTIFS(B:B,"=Important",G:G,"=Function Not Available")</f>
        <v>0</v>
      </c>
      <c r="I13" s="98">
        <f t="shared" si="0"/>
        <v>1</v>
      </c>
      <c r="J13" s="98">
        <f t="shared" si="1"/>
        <v>0</v>
      </c>
      <c r="K13" s="98">
        <f t="shared" si="2"/>
        <v>0</v>
      </c>
      <c r="L13" s="63">
        <v>1</v>
      </c>
    </row>
    <row r="14" spans="1:17" ht="30" customHeight="1" x14ac:dyDescent="0.3">
      <c r="A14" s="188" t="str">
        <f>IF(L14=1,"Lfcon-"&amp;TEXT(COUNTIF($L$3:L14, "1"), "0"), "")</f>
        <v>Lfcon-11</v>
      </c>
      <c r="B14" s="92" t="s">
        <v>10</v>
      </c>
      <c r="C14" s="133" t="s">
        <v>355</v>
      </c>
      <c r="D14" s="93"/>
      <c r="E14" s="94"/>
      <c r="F14" s="86"/>
      <c r="G14" s="86" t="s">
        <v>67</v>
      </c>
      <c r="H14" s="565">
        <f>COUNTIFS(B:B,"=Important",G:G,"=Exception")</f>
        <v>0</v>
      </c>
      <c r="I14" s="98">
        <f t="shared" si="0"/>
        <v>1</v>
      </c>
      <c r="J14" s="98">
        <f t="shared" si="1"/>
        <v>0</v>
      </c>
      <c r="K14" s="98">
        <f t="shared" si="2"/>
        <v>0</v>
      </c>
      <c r="L14" s="63">
        <v>1</v>
      </c>
    </row>
    <row r="15" spans="1:17" ht="30" customHeight="1" x14ac:dyDescent="0.3">
      <c r="A15" s="188" t="str">
        <f>IF(L15=1,"Lfcon-"&amp;TEXT(COUNTIF($L$3:L15, "1"), "0"), "")</f>
        <v>Lfcon-12</v>
      </c>
      <c r="B15" s="92" t="s">
        <v>10</v>
      </c>
      <c r="C15" s="133" t="s">
        <v>606</v>
      </c>
      <c r="D15" s="93"/>
      <c r="E15" s="94"/>
      <c r="F15" s="86"/>
      <c r="G15" s="86" t="s">
        <v>67</v>
      </c>
      <c r="H15" s="566">
        <f>COUNTIFS(B:B,"=Informational",G:G,"=Select from Drop Down List")</f>
        <v>0</v>
      </c>
      <c r="I15" s="98">
        <f t="shared" si="0"/>
        <v>1</v>
      </c>
      <c r="J15" s="98">
        <f t="shared" si="1"/>
        <v>0</v>
      </c>
      <c r="K15" s="98">
        <f t="shared" si="2"/>
        <v>0</v>
      </c>
      <c r="L15" s="63">
        <v>1</v>
      </c>
    </row>
    <row r="16" spans="1:17" ht="30" customHeight="1" x14ac:dyDescent="0.3">
      <c r="A16" s="188" t="str">
        <f>IF(L16=1,"Lfcon-"&amp;TEXT(COUNTIF($L$3:L16, "1"), "0"), "")</f>
        <v>Lfcon-13</v>
      </c>
      <c r="B16" s="92" t="s">
        <v>10</v>
      </c>
      <c r="C16" s="133" t="s">
        <v>607</v>
      </c>
      <c r="D16" s="93"/>
      <c r="E16" s="94"/>
      <c r="F16" s="86"/>
      <c r="G16" s="86" t="s">
        <v>67</v>
      </c>
      <c r="H16" s="566">
        <f>COUNTIFS(B:B,"=Informational",G:G,"=Function Available")</f>
        <v>0</v>
      </c>
      <c r="I16" s="98">
        <f t="shared" si="0"/>
        <v>1</v>
      </c>
      <c r="J16" s="98">
        <f t="shared" si="1"/>
        <v>0</v>
      </c>
      <c r="K16" s="98">
        <f t="shared" si="2"/>
        <v>0</v>
      </c>
      <c r="L16" s="63">
        <v>1</v>
      </c>
    </row>
    <row r="17" spans="1:12" ht="30" customHeight="1" x14ac:dyDescent="0.3">
      <c r="A17" s="188" t="str">
        <f>IF(L17=1,"Lfcon-"&amp;TEXT(COUNTIF($L$3:L17, "1"), "0"), "")</f>
        <v>Lfcon-14</v>
      </c>
      <c r="B17" s="92" t="s">
        <v>10</v>
      </c>
      <c r="C17" s="133" t="s">
        <v>608</v>
      </c>
      <c r="D17" s="93"/>
      <c r="E17" s="94"/>
      <c r="F17" s="86"/>
      <c r="G17" s="86" t="s">
        <v>67</v>
      </c>
      <c r="H17" s="566">
        <f>COUNTIFS(B:B,"=Informational",G:G,"=Function Not Available")</f>
        <v>0</v>
      </c>
      <c r="I17" s="98">
        <f t="shared" si="0"/>
        <v>1</v>
      </c>
      <c r="J17" s="98">
        <f t="shared" si="1"/>
        <v>0</v>
      </c>
      <c r="K17" s="98">
        <f t="shared" si="2"/>
        <v>0</v>
      </c>
      <c r="L17" s="63">
        <v>1</v>
      </c>
    </row>
    <row r="18" spans="1:12" ht="30" customHeight="1" x14ac:dyDescent="0.3">
      <c r="A18" s="188" t="str">
        <f>IF(L18=1,"Lfcon-"&amp;TEXT(COUNTIF($L$3:L18, "1"), "0"), "")</f>
        <v>Lfcon-15</v>
      </c>
      <c r="B18" s="92" t="s">
        <v>10</v>
      </c>
      <c r="C18" s="133" t="s">
        <v>609</v>
      </c>
      <c r="D18" s="93"/>
      <c r="E18" s="94"/>
      <c r="F18" s="86"/>
      <c r="G18" s="86" t="s">
        <v>67</v>
      </c>
      <c r="H18" s="566">
        <f>COUNTIFS(B:B,"=Informational",G:G,"=Exception")</f>
        <v>0</v>
      </c>
      <c r="I18" s="98">
        <f t="shared" si="0"/>
        <v>1</v>
      </c>
      <c r="J18" s="98">
        <f t="shared" si="1"/>
        <v>0</v>
      </c>
      <c r="K18" s="98">
        <f t="shared" si="2"/>
        <v>0</v>
      </c>
      <c r="L18" s="63">
        <v>1</v>
      </c>
    </row>
    <row r="19" spans="1:12" ht="30" customHeight="1" x14ac:dyDescent="0.3">
      <c r="A19" s="188" t="str">
        <f>IF(L19=1,"Lfcon-"&amp;TEXT(COUNTIF($L$3:L19, "1"), "0"), "")</f>
        <v>Lfcon-16</v>
      </c>
      <c r="B19" s="92" t="s">
        <v>10</v>
      </c>
      <c r="C19" s="133" t="s">
        <v>610</v>
      </c>
      <c r="D19" s="93"/>
      <c r="E19" s="94"/>
      <c r="F19" s="86"/>
      <c r="G19" s="86" t="s">
        <v>67</v>
      </c>
      <c r="H19" s="65"/>
      <c r="I19" s="98">
        <f t="shared" si="0"/>
        <v>1</v>
      </c>
      <c r="J19" s="98">
        <f t="shared" si="1"/>
        <v>0</v>
      </c>
      <c r="K19" s="98">
        <f t="shared" si="2"/>
        <v>0</v>
      </c>
      <c r="L19" s="63">
        <v>1</v>
      </c>
    </row>
    <row r="20" spans="1:12" ht="30" customHeight="1" x14ac:dyDescent="0.3">
      <c r="A20" s="188" t="str">
        <f>IF(L20=1,"Lfcon-"&amp;TEXT(COUNTIF($L$3:L20, "1"), "0"), "")</f>
        <v>Lfcon-17</v>
      </c>
      <c r="B20" s="92" t="s">
        <v>10</v>
      </c>
      <c r="C20" s="133" t="s">
        <v>250</v>
      </c>
      <c r="D20" s="93"/>
      <c r="E20" s="94"/>
      <c r="F20" s="86"/>
      <c r="G20" s="86" t="s">
        <v>67</v>
      </c>
      <c r="H20" s="65"/>
      <c r="I20" s="98">
        <f t="shared" si="0"/>
        <v>1</v>
      </c>
      <c r="J20" s="98">
        <f t="shared" si="1"/>
        <v>0</v>
      </c>
      <c r="K20" s="98">
        <f t="shared" si="2"/>
        <v>0</v>
      </c>
      <c r="L20" s="63">
        <v>1</v>
      </c>
    </row>
    <row r="21" spans="1:12" ht="45" customHeight="1" x14ac:dyDescent="0.3">
      <c r="A21" s="188" t="str">
        <f>IF(L21=1,"Lfcon-"&amp;TEXT(COUNTIF($L$3:L21, "1"), "0"), "")</f>
        <v>Lfcon-18</v>
      </c>
      <c r="B21" s="92" t="s">
        <v>10</v>
      </c>
      <c r="C21" s="133" t="s">
        <v>611</v>
      </c>
      <c r="D21" s="93"/>
      <c r="E21" s="94"/>
      <c r="F21" s="86"/>
      <c r="G21" s="86" t="s">
        <v>67</v>
      </c>
      <c r="H21" s="65"/>
      <c r="I21" s="98">
        <f t="shared" si="0"/>
        <v>1</v>
      </c>
      <c r="J21" s="98">
        <f t="shared" si="1"/>
        <v>0</v>
      </c>
      <c r="K21" s="98">
        <f t="shared" si="2"/>
        <v>0</v>
      </c>
      <c r="L21" s="63">
        <v>1</v>
      </c>
    </row>
    <row r="22" spans="1:12" ht="30" customHeight="1" x14ac:dyDescent="0.3">
      <c r="A22" s="188" t="str">
        <f>IF(L22=1,"Lfcon-"&amp;TEXT(COUNTIF($L$3:L22, "1"), "0"), "")</f>
        <v>Lfcon-19</v>
      </c>
      <c r="B22" s="92" t="s">
        <v>10</v>
      </c>
      <c r="C22" s="133" t="s">
        <v>612</v>
      </c>
      <c r="D22" s="93"/>
      <c r="E22" s="94"/>
      <c r="F22" s="86"/>
      <c r="G22" s="86" t="s">
        <v>67</v>
      </c>
      <c r="H22" s="65"/>
      <c r="I22" s="98">
        <f t="shared" si="0"/>
        <v>1</v>
      </c>
      <c r="J22" s="98">
        <f t="shared" si="1"/>
        <v>0</v>
      </c>
      <c r="K22" s="98">
        <f t="shared" si="2"/>
        <v>0</v>
      </c>
      <c r="L22" s="63">
        <v>1</v>
      </c>
    </row>
    <row r="23" spans="1:12" ht="45" customHeight="1" x14ac:dyDescent="0.3">
      <c r="A23" s="188" t="str">
        <f>IF(L23=1,"Lfcon-"&amp;TEXT(COUNTIF($L$3:L23, "1"), "0"), "")</f>
        <v>Lfcon-20</v>
      </c>
      <c r="B23" s="92" t="s">
        <v>10</v>
      </c>
      <c r="C23" s="133" t="s">
        <v>613</v>
      </c>
      <c r="D23" s="93"/>
      <c r="E23" s="94"/>
      <c r="F23" s="86"/>
      <c r="G23" s="86" t="s">
        <v>67</v>
      </c>
      <c r="H23" s="65"/>
      <c r="I23" s="98">
        <f t="shared" si="0"/>
        <v>1</v>
      </c>
      <c r="J23" s="98">
        <f t="shared" si="1"/>
        <v>0</v>
      </c>
      <c r="K23" s="98">
        <f t="shared" si="2"/>
        <v>0</v>
      </c>
      <c r="L23" s="63">
        <v>1</v>
      </c>
    </row>
    <row r="24" spans="1:12" ht="30" customHeight="1" x14ac:dyDescent="0.3">
      <c r="A24" s="188" t="str">
        <f>IF(L24=1,"Lfcon-"&amp;TEXT(COUNTIF($L$3:L24, "1"), "0"), "")</f>
        <v>Lfcon-21</v>
      </c>
      <c r="B24" s="92" t="s">
        <v>10</v>
      </c>
      <c r="C24" s="133" t="s">
        <v>614</v>
      </c>
      <c r="D24" s="93"/>
      <c r="E24" s="94"/>
      <c r="F24" s="86"/>
      <c r="G24" s="86" t="s">
        <v>67</v>
      </c>
      <c r="H24" s="65"/>
      <c r="I24" s="98">
        <f t="shared" si="0"/>
        <v>1</v>
      </c>
      <c r="J24" s="98">
        <f t="shared" si="1"/>
        <v>0</v>
      </c>
      <c r="K24" s="98">
        <f t="shared" si="2"/>
        <v>0</v>
      </c>
      <c r="L24" s="63">
        <v>1</v>
      </c>
    </row>
    <row r="25" spans="1:12" ht="30" customHeight="1" x14ac:dyDescent="0.3">
      <c r="A25" s="188" t="str">
        <f>IF(L25=1,"Lfcon-"&amp;TEXT(COUNTIF($L$3:L25, "1"), "0"), "")</f>
        <v>Lfcon-22</v>
      </c>
      <c r="B25" s="92" t="s">
        <v>10</v>
      </c>
      <c r="C25" s="133" t="s">
        <v>615</v>
      </c>
      <c r="D25" s="93"/>
      <c r="E25" s="94"/>
      <c r="F25" s="86"/>
      <c r="G25" s="86" t="s">
        <v>67</v>
      </c>
      <c r="H25" s="65"/>
      <c r="I25" s="98">
        <f t="shared" si="0"/>
        <v>1</v>
      </c>
      <c r="J25" s="98">
        <f t="shared" si="1"/>
        <v>0</v>
      </c>
      <c r="K25" s="98">
        <f t="shared" si="2"/>
        <v>0</v>
      </c>
      <c r="L25" s="63">
        <v>1</v>
      </c>
    </row>
    <row r="26" spans="1:12" ht="30" customHeight="1" x14ac:dyDescent="0.3">
      <c r="A26" s="188" t="str">
        <f>IF(L26=1,"Lfcon-"&amp;TEXT(COUNTIF($L$3:L26, "1"), "0"), "")</f>
        <v>Lfcon-23</v>
      </c>
      <c r="B26" s="92" t="s">
        <v>10</v>
      </c>
      <c r="C26" s="133" t="s">
        <v>616</v>
      </c>
      <c r="D26" s="93"/>
      <c r="E26" s="94"/>
      <c r="F26" s="86"/>
      <c r="G26" s="86" t="s">
        <v>67</v>
      </c>
      <c r="H26" s="65"/>
      <c r="I26" s="98">
        <f t="shared" si="0"/>
        <v>1</v>
      </c>
      <c r="J26" s="98">
        <f t="shared" si="1"/>
        <v>0</v>
      </c>
      <c r="K26" s="98">
        <f t="shared" si="2"/>
        <v>0</v>
      </c>
      <c r="L26" s="63">
        <v>1</v>
      </c>
    </row>
    <row r="27" spans="1:12" ht="30" customHeight="1" x14ac:dyDescent="0.3">
      <c r="A27" s="188" t="str">
        <f>IF(L27=1,"Lfcon-"&amp;TEXT(COUNTIF($L$3:L27, "1"), "0"), "")</f>
        <v>Lfcon-24</v>
      </c>
      <c r="B27" s="92" t="s">
        <v>10</v>
      </c>
      <c r="C27" s="133" t="s">
        <v>617</v>
      </c>
      <c r="D27" s="93"/>
      <c r="E27" s="94"/>
      <c r="F27" s="86"/>
      <c r="G27" s="86" t="s">
        <v>67</v>
      </c>
      <c r="H27" s="65"/>
      <c r="I27" s="98">
        <f t="shared" si="0"/>
        <v>1</v>
      </c>
      <c r="J27" s="98">
        <f t="shared" si="1"/>
        <v>0</v>
      </c>
      <c r="K27" s="98">
        <f t="shared" si="2"/>
        <v>0</v>
      </c>
      <c r="L27" s="63">
        <v>1</v>
      </c>
    </row>
    <row r="28" spans="1:12" ht="30" customHeight="1" x14ac:dyDescent="0.3">
      <c r="A28" s="188" t="str">
        <f>IF(L28=1,"Lfcon-"&amp;TEXT(COUNTIF($L$3:L28, "1"), "0"), "")</f>
        <v>Lfcon-25</v>
      </c>
      <c r="B28" s="92" t="s">
        <v>10</v>
      </c>
      <c r="C28" s="133" t="s">
        <v>189</v>
      </c>
      <c r="D28" s="93"/>
      <c r="E28" s="94"/>
      <c r="F28" s="86"/>
      <c r="G28" s="86" t="s">
        <v>67</v>
      </c>
      <c r="H28" s="97"/>
      <c r="I28" s="98">
        <f t="shared" si="0"/>
        <v>1</v>
      </c>
      <c r="J28" s="98">
        <f t="shared" si="1"/>
        <v>0</v>
      </c>
      <c r="K28" s="98">
        <f t="shared" si="2"/>
        <v>0</v>
      </c>
      <c r="L28" s="63">
        <v>1</v>
      </c>
    </row>
    <row r="29" spans="1:12" ht="30" customHeight="1" x14ac:dyDescent="0.3">
      <c r="A29" s="188" t="str">
        <f>IF(L29=1,"Lfcon-"&amp;TEXT(COUNTIF($L$3:L29, "1"), "0"), "")</f>
        <v>Lfcon-26</v>
      </c>
      <c r="B29" s="92" t="s">
        <v>10</v>
      </c>
      <c r="C29" s="106" t="s">
        <v>618</v>
      </c>
      <c r="D29" s="93"/>
      <c r="E29" s="94"/>
      <c r="F29" s="86"/>
      <c r="G29" s="86" t="s">
        <v>67</v>
      </c>
      <c r="H29" s="65"/>
      <c r="I29" s="98">
        <f t="shared" si="0"/>
        <v>1</v>
      </c>
      <c r="J29" s="98">
        <f t="shared" si="1"/>
        <v>0</v>
      </c>
      <c r="K29" s="98">
        <f t="shared" si="2"/>
        <v>0</v>
      </c>
      <c r="L29" s="63">
        <v>1</v>
      </c>
    </row>
    <row r="30" spans="1:12" ht="30" customHeight="1" x14ac:dyDescent="0.3">
      <c r="A30" s="188" t="str">
        <f>IF(L30=1,"Lfcon-"&amp;TEXT(COUNTIF($L$3:L30, "1"), "0"), "")</f>
        <v>Lfcon-27</v>
      </c>
      <c r="B30" s="92" t="s">
        <v>10</v>
      </c>
      <c r="C30" s="106" t="s">
        <v>619</v>
      </c>
      <c r="D30" s="93"/>
      <c r="E30" s="94"/>
      <c r="F30" s="86"/>
      <c r="G30" s="86" t="s">
        <v>67</v>
      </c>
      <c r="H30" s="65"/>
      <c r="I30" s="98">
        <f t="shared" si="0"/>
        <v>1</v>
      </c>
      <c r="J30" s="98">
        <f t="shared" si="1"/>
        <v>0</v>
      </c>
      <c r="K30" s="98">
        <f t="shared" si="2"/>
        <v>0</v>
      </c>
      <c r="L30" s="63">
        <v>1</v>
      </c>
    </row>
    <row r="31" spans="1:12" ht="30" customHeight="1" x14ac:dyDescent="0.3">
      <c r="A31" s="188" t="str">
        <f>IF(L31=1,"Lfcon-"&amp;TEXT(COUNTIF($L$3:L31, "1"), "0"), "")</f>
        <v>Lfcon-28</v>
      </c>
      <c r="B31" s="92" t="s">
        <v>10</v>
      </c>
      <c r="C31" s="106" t="s">
        <v>620</v>
      </c>
      <c r="D31" s="93"/>
      <c r="E31" s="94"/>
      <c r="F31" s="86"/>
      <c r="G31" s="86" t="s">
        <v>67</v>
      </c>
      <c r="H31" s="65"/>
      <c r="I31" s="98">
        <f t="shared" si="0"/>
        <v>1</v>
      </c>
      <c r="J31" s="98">
        <f t="shared" si="1"/>
        <v>0</v>
      </c>
      <c r="K31" s="98">
        <f t="shared" si="2"/>
        <v>0</v>
      </c>
      <c r="L31" s="63">
        <v>1</v>
      </c>
    </row>
    <row r="32" spans="1:12" ht="30" customHeight="1" x14ac:dyDescent="0.3">
      <c r="A32" s="188" t="str">
        <f>IF(L32=1,"Lfcon-"&amp;TEXT(COUNTIF($L$3:L32, "1"), "0"), "")</f>
        <v>Lfcon-29</v>
      </c>
      <c r="B32" s="92" t="s">
        <v>10</v>
      </c>
      <c r="C32" s="106" t="s">
        <v>621</v>
      </c>
      <c r="D32" s="93"/>
      <c r="E32" s="94"/>
      <c r="F32" s="86"/>
      <c r="G32" s="86" t="s">
        <v>67</v>
      </c>
      <c r="H32" s="65"/>
      <c r="I32" s="98">
        <f t="shared" si="0"/>
        <v>1</v>
      </c>
      <c r="J32" s="98">
        <f t="shared" si="1"/>
        <v>0</v>
      </c>
      <c r="K32" s="98">
        <f t="shared" si="2"/>
        <v>0</v>
      </c>
      <c r="L32" s="63">
        <v>1</v>
      </c>
    </row>
    <row r="33" spans="1:12" ht="30" customHeight="1" x14ac:dyDescent="0.3">
      <c r="A33" s="188" t="str">
        <f>IF(L33=1,"Lfcon-"&amp;TEXT(COUNTIF($L$3:L33, "1"), "0"), "")</f>
        <v>Lfcon-30</v>
      </c>
      <c r="B33" s="92" t="s">
        <v>10</v>
      </c>
      <c r="C33" s="106" t="s">
        <v>622</v>
      </c>
      <c r="D33" s="93"/>
      <c r="E33" s="94"/>
      <c r="F33" s="86"/>
      <c r="G33" s="86" t="s">
        <v>67</v>
      </c>
      <c r="H33" s="65"/>
      <c r="I33" s="98">
        <f t="shared" si="0"/>
        <v>1</v>
      </c>
      <c r="J33" s="98">
        <f t="shared" si="1"/>
        <v>0</v>
      </c>
      <c r="K33" s="98">
        <f t="shared" si="2"/>
        <v>0</v>
      </c>
      <c r="L33" s="63">
        <v>1</v>
      </c>
    </row>
    <row r="34" spans="1:12" ht="30" customHeight="1" x14ac:dyDescent="0.3">
      <c r="A34" s="188" t="str">
        <f>IF(L34=1,"Lfcon-"&amp;TEXT(COUNTIF($L$3:L34, "1"), "0"), "")</f>
        <v>Lfcon-31</v>
      </c>
      <c r="B34" s="92" t="s">
        <v>10</v>
      </c>
      <c r="C34" s="106" t="s">
        <v>623</v>
      </c>
      <c r="D34" s="93"/>
      <c r="E34" s="94"/>
      <c r="F34" s="86"/>
      <c r="G34" s="86" t="s">
        <v>67</v>
      </c>
      <c r="H34" s="65"/>
      <c r="I34" s="98">
        <f t="shared" si="0"/>
        <v>1</v>
      </c>
      <c r="J34" s="98">
        <f t="shared" si="1"/>
        <v>0</v>
      </c>
      <c r="K34" s="98">
        <f t="shared" si="2"/>
        <v>0</v>
      </c>
      <c r="L34" s="63">
        <v>1</v>
      </c>
    </row>
    <row r="35" spans="1:12" ht="30" customHeight="1" x14ac:dyDescent="0.3">
      <c r="A35" s="188" t="str">
        <f>IF(L35=1,"Lfcon-"&amp;TEXT(COUNTIF($L$3:L35, "1"), "0"), "")</f>
        <v>Lfcon-32</v>
      </c>
      <c r="B35" s="92" t="s">
        <v>10</v>
      </c>
      <c r="C35" s="106" t="s">
        <v>624</v>
      </c>
      <c r="D35" s="93"/>
      <c r="E35" s="94"/>
      <c r="F35" s="86"/>
      <c r="G35" s="86" t="s">
        <v>67</v>
      </c>
      <c r="H35" s="65"/>
      <c r="I35" s="98">
        <f t="shared" si="0"/>
        <v>1</v>
      </c>
      <c r="J35" s="98">
        <f t="shared" si="1"/>
        <v>0</v>
      </c>
      <c r="K35" s="98">
        <f t="shared" si="2"/>
        <v>0</v>
      </c>
      <c r="L35" s="63">
        <v>1</v>
      </c>
    </row>
    <row r="36" spans="1:12" ht="30" customHeight="1" x14ac:dyDescent="0.3">
      <c r="A36" s="188" t="str">
        <f>IF(L36=1,"Lfcon-"&amp;TEXT(COUNTIF($L$3:L36, "1"), "0"), "")</f>
        <v>Lfcon-33</v>
      </c>
      <c r="B36" s="92" t="s">
        <v>10</v>
      </c>
      <c r="C36" s="106" t="s">
        <v>625</v>
      </c>
      <c r="D36" s="93"/>
      <c r="E36" s="94"/>
      <c r="F36" s="86"/>
      <c r="G36" s="86" t="s">
        <v>67</v>
      </c>
      <c r="H36" s="65"/>
      <c r="I36" s="98">
        <f t="shared" si="0"/>
        <v>1</v>
      </c>
      <c r="J36" s="98">
        <f t="shared" si="1"/>
        <v>0</v>
      </c>
      <c r="K36" s="98">
        <f t="shared" si="2"/>
        <v>0</v>
      </c>
      <c r="L36" s="63">
        <v>1</v>
      </c>
    </row>
    <row r="37" spans="1:12" ht="30" customHeight="1" thickBot="1" x14ac:dyDescent="0.35">
      <c r="A37" s="188" t="str">
        <f>IF(L37=1,"Lfcon-"&amp;TEXT(COUNTIF($L$3:L37, "1"), "0"), "")</f>
        <v>Lfcon-34</v>
      </c>
      <c r="B37" s="92" t="s">
        <v>10</v>
      </c>
      <c r="C37" s="106" t="s">
        <v>626</v>
      </c>
      <c r="D37" s="189"/>
      <c r="E37" s="190"/>
      <c r="F37" s="111"/>
      <c r="G37" s="111" t="s">
        <v>67</v>
      </c>
      <c r="H37" s="65"/>
      <c r="I37" s="98">
        <f t="shared" si="0"/>
        <v>1</v>
      </c>
      <c r="J37" s="98">
        <f t="shared" si="1"/>
        <v>0</v>
      </c>
      <c r="K37" s="98">
        <f t="shared" si="2"/>
        <v>0</v>
      </c>
      <c r="L37" s="63">
        <v>1</v>
      </c>
    </row>
    <row r="38" spans="1:12" s="153" customFormat="1" ht="15.75" customHeight="1" x14ac:dyDescent="0.3">
      <c r="A38" s="151"/>
      <c r="B38" s="124"/>
      <c r="C38" s="125" t="s">
        <v>627</v>
      </c>
      <c r="D38" s="152"/>
      <c r="E38" s="166"/>
      <c r="F38" s="128"/>
      <c r="G38" s="570"/>
      <c r="H38" s="65"/>
      <c r="I38" s="130"/>
      <c r="J38" s="130"/>
      <c r="K38" s="130"/>
    </row>
    <row r="39" spans="1:12" ht="30" customHeight="1" x14ac:dyDescent="0.3">
      <c r="A39" s="188" t="str">
        <f>IF(L39=1,"Lfcon-"&amp;TEXT(COUNTIF($L$3:L39, "1"), "0"), "")</f>
        <v>Lfcon-35</v>
      </c>
      <c r="B39" s="81" t="s">
        <v>10</v>
      </c>
      <c r="C39" s="132" t="s">
        <v>602</v>
      </c>
      <c r="D39" s="83"/>
      <c r="E39" s="84"/>
      <c r="F39" s="122"/>
      <c r="G39" s="122" t="s">
        <v>67</v>
      </c>
      <c r="H39" s="65"/>
      <c r="I39" s="98">
        <f t="shared" ref="I39:I48" si="3">IF(NOT(ISBLANK($B39)),VLOOKUP($B39,specdata,2,FALSE()),"")</f>
        <v>1</v>
      </c>
      <c r="J39" s="98">
        <f t="shared" ref="J39:J48" si="4">VLOOKUP(G39,AvailabilityData,2,FALSE())</f>
        <v>0</v>
      </c>
      <c r="K39" s="98">
        <f t="shared" ref="K39:K48" si="5">I39*J39</f>
        <v>0</v>
      </c>
      <c r="L39" s="63">
        <v>1</v>
      </c>
    </row>
    <row r="40" spans="1:12" ht="30" customHeight="1" x14ac:dyDescent="0.3">
      <c r="A40" s="188" t="str">
        <f>IF(L40=1,"Lfcon-"&amp;TEXT(COUNTIF($L$3:L40, "1"), "0"), "")</f>
        <v>Lfcon-36</v>
      </c>
      <c r="B40" s="92" t="s">
        <v>10</v>
      </c>
      <c r="C40" s="133" t="s">
        <v>354</v>
      </c>
      <c r="D40" s="93"/>
      <c r="E40" s="94"/>
      <c r="F40" s="86"/>
      <c r="G40" s="86" t="s">
        <v>67</v>
      </c>
      <c r="H40" s="65"/>
      <c r="I40" s="98">
        <f t="shared" si="3"/>
        <v>1</v>
      </c>
      <c r="J40" s="98">
        <f t="shared" si="4"/>
        <v>0</v>
      </c>
      <c r="K40" s="98">
        <f t="shared" si="5"/>
        <v>0</v>
      </c>
      <c r="L40" s="63">
        <v>1</v>
      </c>
    </row>
    <row r="41" spans="1:12" ht="30" customHeight="1" x14ac:dyDescent="0.3">
      <c r="A41" s="188" t="str">
        <f>IF(L41=1,"Lfcon-"&amp;TEXT(COUNTIF($L$3:L41, "1"), "0"), "")</f>
        <v>Lfcon-37</v>
      </c>
      <c r="B41" s="92" t="s">
        <v>10</v>
      </c>
      <c r="C41" s="133" t="s">
        <v>603</v>
      </c>
      <c r="D41" s="93"/>
      <c r="E41" s="94"/>
      <c r="F41" s="86"/>
      <c r="G41" s="86" t="s">
        <v>67</v>
      </c>
      <c r="H41" s="65"/>
      <c r="I41" s="98">
        <f t="shared" si="3"/>
        <v>1</v>
      </c>
      <c r="J41" s="98">
        <f t="shared" si="4"/>
        <v>0</v>
      </c>
      <c r="K41" s="98">
        <f t="shared" si="5"/>
        <v>0</v>
      </c>
      <c r="L41" s="63">
        <v>1</v>
      </c>
    </row>
    <row r="42" spans="1:12" ht="30" customHeight="1" x14ac:dyDescent="0.3">
      <c r="A42" s="188" t="str">
        <f>IF(L42=1,"Lfcon-"&amp;TEXT(COUNTIF($L$3:L42, "1"), "0"), "")</f>
        <v>Lfcon-38</v>
      </c>
      <c r="B42" s="92" t="s">
        <v>10</v>
      </c>
      <c r="C42" s="133" t="s">
        <v>628</v>
      </c>
      <c r="D42" s="93"/>
      <c r="E42" s="94"/>
      <c r="F42" s="86"/>
      <c r="G42" s="86" t="s">
        <v>67</v>
      </c>
      <c r="H42" s="97"/>
      <c r="I42" s="98">
        <f t="shared" si="3"/>
        <v>1</v>
      </c>
      <c r="J42" s="98">
        <f t="shared" si="4"/>
        <v>0</v>
      </c>
      <c r="K42" s="98">
        <f t="shared" si="5"/>
        <v>0</v>
      </c>
      <c r="L42" s="63">
        <v>1</v>
      </c>
    </row>
    <row r="43" spans="1:12" ht="30" customHeight="1" x14ac:dyDescent="0.3">
      <c r="A43" s="188" t="str">
        <f>IF(L43=1,"Lfcon-"&amp;TEXT(COUNTIF($L$3:L43, "1"), "0"), "")</f>
        <v>Lfcon-39</v>
      </c>
      <c r="B43" s="92" t="s">
        <v>10</v>
      </c>
      <c r="C43" s="133" t="s">
        <v>629</v>
      </c>
      <c r="D43" s="93"/>
      <c r="E43" s="94"/>
      <c r="F43" s="86"/>
      <c r="G43" s="86" t="s">
        <v>67</v>
      </c>
      <c r="H43" s="65"/>
      <c r="I43" s="98">
        <f t="shared" si="3"/>
        <v>1</v>
      </c>
      <c r="J43" s="98">
        <f t="shared" si="4"/>
        <v>0</v>
      </c>
      <c r="K43" s="98">
        <f t="shared" si="5"/>
        <v>0</v>
      </c>
      <c r="L43" s="63">
        <v>1</v>
      </c>
    </row>
    <row r="44" spans="1:12" ht="30" customHeight="1" x14ac:dyDescent="0.3">
      <c r="A44" s="188" t="str">
        <f>IF(L44=1,"Lfcon-"&amp;TEXT(COUNTIF($L$3:L44, "1"), "0"), "")</f>
        <v>Lfcon-40</v>
      </c>
      <c r="B44" s="92" t="s">
        <v>10</v>
      </c>
      <c r="C44" s="133" t="s">
        <v>630</v>
      </c>
      <c r="D44" s="93"/>
      <c r="E44" s="94"/>
      <c r="F44" s="86"/>
      <c r="G44" s="86" t="s">
        <v>67</v>
      </c>
      <c r="H44" s="65"/>
      <c r="I44" s="98">
        <f t="shared" si="3"/>
        <v>1</v>
      </c>
      <c r="J44" s="98">
        <f t="shared" si="4"/>
        <v>0</v>
      </c>
      <c r="K44" s="98">
        <f t="shared" si="5"/>
        <v>0</v>
      </c>
      <c r="L44" s="63">
        <v>1</v>
      </c>
    </row>
    <row r="45" spans="1:12" ht="30" customHeight="1" x14ac:dyDescent="0.3">
      <c r="A45" s="188" t="str">
        <f>IF(L45=1,"Lfcon-"&amp;TEXT(COUNTIF($L$3:L45, "1"), "0"), "")</f>
        <v>Lfcon-41</v>
      </c>
      <c r="B45" s="92" t="s">
        <v>10</v>
      </c>
      <c r="C45" s="133" t="s">
        <v>604</v>
      </c>
      <c r="D45" s="93"/>
      <c r="E45" s="94"/>
      <c r="F45" s="86"/>
      <c r="G45" s="86" t="s">
        <v>67</v>
      </c>
      <c r="H45" s="65"/>
      <c r="I45" s="98">
        <f t="shared" si="3"/>
        <v>1</v>
      </c>
      <c r="J45" s="98">
        <f t="shared" si="4"/>
        <v>0</v>
      </c>
      <c r="K45" s="98">
        <f t="shared" si="5"/>
        <v>0</v>
      </c>
      <c r="L45" s="63">
        <v>1</v>
      </c>
    </row>
    <row r="46" spans="1:12" ht="30" customHeight="1" x14ac:dyDescent="0.3">
      <c r="A46" s="188" t="str">
        <f>IF(L46=1,"Lfcon-"&amp;TEXT(COUNTIF($L$3:L46, "1"), "0"), "")</f>
        <v>Lfcon-42</v>
      </c>
      <c r="B46" s="92" t="s">
        <v>10</v>
      </c>
      <c r="C46" s="133" t="s">
        <v>355</v>
      </c>
      <c r="D46" s="93"/>
      <c r="E46" s="94"/>
      <c r="F46" s="86"/>
      <c r="G46" s="86" t="s">
        <v>67</v>
      </c>
      <c r="H46" s="65"/>
      <c r="I46" s="98">
        <f t="shared" si="3"/>
        <v>1</v>
      </c>
      <c r="J46" s="98">
        <f t="shared" si="4"/>
        <v>0</v>
      </c>
      <c r="K46" s="98">
        <f t="shared" si="5"/>
        <v>0</v>
      </c>
      <c r="L46" s="63">
        <v>1</v>
      </c>
    </row>
    <row r="47" spans="1:12" ht="30" customHeight="1" x14ac:dyDescent="0.3">
      <c r="A47" s="188" t="str">
        <f>IF(L47=1,"Lfcon-"&amp;TEXT(COUNTIF($L$3:L47, "1"), "0"), "")</f>
        <v>Lfcon-43</v>
      </c>
      <c r="B47" s="92" t="s">
        <v>10</v>
      </c>
      <c r="C47" s="133" t="s">
        <v>631</v>
      </c>
      <c r="D47" s="93"/>
      <c r="E47" s="94"/>
      <c r="F47" s="86"/>
      <c r="G47" s="86" t="s">
        <v>67</v>
      </c>
      <c r="H47" s="65"/>
      <c r="I47" s="98">
        <f t="shared" si="3"/>
        <v>1</v>
      </c>
      <c r="J47" s="98">
        <f t="shared" si="4"/>
        <v>0</v>
      </c>
      <c r="K47" s="98">
        <f t="shared" si="5"/>
        <v>0</v>
      </c>
      <c r="L47" s="63">
        <v>1</v>
      </c>
    </row>
    <row r="48" spans="1:12" ht="30" customHeight="1" thickBot="1" x14ac:dyDescent="0.35">
      <c r="A48" s="188" t="str">
        <f>IF(L48=1,"Lfcon-"&amp;TEXT(COUNTIF($L$3:L48, "1"), "0"), "")</f>
        <v>Lfcon-44</v>
      </c>
      <c r="B48" s="92" t="s">
        <v>10</v>
      </c>
      <c r="C48" s="106" t="s">
        <v>632</v>
      </c>
      <c r="D48" s="189"/>
      <c r="E48" s="190"/>
      <c r="F48" s="111"/>
      <c r="G48" s="111" t="s">
        <v>67</v>
      </c>
      <c r="H48" s="65"/>
      <c r="I48" s="98">
        <f t="shared" si="3"/>
        <v>1</v>
      </c>
      <c r="J48" s="98">
        <f t="shared" si="4"/>
        <v>0</v>
      </c>
      <c r="K48" s="98">
        <f t="shared" si="5"/>
        <v>0</v>
      </c>
      <c r="L48" s="63">
        <v>1</v>
      </c>
    </row>
    <row r="49" spans="1:12" s="153" customFormat="1" ht="15.75" customHeight="1" x14ac:dyDescent="0.3">
      <c r="A49" s="151"/>
      <c r="B49" s="124"/>
      <c r="C49" s="125" t="s">
        <v>633</v>
      </c>
      <c r="D49" s="152"/>
      <c r="E49" s="166"/>
      <c r="F49" s="128"/>
      <c r="G49" s="570"/>
      <c r="H49" s="65"/>
      <c r="I49" s="130"/>
      <c r="J49" s="130"/>
      <c r="K49" s="130"/>
    </row>
    <row r="50" spans="1:12" ht="30" customHeight="1" x14ac:dyDescent="0.3">
      <c r="A50" s="188" t="str">
        <f>IF(L50=1,"Lfcon-"&amp;TEXT(COUNTIF($L$3:L50, "1"), "0"), "")</f>
        <v>Lfcon-45</v>
      </c>
      <c r="B50" s="92" t="s">
        <v>10</v>
      </c>
      <c r="C50" s="132" t="s">
        <v>634</v>
      </c>
      <c r="D50" s="83"/>
      <c r="E50" s="84"/>
      <c r="F50" s="122"/>
      <c r="G50" s="122" t="s">
        <v>67</v>
      </c>
      <c r="H50" s="65"/>
      <c r="I50" s="98">
        <f t="shared" ref="I50:I56" si="6">IF(NOT(ISBLANK($B50)),VLOOKUP($B50,specdata,2,FALSE()),"")</f>
        <v>1</v>
      </c>
      <c r="J50" s="98">
        <f t="shared" ref="J50:J56" si="7">VLOOKUP(G50,AvailabilityData,2,FALSE())</f>
        <v>0</v>
      </c>
      <c r="K50" s="98">
        <f t="shared" ref="K50:K56" si="8">I50*J50</f>
        <v>0</v>
      </c>
      <c r="L50" s="63">
        <v>1</v>
      </c>
    </row>
    <row r="51" spans="1:12" ht="30" customHeight="1" x14ac:dyDescent="0.3">
      <c r="A51" s="188" t="str">
        <f>IF(L51=1,"Lfcon-"&amp;TEXT(COUNTIF($L$3:L51, "1"), "0"), "")</f>
        <v>Lfcon-46</v>
      </c>
      <c r="B51" s="92" t="s">
        <v>10</v>
      </c>
      <c r="C51" s="133" t="s">
        <v>601</v>
      </c>
      <c r="D51" s="93"/>
      <c r="E51" s="94"/>
      <c r="F51" s="86"/>
      <c r="G51" s="86" t="s">
        <v>67</v>
      </c>
      <c r="H51" s="65"/>
      <c r="I51" s="98">
        <f t="shared" si="6"/>
        <v>1</v>
      </c>
      <c r="J51" s="98">
        <f t="shared" si="7"/>
        <v>0</v>
      </c>
      <c r="K51" s="98">
        <f t="shared" si="8"/>
        <v>0</v>
      </c>
      <c r="L51" s="63">
        <v>1</v>
      </c>
    </row>
    <row r="52" spans="1:12" ht="30" customHeight="1" x14ac:dyDescent="0.3">
      <c r="A52" s="188" t="str">
        <f>IF(L52=1,"Lfcon-"&amp;TEXT(COUNTIF($L$3:L52, "1"), "0"), "")</f>
        <v>Lfcon-47</v>
      </c>
      <c r="B52" s="92" t="s">
        <v>10</v>
      </c>
      <c r="C52" s="133" t="s">
        <v>355</v>
      </c>
      <c r="D52" s="93"/>
      <c r="E52" s="94"/>
      <c r="F52" s="86"/>
      <c r="G52" s="86" t="s">
        <v>67</v>
      </c>
      <c r="H52" s="65"/>
      <c r="I52" s="98">
        <f t="shared" si="6"/>
        <v>1</v>
      </c>
      <c r="J52" s="98">
        <f t="shared" si="7"/>
        <v>0</v>
      </c>
      <c r="K52" s="98">
        <f t="shared" si="8"/>
        <v>0</v>
      </c>
      <c r="L52" s="63">
        <v>1</v>
      </c>
    </row>
    <row r="53" spans="1:12" ht="30" customHeight="1" x14ac:dyDescent="0.3">
      <c r="A53" s="188" t="str">
        <f>IF(L53=1,"Lfcon-"&amp;TEXT(COUNTIF($L$3:L53, "1"), "0"), "")</f>
        <v>Lfcon-48</v>
      </c>
      <c r="B53" s="92" t="s">
        <v>10</v>
      </c>
      <c r="C53" s="133" t="s">
        <v>604</v>
      </c>
      <c r="D53" s="93"/>
      <c r="E53" s="94"/>
      <c r="F53" s="86"/>
      <c r="G53" s="86" t="s">
        <v>67</v>
      </c>
      <c r="H53" s="65"/>
      <c r="I53" s="98">
        <f t="shared" si="6"/>
        <v>1</v>
      </c>
      <c r="J53" s="98">
        <f t="shared" si="7"/>
        <v>0</v>
      </c>
      <c r="K53" s="98">
        <f t="shared" si="8"/>
        <v>0</v>
      </c>
      <c r="L53" s="63">
        <v>1</v>
      </c>
    </row>
    <row r="54" spans="1:12" ht="45" customHeight="1" x14ac:dyDescent="0.3">
      <c r="A54" s="188" t="str">
        <f>IF(L54=1,"Lfcon-"&amp;TEXT(COUNTIF($L$3:L54, "1"), "0"), "")</f>
        <v>Lfcon-49</v>
      </c>
      <c r="B54" s="92" t="s">
        <v>10</v>
      </c>
      <c r="C54" s="133" t="s">
        <v>635</v>
      </c>
      <c r="D54" s="93"/>
      <c r="E54" s="94"/>
      <c r="F54" s="86"/>
      <c r="G54" s="86" t="s">
        <v>67</v>
      </c>
      <c r="H54" s="65"/>
      <c r="I54" s="98">
        <f t="shared" si="6"/>
        <v>1</v>
      </c>
      <c r="J54" s="98">
        <f t="shared" si="7"/>
        <v>0</v>
      </c>
      <c r="K54" s="98">
        <f t="shared" si="8"/>
        <v>0</v>
      </c>
      <c r="L54" s="63">
        <v>1</v>
      </c>
    </row>
    <row r="55" spans="1:12" ht="30" customHeight="1" x14ac:dyDescent="0.3">
      <c r="A55" s="188" t="str">
        <f>IF(L55=1,"Lfcon-"&amp;TEXT(COUNTIF($L$3:L55, "1"), "0"), "")</f>
        <v>Lfcon-50</v>
      </c>
      <c r="B55" s="92" t="s">
        <v>10</v>
      </c>
      <c r="C55" s="106" t="s">
        <v>636</v>
      </c>
      <c r="D55" s="93"/>
      <c r="E55" s="94"/>
      <c r="F55" s="86"/>
      <c r="G55" s="86" t="s">
        <v>67</v>
      </c>
      <c r="H55" s="65"/>
      <c r="I55" s="98">
        <f t="shared" si="6"/>
        <v>1</v>
      </c>
      <c r="J55" s="98">
        <f t="shared" si="7"/>
        <v>0</v>
      </c>
      <c r="K55" s="98">
        <f t="shared" si="8"/>
        <v>0</v>
      </c>
      <c r="L55" s="63">
        <v>1</v>
      </c>
    </row>
    <row r="56" spans="1:12" ht="30" customHeight="1" x14ac:dyDescent="0.3">
      <c r="A56" s="188" t="str">
        <f>IF(L56=1,"Lfcon-"&amp;TEXT(COUNTIF($L$3:L56, "1"), "0"), "")</f>
        <v>Lfcon-51</v>
      </c>
      <c r="B56" s="92" t="s">
        <v>10</v>
      </c>
      <c r="C56" s="143" t="s">
        <v>637</v>
      </c>
      <c r="D56" s="93"/>
      <c r="E56" s="94"/>
      <c r="F56" s="86"/>
      <c r="G56" s="86" t="s">
        <v>67</v>
      </c>
      <c r="H56" s="65"/>
      <c r="I56" s="98">
        <f t="shared" si="6"/>
        <v>1</v>
      </c>
      <c r="J56" s="98">
        <f t="shared" si="7"/>
        <v>0</v>
      </c>
      <c r="K56" s="98">
        <f t="shared" si="8"/>
        <v>0</v>
      </c>
      <c r="L56" s="63">
        <v>1</v>
      </c>
    </row>
    <row r="57" spans="1:12" ht="30" customHeight="1" x14ac:dyDescent="0.3"/>
    <row r="58" spans="1:12" ht="30" customHeight="1" x14ac:dyDescent="0.3"/>
    <row r="59" spans="1:12" ht="30" customHeight="1" x14ac:dyDescent="0.3"/>
    <row r="60" spans="1:12" ht="30" customHeight="1" x14ac:dyDescent="0.3"/>
    <row r="61" spans="1:12" ht="30" customHeight="1" x14ac:dyDescent="0.3"/>
    <row r="64" spans="1:12" ht="30" customHeight="1" x14ac:dyDescent="0.3"/>
    <row r="65" spans="8:8" ht="30" customHeight="1" x14ac:dyDescent="0.3"/>
    <row r="66" spans="8:8" ht="30" customHeight="1" x14ac:dyDescent="0.3"/>
    <row r="67" spans="8:8" ht="30" customHeight="1" x14ac:dyDescent="0.3"/>
    <row r="68" spans="8:8" ht="30" customHeight="1" x14ac:dyDescent="0.3"/>
    <row r="69" spans="8:8" ht="30" customHeight="1" x14ac:dyDescent="0.3"/>
    <row r="70" spans="8:8" ht="30" customHeight="1" x14ac:dyDescent="0.3"/>
    <row r="71" spans="8:8" ht="30" customHeight="1" x14ac:dyDescent="0.3"/>
    <row r="72" spans="8:8" ht="30" customHeight="1" x14ac:dyDescent="0.3"/>
    <row r="73" spans="8:8" ht="30" customHeight="1" x14ac:dyDescent="0.3"/>
    <row r="74" spans="8:8" ht="30" customHeight="1" x14ac:dyDescent="0.3">
      <c r="H74" s="65"/>
    </row>
    <row r="75" spans="8:8" ht="30" customHeight="1" x14ac:dyDescent="0.3">
      <c r="H75" s="65"/>
    </row>
    <row r="76" spans="8:8" ht="30" customHeight="1" x14ac:dyDescent="0.3">
      <c r="H76" s="65"/>
    </row>
    <row r="77" spans="8:8" ht="30" customHeight="1" x14ac:dyDescent="0.3">
      <c r="H77" s="65"/>
    </row>
    <row r="78" spans="8:8" ht="30" customHeight="1" x14ac:dyDescent="0.3">
      <c r="H78" s="65"/>
    </row>
    <row r="79" spans="8:8" ht="30" customHeight="1" x14ac:dyDescent="0.3">
      <c r="H79" s="65"/>
    </row>
    <row r="80" spans="8:8" x14ac:dyDescent="0.3">
      <c r="H80" s="65"/>
    </row>
    <row r="81" spans="4:8" ht="30" customHeight="1" x14ac:dyDescent="0.3">
      <c r="D81" s="251"/>
      <c r="H81" s="65"/>
    </row>
    <row r="82" spans="4:8" ht="30" customHeight="1" x14ac:dyDescent="0.3">
      <c r="D82" s="251"/>
      <c r="H82" s="65"/>
    </row>
    <row r="83" spans="4:8" ht="30" customHeight="1" x14ac:dyDescent="0.3">
      <c r="D83" s="251"/>
      <c r="H83" s="65"/>
    </row>
    <row r="84" spans="4:8" ht="30" customHeight="1" x14ac:dyDescent="0.3">
      <c r="H84" s="65"/>
    </row>
    <row r="85" spans="4:8" ht="30" customHeight="1" x14ac:dyDescent="0.3">
      <c r="D85" s="252"/>
      <c r="H85" s="65"/>
    </row>
    <row r="86" spans="4:8" ht="30" customHeight="1" x14ac:dyDescent="0.3">
      <c r="D86" s="252"/>
      <c r="H86" s="65"/>
    </row>
    <row r="87" spans="4:8" ht="30" customHeight="1" x14ac:dyDescent="0.3">
      <c r="D87" s="252"/>
    </row>
    <row r="88" spans="4:8" ht="30" customHeight="1" x14ac:dyDescent="0.3">
      <c r="D88" s="252"/>
    </row>
    <row r="89" spans="4:8" ht="30" customHeight="1" x14ac:dyDescent="0.3">
      <c r="D89" s="252"/>
    </row>
    <row r="90" spans="4:8" ht="30" customHeight="1" x14ac:dyDescent="0.3">
      <c r="D90" s="252"/>
    </row>
    <row r="91" spans="4:8" ht="30" customHeight="1" x14ac:dyDescent="0.3">
      <c r="D91" s="252"/>
    </row>
    <row r="92" spans="4:8" ht="30" customHeight="1" x14ac:dyDescent="0.3">
      <c r="D92" s="252"/>
    </row>
    <row r="93" spans="4:8" ht="30" customHeight="1" x14ac:dyDescent="0.3">
      <c r="D93" s="251"/>
    </row>
    <row r="94" spans="4:8" ht="30" customHeight="1" x14ac:dyDescent="0.3">
      <c r="D94" s="251"/>
    </row>
    <row r="95" spans="4:8" ht="30" customHeight="1" x14ac:dyDescent="0.3">
      <c r="D95" s="251"/>
    </row>
    <row r="96" spans="4:8" ht="30" customHeight="1" x14ac:dyDescent="0.3">
      <c r="D96" s="251"/>
    </row>
    <row r="97" spans="4:4" ht="30" customHeight="1" x14ac:dyDescent="0.3">
      <c r="D97" s="252"/>
    </row>
    <row r="98" spans="4:4" ht="30" customHeight="1" x14ac:dyDescent="0.3">
      <c r="D98" s="252"/>
    </row>
    <row r="99" spans="4:4" ht="30" customHeight="1" x14ac:dyDescent="0.3">
      <c r="D99" s="252"/>
    </row>
    <row r="100" spans="4:4" ht="30" customHeight="1" x14ac:dyDescent="0.3">
      <c r="D100" s="252"/>
    </row>
    <row r="101" spans="4:4" ht="30" customHeight="1" x14ac:dyDescent="0.3">
      <c r="D101" s="252"/>
    </row>
    <row r="102" spans="4:4" ht="30" customHeight="1" x14ac:dyDescent="0.3">
      <c r="D102" s="252"/>
    </row>
    <row r="103" spans="4:4" ht="30" customHeight="1" x14ac:dyDescent="0.3">
      <c r="D103" s="252"/>
    </row>
    <row r="104" spans="4:4" ht="30" customHeight="1" x14ac:dyDescent="0.3">
      <c r="D104" s="252"/>
    </row>
    <row r="105" spans="4:4" ht="30" customHeight="1" x14ac:dyDescent="0.3"/>
    <row r="106" spans="4:4" ht="30" customHeight="1" x14ac:dyDescent="0.3"/>
    <row r="107" spans="4:4" ht="30" customHeight="1" x14ac:dyDescent="0.3"/>
    <row r="108" spans="4:4" ht="30" customHeight="1" x14ac:dyDescent="0.3"/>
    <row r="109" spans="4:4" ht="30" customHeight="1" x14ac:dyDescent="0.3"/>
    <row r="110" spans="4:4" ht="30" customHeight="1" x14ac:dyDescent="0.3"/>
    <row r="111" spans="4:4" ht="30" customHeight="1" x14ac:dyDescent="0.3"/>
    <row r="112" spans="4:4"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45"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59.25" customHeight="1" x14ac:dyDescent="0.3"/>
  </sheetData>
  <sheetProtection algorithmName="SHA-512" hashValue="jZE/jvqdHHAFjQAfloWYLWOKgptB6pEDFqQvJAHE8ubjilx7AS3Ta2w8mIKpmLbCxJY0iypuyVWYgSAc3znQCA==" saltValue="S+xH4BypMM0dxwQCtJDQqQ==" spinCount="100000" sheet="1" objects="1" scenarios="1"/>
  <mergeCells count="1">
    <mergeCell ref="O3:Q6"/>
  </mergeCells>
  <conditionalFormatting sqref="B1:B56">
    <cfRule type="cellIs" dxfId="170" priority="7" operator="equal">
      <formula>"Mandatory"</formula>
    </cfRule>
  </conditionalFormatting>
  <conditionalFormatting sqref="B1:B1048576">
    <cfRule type="cellIs" dxfId="169" priority="2" operator="equal">
      <formula>"Informational"</formula>
    </cfRule>
    <cfRule type="cellIs" dxfId="168" priority="3" operator="equal">
      <formula>"Not Needed"</formula>
    </cfRule>
    <cfRule type="cellIs" dxfId="167" priority="4" operator="equal">
      <formula>"Extremely Advantageous"</formula>
    </cfRule>
    <cfRule type="cellIs" dxfId="166" priority="5" operator="equal">
      <formula>"Critical"</formula>
    </cfRule>
  </conditionalFormatting>
  <conditionalFormatting sqref="G3:G7 G9:G37 G39:G48 G50:G56">
    <cfRule type="cellIs" dxfId="165"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6" xr:uid="{00000000-0002-0000-1000-000000000000}">
      <formula1>SpecType</formula1>
      <formula2>0</formula2>
    </dataValidation>
    <dataValidation type="list" allowBlank="1" showInputMessage="1" showErrorMessage="1" sqref="G3:G7 G9:G37 G39:G48 G50:G56" xr:uid="{00000000-0002-0000-10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1:K198"/>
  <sheetViews>
    <sheetView zoomScaleNormal="100" zoomScalePageLayoutView="90" workbookViewId="0"/>
  </sheetViews>
  <sheetFormatPr defaultColWidth="9" defaultRowHeight="15.6" x14ac:dyDescent="0.25"/>
  <cols>
    <col min="1" max="1" width="10.59765625" style="253" customWidth="1"/>
    <col min="2" max="2" width="14.59765625" style="253" customWidth="1"/>
    <col min="3" max="3" width="65.59765625" style="254" customWidth="1"/>
    <col min="4" max="4" width="65.59765625" style="255" customWidth="1"/>
    <col min="5" max="5" width="10.59765625" style="256" hidden="1" customWidth="1"/>
    <col min="6" max="6" width="6.59765625" style="256" hidden="1" customWidth="1"/>
    <col min="7" max="7" width="30.59765625" style="255" customWidth="1"/>
    <col min="8" max="8" width="8.59765625" style="64" hidden="1" customWidth="1"/>
    <col min="9" max="11" width="8.59765625" style="256" hidden="1" customWidth="1"/>
    <col min="12" max="16384" width="9" style="256"/>
  </cols>
  <sheetData>
    <row r="1" spans="1:11" s="262" customFormat="1" ht="105" customHeight="1" thickBot="1" x14ac:dyDescent="0.3">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70" t="str">
        <f>'Old Support'!A23</f>
        <v>Summary</v>
      </c>
      <c r="I1" s="261" t="str">
        <f>'Old Support'!A24</f>
        <v>Spec Weight</v>
      </c>
      <c r="J1" s="261" t="str">
        <f>'Old Support'!A25</f>
        <v>Avail Weight</v>
      </c>
      <c r="K1" s="261" t="str">
        <f>'Old Support'!A26</f>
        <v>Score</v>
      </c>
    </row>
    <row r="2" spans="1:11" x14ac:dyDescent="0.25">
      <c r="A2" s="263" t="s">
        <v>2553</v>
      </c>
      <c r="B2" s="264"/>
      <c r="C2" s="265"/>
      <c r="D2" s="266"/>
      <c r="E2" s="267"/>
      <c r="F2" s="267"/>
      <c r="G2" s="576"/>
      <c r="H2" s="65">
        <f>COUNTA(B3:B130)</f>
        <v>126</v>
      </c>
      <c r="K2" s="269">
        <f>SUM(K3:K104)</f>
        <v>0</v>
      </c>
    </row>
    <row r="3" spans="1:11" ht="43.5" customHeight="1" thickBot="1" x14ac:dyDescent="0.3">
      <c r="A3" s="270" t="s">
        <v>639</v>
      </c>
      <c r="B3" s="271" t="s">
        <v>10</v>
      </c>
      <c r="C3" s="272" t="s">
        <v>640</v>
      </c>
      <c r="D3" s="273"/>
      <c r="E3" s="274"/>
      <c r="F3" s="275"/>
      <c r="G3" s="276" t="s">
        <v>67</v>
      </c>
      <c r="H3" s="65">
        <f>COUNTIF(G:G,"=Select from Drop Down List")</f>
        <v>126</v>
      </c>
      <c r="I3" s="277">
        <f>IF(NOT(ISBLANK($B3)),VLOOKUP($B3,specdata,2,FALSE()),"")</f>
        <v>1</v>
      </c>
      <c r="J3" s="278">
        <f>VLOOKUP(G3,AvailabilityData,2,FALSE())</f>
        <v>0</v>
      </c>
      <c r="K3" s="277">
        <f>I3*J3</f>
        <v>0</v>
      </c>
    </row>
    <row r="4" spans="1:11" s="287" customFormat="1" x14ac:dyDescent="0.25">
      <c r="A4" s="279"/>
      <c r="B4" s="280"/>
      <c r="C4" s="281" t="s">
        <v>641</v>
      </c>
      <c r="D4" s="282"/>
      <c r="E4" s="283"/>
      <c r="F4" s="284"/>
      <c r="G4" s="576"/>
      <c r="H4" s="65">
        <f>COUNTIF(G:G,"=Function Available")</f>
        <v>0</v>
      </c>
      <c r="I4" s="285"/>
      <c r="J4" s="286"/>
      <c r="K4" s="285"/>
    </row>
    <row r="5" spans="1:11" ht="30" customHeight="1" x14ac:dyDescent="0.25">
      <c r="A5" s="288" t="s">
        <v>642</v>
      </c>
      <c r="B5" s="271" t="s">
        <v>10</v>
      </c>
      <c r="C5" s="289" t="s">
        <v>643</v>
      </c>
      <c r="D5" s="290"/>
      <c r="E5" s="291"/>
      <c r="F5" s="292"/>
      <c r="G5" s="293" t="s">
        <v>67</v>
      </c>
      <c r="H5" s="65">
        <f>COUNTIF(F:G,"=Function Not Available")</f>
        <v>0</v>
      </c>
      <c r="I5" s="277">
        <f t="shared" ref="I5:I52" si="0">IF(NOT(ISBLANK($B5)),VLOOKUP($B5,specdata,2,FALSE()),"")</f>
        <v>1</v>
      </c>
      <c r="J5" s="278">
        <f t="shared" ref="J5:J52" si="1">VLOOKUP(G5,AvailabilityData,2,FALSE())</f>
        <v>0</v>
      </c>
      <c r="K5" s="277">
        <f t="shared" ref="K5:K52" si="2">I5*J5</f>
        <v>0</v>
      </c>
    </row>
    <row r="6" spans="1:11" ht="30" customHeight="1" x14ac:dyDescent="0.25">
      <c r="A6" s="288" t="s">
        <v>644</v>
      </c>
      <c r="B6" s="271" t="s">
        <v>10</v>
      </c>
      <c r="C6" s="294" t="s">
        <v>645</v>
      </c>
      <c r="D6" s="295"/>
      <c r="E6" s="296"/>
      <c r="F6" s="297"/>
      <c r="G6" s="298" t="s">
        <v>67</v>
      </c>
      <c r="H6" s="65">
        <f>COUNTIF(G:G,"=Exception")</f>
        <v>0</v>
      </c>
      <c r="I6" s="277">
        <f t="shared" si="0"/>
        <v>1</v>
      </c>
      <c r="J6" s="278">
        <f t="shared" si="1"/>
        <v>0</v>
      </c>
      <c r="K6" s="277">
        <f t="shared" si="2"/>
        <v>0</v>
      </c>
    </row>
    <row r="7" spans="1:11" ht="30" customHeight="1" x14ac:dyDescent="0.25">
      <c r="A7" s="270" t="s">
        <v>646</v>
      </c>
      <c r="B7" s="271" t="s">
        <v>10</v>
      </c>
      <c r="C7" s="294" t="s">
        <v>647</v>
      </c>
      <c r="D7" s="295"/>
      <c r="E7" s="296"/>
      <c r="F7" s="297"/>
      <c r="G7" s="298" t="s">
        <v>67</v>
      </c>
      <c r="H7" s="564">
        <f>COUNTIFS(B:B,"=Critical",G:G,"=Select from Drop Down List")</f>
        <v>17</v>
      </c>
      <c r="I7" s="277">
        <f t="shared" si="0"/>
        <v>1</v>
      </c>
      <c r="J7" s="278">
        <f t="shared" si="1"/>
        <v>0</v>
      </c>
      <c r="K7" s="277">
        <f t="shared" si="2"/>
        <v>0</v>
      </c>
    </row>
    <row r="8" spans="1:11" ht="30" customHeight="1" x14ac:dyDescent="0.25">
      <c r="A8" s="299" t="s">
        <v>648</v>
      </c>
      <c r="B8" s="271" t="s">
        <v>10</v>
      </c>
      <c r="C8" s="294" t="s">
        <v>649</v>
      </c>
      <c r="D8" s="295"/>
      <c r="E8" s="296"/>
      <c r="F8" s="297"/>
      <c r="G8" s="300" t="s">
        <v>67</v>
      </c>
      <c r="H8" s="564">
        <f>COUNTIFS(B:B,"=Critical",G:G,"=Function Available")</f>
        <v>0</v>
      </c>
      <c r="I8" s="277">
        <f t="shared" si="0"/>
        <v>1</v>
      </c>
      <c r="J8" s="278">
        <f t="shared" si="1"/>
        <v>0</v>
      </c>
      <c r="K8" s="277">
        <f t="shared" si="2"/>
        <v>0</v>
      </c>
    </row>
    <row r="9" spans="1:11" ht="30" customHeight="1" x14ac:dyDescent="0.25">
      <c r="A9" s="299" t="s">
        <v>650</v>
      </c>
      <c r="B9" s="271" t="s">
        <v>10</v>
      </c>
      <c r="C9" s="294" t="s">
        <v>651</v>
      </c>
      <c r="D9" s="295"/>
      <c r="E9" s="296"/>
      <c r="F9" s="297"/>
      <c r="G9" s="300" t="s">
        <v>67</v>
      </c>
      <c r="H9" s="564">
        <f>COUNTIFS(B:B,"=Critical",G:G,"=Function Not Available")</f>
        <v>0</v>
      </c>
      <c r="I9" s="277">
        <f t="shared" si="0"/>
        <v>1</v>
      </c>
      <c r="J9" s="278">
        <f t="shared" si="1"/>
        <v>0</v>
      </c>
      <c r="K9" s="277">
        <f t="shared" si="2"/>
        <v>0</v>
      </c>
    </row>
    <row r="10" spans="1:11" ht="30" customHeight="1" x14ac:dyDescent="0.25">
      <c r="A10" s="299" t="s">
        <v>652</v>
      </c>
      <c r="B10" s="271" t="s">
        <v>10</v>
      </c>
      <c r="C10" s="294" t="s">
        <v>653</v>
      </c>
      <c r="D10" s="295"/>
      <c r="E10" s="296"/>
      <c r="F10" s="297"/>
      <c r="G10" s="300" t="s">
        <v>67</v>
      </c>
      <c r="H10" s="564">
        <f>COUNTIFS(B:B,"=Critical",G:G,"=Exception")</f>
        <v>0</v>
      </c>
      <c r="I10" s="277">
        <f t="shared" si="0"/>
        <v>1</v>
      </c>
      <c r="J10" s="278">
        <f t="shared" si="1"/>
        <v>0</v>
      </c>
      <c r="K10" s="277">
        <f t="shared" si="2"/>
        <v>0</v>
      </c>
    </row>
    <row r="11" spans="1:11" ht="30" customHeight="1" x14ac:dyDescent="0.25">
      <c r="A11" s="299" t="s">
        <v>654</v>
      </c>
      <c r="B11" s="271" t="s">
        <v>10</v>
      </c>
      <c r="C11" s="294" t="s">
        <v>655</v>
      </c>
      <c r="D11" s="295"/>
      <c r="E11" s="296"/>
      <c r="F11" s="297"/>
      <c r="G11" s="300" t="s">
        <v>67</v>
      </c>
      <c r="H11" s="565">
        <f>COUNTIFS(B:B,"=Important",G:G,"=Select from Drop Down List")</f>
        <v>109</v>
      </c>
      <c r="I11" s="277">
        <f t="shared" si="0"/>
        <v>1</v>
      </c>
      <c r="J11" s="278">
        <f t="shared" si="1"/>
        <v>0</v>
      </c>
      <c r="K11" s="277">
        <f t="shared" si="2"/>
        <v>0</v>
      </c>
    </row>
    <row r="12" spans="1:11" ht="30" customHeight="1" x14ac:dyDescent="0.25">
      <c r="A12" s="299" t="s">
        <v>656</v>
      </c>
      <c r="B12" s="271" t="s">
        <v>10</v>
      </c>
      <c r="C12" s="294" t="s">
        <v>657</v>
      </c>
      <c r="D12" s="295"/>
      <c r="E12" s="296"/>
      <c r="F12" s="297"/>
      <c r="G12" s="300" t="s">
        <v>67</v>
      </c>
      <c r="H12" s="565">
        <f>COUNTIFS(B:B,"=Important",G:G,"=Function Available")</f>
        <v>0</v>
      </c>
      <c r="I12" s="277">
        <f t="shared" si="0"/>
        <v>1</v>
      </c>
      <c r="J12" s="278">
        <f t="shared" si="1"/>
        <v>0</v>
      </c>
      <c r="K12" s="277">
        <f t="shared" si="2"/>
        <v>0</v>
      </c>
    </row>
    <row r="13" spans="1:11" ht="30" customHeight="1" x14ac:dyDescent="0.25">
      <c r="A13" s="299" t="s">
        <v>658</v>
      </c>
      <c r="B13" s="271" t="s">
        <v>10</v>
      </c>
      <c r="C13" s="294" t="s">
        <v>659</v>
      </c>
      <c r="D13" s="295"/>
      <c r="E13" s="296"/>
      <c r="F13" s="297"/>
      <c r="G13" s="300" t="s">
        <v>67</v>
      </c>
      <c r="H13" s="565">
        <f>COUNTIFS(B:B,"=Important",G:G,"=Function Not Available")</f>
        <v>0</v>
      </c>
      <c r="I13" s="277">
        <f t="shared" si="0"/>
        <v>1</v>
      </c>
      <c r="J13" s="278">
        <f t="shared" si="1"/>
        <v>0</v>
      </c>
      <c r="K13" s="277">
        <f t="shared" si="2"/>
        <v>0</v>
      </c>
    </row>
    <row r="14" spans="1:11" ht="30" customHeight="1" x14ac:dyDescent="0.25">
      <c r="A14" s="288" t="s">
        <v>660</v>
      </c>
      <c r="B14" s="271" t="s">
        <v>10</v>
      </c>
      <c r="C14" s="294" t="s">
        <v>661</v>
      </c>
      <c r="D14" s="295"/>
      <c r="E14" s="296"/>
      <c r="F14" s="297"/>
      <c r="G14" s="298" t="s">
        <v>67</v>
      </c>
      <c r="H14" s="565">
        <f>COUNTIFS(B:B,"=Important",G:G,"=Exception")</f>
        <v>0</v>
      </c>
      <c r="I14" s="277">
        <f t="shared" si="0"/>
        <v>1</v>
      </c>
      <c r="J14" s="278">
        <f t="shared" si="1"/>
        <v>0</v>
      </c>
      <c r="K14" s="277">
        <f t="shared" si="2"/>
        <v>0</v>
      </c>
    </row>
    <row r="15" spans="1:11" ht="30" customHeight="1" x14ac:dyDescent="0.25">
      <c r="A15" s="288" t="s">
        <v>662</v>
      </c>
      <c r="B15" s="271" t="s">
        <v>10</v>
      </c>
      <c r="C15" s="294" t="s">
        <v>663</v>
      </c>
      <c r="D15" s="301"/>
      <c r="E15" s="296"/>
      <c r="F15" s="297"/>
      <c r="G15" s="298" t="s">
        <v>67</v>
      </c>
      <c r="H15" s="566">
        <f>COUNTIFS(B:B,"=Informational",G:G,"=Select from Drop Down List")</f>
        <v>0</v>
      </c>
      <c r="I15" s="277">
        <f t="shared" si="0"/>
        <v>1</v>
      </c>
      <c r="J15" s="278">
        <f t="shared" si="1"/>
        <v>0</v>
      </c>
      <c r="K15" s="277">
        <f t="shared" si="2"/>
        <v>0</v>
      </c>
    </row>
    <row r="16" spans="1:11" ht="49.5" customHeight="1" x14ac:dyDescent="0.25">
      <c r="A16" s="288" t="s">
        <v>664</v>
      </c>
      <c r="B16" s="271" t="s">
        <v>10</v>
      </c>
      <c r="C16" s="294" t="s">
        <v>665</v>
      </c>
      <c r="D16" s="301"/>
      <c r="E16" s="296"/>
      <c r="F16" s="297"/>
      <c r="G16" s="298" t="s">
        <v>67</v>
      </c>
      <c r="H16" s="566">
        <f>COUNTIFS(B:B,"=Informational",G:G,"=Function Available")</f>
        <v>0</v>
      </c>
      <c r="I16" s="277">
        <f t="shared" si="0"/>
        <v>1</v>
      </c>
      <c r="J16" s="278">
        <f t="shared" si="1"/>
        <v>0</v>
      </c>
      <c r="K16" s="277">
        <f t="shared" si="2"/>
        <v>0</v>
      </c>
    </row>
    <row r="17" spans="1:11" ht="30" customHeight="1" x14ac:dyDescent="0.25">
      <c r="A17" s="288" t="s">
        <v>666</v>
      </c>
      <c r="B17" s="271" t="s">
        <v>10</v>
      </c>
      <c r="C17" s="294" t="s">
        <v>90</v>
      </c>
      <c r="D17" s="301"/>
      <c r="E17" s="296"/>
      <c r="F17" s="297"/>
      <c r="G17" s="298" t="s">
        <v>67</v>
      </c>
      <c r="H17" s="566">
        <f>COUNTIFS(B:B,"=Informational",G:G,"=Function Not Available")</f>
        <v>0</v>
      </c>
      <c r="I17" s="277">
        <f t="shared" si="0"/>
        <v>1</v>
      </c>
      <c r="J17" s="278">
        <f t="shared" si="1"/>
        <v>0</v>
      </c>
      <c r="K17" s="277">
        <f t="shared" si="2"/>
        <v>0</v>
      </c>
    </row>
    <row r="18" spans="1:11" ht="45" customHeight="1" x14ac:dyDescent="0.25">
      <c r="A18" s="288" t="s">
        <v>667</v>
      </c>
      <c r="B18" s="271" t="s">
        <v>10</v>
      </c>
      <c r="C18" s="294" t="s">
        <v>668</v>
      </c>
      <c r="D18" s="301"/>
      <c r="E18" s="296"/>
      <c r="F18" s="297"/>
      <c r="G18" s="298" t="s">
        <v>67</v>
      </c>
      <c r="H18" s="566">
        <f>COUNTIFS(B:B,"=Informational",G:G,"=Exception")</f>
        <v>0</v>
      </c>
      <c r="I18" s="277">
        <f t="shared" si="0"/>
        <v>1</v>
      </c>
      <c r="J18" s="278">
        <f t="shared" si="1"/>
        <v>0</v>
      </c>
      <c r="K18" s="277">
        <f t="shared" si="2"/>
        <v>0</v>
      </c>
    </row>
    <row r="19" spans="1:11" ht="49.5" customHeight="1" x14ac:dyDescent="0.25">
      <c r="A19" s="288" t="s">
        <v>669</v>
      </c>
      <c r="B19" s="271" t="s">
        <v>10</v>
      </c>
      <c r="C19" s="302" t="s">
        <v>670</v>
      </c>
      <c r="D19" s="303"/>
      <c r="E19" s="296"/>
      <c r="F19" s="297"/>
      <c r="G19" s="298" t="s">
        <v>67</v>
      </c>
      <c r="H19" s="65"/>
      <c r="I19" s="277">
        <f t="shared" si="0"/>
        <v>1</v>
      </c>
      <c r="J19" s="278">
        <f t="shared" si="1"/>
        <v>0</v>
      </c>
      <c r="K19" s="277">
        <f t="shared" si="2"/>
        <v>0</v>
      </c>
    </row>
    <row r="20" spans="1:11" ht="30" customHeight="1" x14ac:dyDescent="0.25">
      <c r="A20" s="288" t="s">
        <v>671</v>
      </c>
      <c r="B20" s="271" t="s">
        <v>10</v>
      </c>
      <c r="C20" s="294" t="s">
        <v>672</v>
      </c>
      <c r="D20" s="301"/>
      <c r="E20" s="296"/>
      <c r="F20" s="297"/>
      <c r="G20" s="298" t="s">
        <v>67</v>
      </c>
      <c r="H20" s="65"/>
      <c r="I20" s="277">
        <f t="shared" si="0"/>
        <v>1</v>
      </c>
      <c r="J20" s="278">
        <f t="shared" si="1"/>
        <v>0</v>
      </c>
      <c r="K20" s="277">
        <f t="shared" si="2"/>
        <v>0</v>
      </c>
    </row>
    <row r="21" spans="1:11" ht="30" customHeight="1" x14ac:dyDescent="0.25">
      <c r="A21" s="288" t="s">
        <v>673</v>
      </c>
      <c r="B21" s="271" t="s">
        <v>10</v>
      </c>
      <c r="C21" s="294" t="s">
        <v>83</v>
      </c>
      <c r="D21" s="301"/>
      <c r="E21" s="296"/>
      <c r="F21" s="297"/>
      <c r="G21" s="298" t="s">
        <v>67</v>
      </c>
      <c r="H21" s="65"/>
      <c r="I21" s="277">
        <f t="shared" si="0"/>
        <v>1</v>
      </c>
      <c r="J21" s="278">
        <f t="shared" si="1"/>
        <v>0</v>
      </c>
      <c r="K21" s="277">
        <f t="shared" si="2"/>
        <v>0</v>
      </c>
    </row>
    <row r="22" spans="1:11" ht="30" customHeight="1" x14ac:dyDescent="0.25">
      <c r="A22" s="288" t="s">
        <v>674</v>
      </c>
      <c r="B22" s="271" t="s">
        <v>10</v>
      </c>
      <c r="C22" s="294" t="s">
        <v>675</v>
      </c>
      <c r="D22" s="301"/>
      <c r="E22" s="296"/>
      <c r="F22" s="297"/>
      <c r="G22" s="298" t="s">
        <v>67</v>
      </c>
      <c r="H22" s="65"/>
      <c r="I22" s="277">
        <f t="shared" si="0"/>
        <v>1</v>
      </c>
      <c r="J22" s="278">
        <f t="shared" si="1"/>
        <v>0</v>
      </c>
      <c r="K22" s="277">
        <f t="shared" si="2"/>
        <v>0</v>
      </c>
    </row>
    <row r="23" spans="1:11" ht="30" customHeight="1" x14ac:dyDescent="0.25">
      <c r="A23" s="288" t="s">
        <v>676</v>
      </c>
      <c r="B23" s="271" t="s">
        <v>10</v>
      </c>
      <c r="C23" s="294" t="s">
        <v>677</v>
      </c>
      <c r="D23" s="301"/>
      <c r="E23" s="296"/>
      <c r="F23" s="297"/>
      <c r="G23" s="298" t="s">
        <v>67</v>
      </c>
      <c r="H23" s="65"/>
      <c r="I23" s="277">
        <f t="shared" si="0"/>
        <v>1</v>
      </c>
      <c r="J23" s="278">
        <f t="shared" si="1"/>
        <v>0</v>
      </c>
      <c r="K23" s="277">
        <f t="shared" si="2"/>
        <v>0</v>
      </c>
    </row>
    <row r="24" spans="1:11" ht="30" customHeight="1" x14ac:dyDescent="0.25">
      <c r="A24" s="288" t="s">
        <v>678</v>
      </c>
      <c r="B24" s="271" t="s">
        <v>10</v>
      </c>
      <c r="C24" s="294" t="s">
        <v>679</v>
      </c>
      <c r="D24" s="301"/>
      <c r="E24" s="296"/>
      <c r="F24" s="297"/>
      <c r="G24" s="298" t="s">
        <v>67</v>
      </c>
      <c r="H24" s="65"/>
      <c r="I24" s="277">
        <f t="shared" si="0"/>
        <v>1</v>
      </c>
      <c r="J24" s="278">
        <f t="shared" si="1"/>
        <v>0</v>
      </c>
      <c r="K24" s="277">
        <f t="shared" si="2"/>
        <v>0</v>
      </c>
    </row>
    <row r="25" spans="1:11" ht="30" customHeight="1" x14ac:dyDescent="0.25">
      <c r="A25" s="288" t="s">
        <v>680</v>
      </c>
      <c r="B25" s="271" t="s">
        <v>10</v>
      </c>
      <c r="C25" s="294" t="s">
        <v>681</v>
      </c>
      <c r="D25" s="301"/>
      <c r="E25" s="296"/>
      <c r="F25" s="297"/>
      <c r="G25" s="298" t="s">
        <v>67</v>
      </c>
      <c r="H25" s="65"/>
      <c r="I25" s="277">
        <f t="shared" si="0"/>
        <v>1</v>
      </c>
      <c r="J25" s="278">
        <f t="shared" si="1"/>
        <v>0</v>
      </c>
      <c r="K25" s="277">
        <f t="shared" si="2"/>
        <v>0</v>
      </c>
    </row>
    <row r="26" spans="1:11" ht="41.4" x14ac:dyDescent="0.25">
      <c r="A26" s="288" t="s">
        <v>682</v>
      </c>
      <c r="B26" s="271" t="s">
        <v>10</v>
      </c>
      <c r="C26" s="294" t="s">
        <v>683</v>
      </c>
      <c r="D26" s="301"/>
      <c r="E26" s="296"/>
      <c r="F26" s="297"/>
      <c r="G26" s="298" t="s">
        <v>67</v>
      </c>
      <c r="H26" s="65"/>
      <c r="I26" s="277">
        <f t="shared" si="0"/>
        <v>1</v>
      </c>
      <c r="J26" s="278">
        <f t="shared" si="1"/>
        <v>0</v>
      </c>
      <c r="K26" s="277">
        <f t="shared" si="2"/>
        <v>0</v>
      </c>
    </row>
    <row r="27" spans="1:11" ht="30" customHeight="1" x14ac:dyDescent="0.25">
      <c r="A27" s="288" t="s">
        <v>684</v>
      </c>
      <c r="B27" s="271" t="s">
        <v>10</v>
      </c>
      <c r="C27" s="294" t="s">
        <v>685</v>
      </c>
      <c r="D27" s="301"/>
      <c r="E27" s="296"/>
      <c r="F27" s="297"/>
      <c r="G27" s="298" t="s">
        <v>67</v>
      </c>
      <c r="H27" s="65"/>
      <c r="I27" s="277">
        <f t="shared" si="0"/>
        <v>1</v>
      </c>
      <c r="J27" s="278">
        <f t="shared" si="1"/>
        <v>0</v>
      </c>
      <c r="K27" s="277">
        <f t="shared" si="2"/>
        <v>0</v>
      </c>
    </row>
    <row r="28" spans="1:11" ht="41.4" x14ac:dyDescent="0.25">
      <c r="A28" s="288" t="s">
        <v>686</v>
      </c>
      <c r="B28" s="271" t="s">
        <v>10</v>
      </c>
      <c r="C28" s="294" t="s">
        <v>687</v>
      </c>
      <c r="D28" s="301"/>
      <c r="E28" s="296"/>
      <c r="F28" s="297"/>
      <c r="G28" s="298" t="s">
        <v>67</v>
      </c>
      <c r="H28" s="97"/>
      <c r="I28" s="277">
        <f t="shared" si="0"/>
        <v>1</v>
      </c>
      <c r="J28" s="278">
        <f t="shared" si="1"/>
        <v>0</v>
      </c>
      <c r="K28" s="277">
        <f t="shared" si="2"/>
        <v>0</v>
      </c>
    </row>
    <row r="29" spans="1:11" ht="41.4" x14ac:dyDescent="0.25">
      <c r="A29" s="288" t="s">
        <v>688</v>
      </c>
      <c r="B29" s="271" t="s">
        <v>10</v>
      </c>
      <c r="C29" s="294" t="s">
        <v>689</v>
      </c>
      <c r="D29" s="301"/>
      <c r="E29" s="296"/>
      <c r="F29" s="297"/>
      <c r="G29" s="298" t="s">
        <v>67</v>
      </c>
      <c r="H29" s="65"/>
      <c r="I29" s="277">
        <f t="shared" si="0"/>
        <v>1</v>
      </c>
      <c r="J29" s="278">
        <f t="shared" si="1"/>
        <v>0</v>
      </c>
      <c r="K29" s="277">
        <f t="shared" si="2"/>
        <v>0</v>
      </c>
    </row>
    <row r="30" spans="1:11" ht="30" customHeight="1" x14ac:dyDescent="0.25">
      <c r="A30" s="288" t="s">
        <v>690</v>
      </c>
      <c r="B30" s="271" t="s">
        <v>10</v>
      </c>
      <c r="C30" s="294" t="s">
        <v>691</v>
      </c>
      <c r="D30" s="301"/>
      <c r="E30" s="296"/>
      <c r="F30" s="297"/>
      <c r="G30" s="298" t="s">
        <v>67</v>
      </c>
      <c r="H30" s="65"/>
      <c r="I30" s="277">
        <f t="shared" si="0"/>
        <v>1</v>
      </c>
      <c r="J30" s="278">
        <f t="shared" si="1"/>
        <v>0</v>
      </c>
      <c r="K30" s="277">
        <f t="shared" si="2"/>
        <v>0</v>
      </c>
    </row>
    <row r="31" spans="1:11" ht="30" customHeight="1" x14ac:dyDescent="0.25">
      <c r="A31" s="288" t="s">
        <v>692</v>
      </c>
      <c r="B31" s="271" t="s">
        <v>10</v>
      </c>
      <c r="C31" s="294" t="s">
        <v>693</v>
      </c>
      <c r="D31" s="301"/>
      <c r="E31" s="296"/>
      <c r="F31" s="297"/>
      <c r="G31" s="298" t="s">
        <v>67</v>
      </c>
      <c r="H31" s="65"/>
      <c r="I31" s="277">
        <f t="shared" si="0"/>
        <v>1</v>
      </c>
      <c r="J31" s="278">
        <f t="shared" si="1"/>
        <v>0</v>
      </c>
      <c r="K31" s="277">
        <f t="shared" si="2"/>
        <v>0</v>
      </c>
    </row>
    <row r="32" spans="1:11" ht="30.75" customHeight="1" x14ac:dyDescent="0.25">
      <c r="A32" s="288" t="s">
        <v>694</v>
      </c>
      <c r="B32" s="271" t="s">
        <v>10</v>
      </c>
      <c r="C32" s="302" t="s">
        <v>695</v>
      </c>
      <c r="D32" s="301"/>
      <c r="E32" s="296"/>
      <c r="F32" s="297"/>
      <c r="G32" s="298" t="s">
        <v>67</v>
      </c>
      <c r="H32" s="65"/>
      <c r="I32" s="277">
        <f t="shared" si="0"/>
        <v>1</v>
      </c>
      <c r="J32" s="278">
        <f t="shared" si="1"/>
        <v>0</v>
      </c>
      <c r="K32" s="277">
        <f t="shared" si="2"/>
        <v>0</v>
      </c>
    </row>
    <row r="33" spans="1:11" ht="48.75" customHeight="1" x14ac:dyDescent="0.25">
      <c r="A33" s="288" t="s">
        <v>696</v>
      </c>
      <c r="B33" s="271" t="s">
        <v>10</v>
      </c>
      <c r="C33" s="302" t="s">
        <v>697</v>
      </c>
      <c r="D33" s="301"/>
      <c r="E33" s="296"/>
      <c r="F33" s="297"/>
      <c r="G33" s="298" t="s">
        <v>67</v>
      </c>
      <c r="H33" s="65"/>
      <c r="I33" s="277">
        <f t="shared" si="0"/>
        <v>1</v>
      </c>
      <c r="J33" s="278">
        <f t="shared" si="1"/>
        <v>0</v>
      </c>
      <c r="K33" s="277">
        <f t="shared" si="2"/>
        <v>0</v>
      </c>
    </row>
    <row r="34" spans="1:11" ht="41.4" x14ac:dyDescent="0.25">
      <c r="A34" s="288" t="s">
        <v>698</v>
      </c>
      <c r="B34" s="271" t="s">
        <v>10</v>
      </c>
      <c r="C34" s="302" t="s">
        <v>699</v>
      </c>
      <c r="D34" s="301"/>
      <c r="E34" s="296"/>
      <c r="F34" s="297"/>
      <c r="G34" s="298" t="s">
        <v>67</v>
      </c>
      <c r="H34" s="65"/>
      <c r="I34" s="277">
        <f t="shared" si="0"/>
        <v>1</v>
      </c>
      <c r="J34" s="278">
        <f t="shared" si="1"/>
        <v>0</v>
      </c>
      <c r="K34" s="277">
        <f t="shared" si="2"/>
        <v>0</v>
      </c>
    </row>
    <row r="35" spans="1:11" ht="30" customHeight="1" x14ac:dyDescent="0.25">
      <c r="A35" s="288" t="s">
        <v>700</v>
      </c>
      <c r="B35" s="271" t="s">
        <v>10</v>
      </c>
      <c r="C35" s="302" t="s">
        <v>701</v>
      </c>
      <c r="D35" s="301"/>
      <c r="E35" s="296"/>
      <c r="F35" s="297"/>
      <c r="G35" s="298" t="s">
        <v>67</v>
      </c>
      <c r="H35" s="65"/>
      <c r="I35" s="277">
        <f t="shared" si="0"/>
        <v>1</v>
      </c>
      <c r="J35" s="278">
        <f t="shared" si="1"/>
        <v>0</v>
      </c>
      <c r="K35" s="277">
        <f t="shared" si="2"/>
        <v>0</v>
      </c>
    </row>
    <row r="36" spans="1:11" ht="30" customHeight="1" x14ac:dyDescent="0.25">
      <c r="A36" s="288" t="s">
        <v>702</v>
      </c>
      <c r="B36" s="271" t="s">
        <v>10</v>
      </c>
      <c r="C36" s="302" t="s">
        <v>703</v>
      </c>
      <c r="D36" s="301"/>
      <c r="E36" s="296"/>
      <c r="F36" s="297"/>
      <c r="G36" s="298" t="s">
        <v>67</v>
      </c>
      <c r="H36" s="65"/>
      <c r="I36" s="277">
        <f t="shared" si="0"/>
        <v>1</v>
      </c>
      <c r="J36" s="278">
        <f t="shared" si="1"/>
        <v>0</v>
      </c>
      <c r="K36" s="277">
        <f t="shared" si="2"/>
        <v>0</v>
      </c>
    </row>
    <row r="37" spans="1:11" ht="41.4" x14ac:dyDescent="0.25">
      <c r="A37" s="288" t="s">
        <v>704</v>
      </c>
      <c r="B37" s="271" t="s">
        <v>10</v>
      </c>
      <c r="C37" s="302" t="s">
        <v>705</v>
      </c>
      <c r="D37" s="301"/>
      <c r="E37" s="296"/>
      <c r="F37" s="297"/>
      <c r="G37" s="298" t="s">
        <v>67</v>
      </c>
      <c r="H37" s="65"/>
      <c r="I37" s="277">
        <f t="shared" si="0"/>
        <v>1</v>
      </c>
      <c r="J37" s="278">
        <f t="shared" si="1"/>
        <v>0</v>
      </c>
      <c r="K37" s="277">
        <f t="shared" si="2"/>
        <v>0</v>
      </c>
    </row>
    <row r="38" spans="1:11" ht="41.4" x14ac:dyDescent="0.25">
      <c r="A38" s="288" t="s">
        <v>706</v>
      </c>
      <c r="B38" s="271" t="s">
        <v>10</v>
      </c>
      <c r="C38" s="302" t="s">
        <v>707</v>
      </c>
      <c r="D38" s="301"/>
      <c r="E38" s="296"/>
      <c r="F38" s="297"/>
      <c r="G38" s="298" t="s">
        <v>67</v>
      </c>
      <c r="H38" s="65"/>
      <c r="I38" s="277">
        <f t="shared" si="0"/>
        <v>1</v>
      </c>
      <c r="J38" s="278">
        <f t="shared" si="1"/>
        <v>0</v>
      </c>
      <c r="K38" s="277">
        <f t="shared" si="2"/>
        <v>0</v>
      </c>
    </row>
    <row r="39" spans="1:11" ht="30" customHeight="1" x14ac:dyDescent="0.25">
      <c r="A39" s="288" t="s">
        <v>708</v>
      </c>
      <c r="B39" s="271" t="s">
        <v>10</v>
      </c>
      <c r="C39" s="302" t="s">
        <v>709</v>
      </c>
      <c r="D39" s="301"/>
      <c r="E39" s="296"/>
      <c r="F39" s="297"/>
      <c r="G39" s="298" t="s">
        <v>67</v>
      </c>
      <c r="H39" s="65"/>
      <c r="I39" s="277">
        <f t="shared" si="0"/>
        <v>1</v>
      </c>
      <c r="J39" s="278">
        <f t="shared" si="1"/>
        <v>0</v>
      </c>
      <c r="K39" s="277">
        <f t="shared" si="2"/>
        <v>0</v>
      </c>
    </row>
    <row r="40" spans="1:11" ht="30" customHeight="1" x14ac:dyDescent="0.25">
      <c r="A40" s="288" t="s">
        <v>710</v>
      </c>
      <c r="B40" s="271" t="s">
        <v>10</v>
      </c>
      <c r="C40" s="302" t="s">
        <v>711</v>
      </c>
      <c r="D40" s="301"/>
      <c r="E40" s="296"/>
      <c r="F40" s="297"/>
      <c r="G40" s="298" t="s">
        <v>67</v>
      </c>
      <c r="H40" s="65"/>
      <c r="I40" s="277">
        <f t="shared" si="0"/>
        <v>1</v>
      </c>
      <c r="J40" s="278">
        <f t="shared" si="1"/>
        <v>0</v>
      </c>
      <c r="K40" s="277">
        <f t="shared" si="2"/>
        <v>0</v>
      </c>
    </row>
    <row r="41" spans="1:11" ht="30" customHeight="1" x14ac:dyDescent="0.25">
      <c r="A41" s="288" t="s">
        <v>712</v>
      </c>
      <c r="B41" s="271" t="s">
        <v>10</v>
      </c>
      <c r="C41" s="294" t="s">
        <v>713</v>
      </c>
      <c r="D41" s="301"/>
      <c r="E41" s="296"/>
      <c r="F41" s="297"/>
      <c r="G41" s="298" t="s">
        <v>67</v>
      </c>
      <c r="H41" s="65"/>
      <c r="I41" s="277">
        <f t="shared" si="0"/>
        <v>1</v>
      </c>
      <c r="J41" s="278">
        <f t="shared" si="1"/>
        <v>0</v>
      </c>
      <c r="K41" s="277">
        <f t="shared" si="2"/>
        <v>0</v>
      </c>
    </row>
    <row r="42" spans="1:11" ht="30" customHeight="1" x14ac:dyDescent="0.25">
      <c r="A42" s="288" t="s">
        <v>714</v>
      </c>
      <c r="B42" s="271" t="s">
        <v>10</v>
      </c>
      <c r="C42" s="294" t="s">
        <v>715</v>
      </c>
      <c r="D42" s="301"/>
      <c r="E42" s="296"/>
      <c r="F42" s="297"/>
      <c r="G42" s="298" t="s">
        <v>67</v>
      </c>
      <c r="H42" s="97"/>
      <c r="I42" s="277">
        <f t="shared" si="0"/>
        <v>1</v>
      </c>
      <c r="J42" s="278">
        <f t="shared" si="1"/>
        <v>0</v>
      </c>
      <c r="K42" s="277">
        <f t="shared" si="2"/>
        <v>0</v>
      </c>
    </row>
    <row r="43" spans="1:11" ht="30" customHeight="1" x14ac:dyDescent="0.25">
      <c r="A43" s="288" t="s">
        <v>716</v>
      </c>
      <c r="B43" s="271" t="s">
        <v>10</v>
      </c>
      <c r="C43" s="294" t="s">
        <v>717</v>
      </c>
      <c r="D43" s="301"/>
      <c r="E43" s="296"/>
      <c r="F43" s="297"/>
      <c r="G43" s="298" t="s">
        <v>67</v>
      </c>
      <c r="H43" s="65"/>
      <c r="I43" s="277">
        <f t="shared" si="0"/>
        <v>1</v>
      </c>
      <c r="J43" s="278">
        <f t="shared" si="1"/>
        <v>0</v>
      </c>
      <c r="K43" s="277">
        <f t="shared" si="2"/>
        <v>0</v>
      </c>
    </row>
    <row r="44" spans="1:11" ht="55.2" x14ac:dyDescent="0.25">
      <c r="A44" s="288" t="s">
        <v>718</v>
      </c>
      <c r="B44" s="271" t="s">
        <v>10</v>
      </c>
      <c r="C44" s="294" t="s">
        <v>719</v>
      </c>
      <c r="D44" s="301"/>
      <c r="E44" s="296"/>
      <c r="F44" s="297"/>
      <c r="G44" s="298" t="s">
        <v>67</v>
      </c>
      <c r="H44" s="65"/>
      <c r="I44" s="277">
        <f t="shared" si="0"/>
        <v>1</v>
      </c>
      <c r="J44" s="278">
        <f t="shared" si="1"/>
        <v>0</v>
      </c>
      <c r="K44" s="277">
        <f t="shared" si="2"/>
        <v>0</v>
      </c>
    </row>
    <row r="45" spans="1:11" ht="41.4" x14ac:dyDescent="0.25">
      <c r="A45" s="288" t="s">
        <v>720</v>
      </c>
      <c r="B45" s="271" t="s">
        <v>10</v>
      </c>
      <c r="C45" s="294" t="s">
        <v>721</v>
      </c>
      <c r="D45" s="301"/>
      <c r="E45" s="296"/>
      <c r="F45" s="297"/>
      <c r="G45" s="298" t="s">
        <v>67</v>
      </c>
      <c r="H45" s="65"/>
      <c r="I45" s="277">
        <f t="shared" si="0"/>
        <v>1</v>
      </c>
      <c r="J45" s="278">
        <f t="shared" si="1"/>
        <v>0</v>
      </c>
      <c r="K45" s="277">
        <f t="shared" si="2"/>
        <v>0</v>
      </c>
    </row>
    <row r="46" spans="1:11" ht="30" customHeight="1" x14ac:dyDescent="0.25">
      <c r="A46" s="288" t="s">
        <v>722</v>
      </c>
      <c r="B46" s="271" t="s">
        <v>10</v>
      </c>
      <c r="C46" s="294" t="s">
        <v>723</v>
      </c>
      <c r="D46" s="301"/>
      <c r="E46" s="296"/>
      <c r="F46" s="297"/>
      <c r="G46" s="298" t="s">
        <v>67</v>
      </c>
      <c r="H46" s="65"/>
      <c r="I46" s="277">
        <f t="shared" si="0"/>
        <v>1</v>
      </c>
      <c r="J46" s="278">
        <f t="shared" si="1"/>
        <v>0</v>
      </c>
      <c r="K46" s="277">
        <f t="shared" si="2"/>
        <v>0</v>
      </c>
    </row>
    <row r="47" spans="1:11" ht="30" customHeight="1" x14ac:dyDescent="0.25">
      <c r="A47" s="288" t="s">
        <v>724</v>
      </c>
      <c r="B47" s="271" t="s">
        <v>10</v>
      </c>
      <c r="C47" s="294" t="s">
        <v>725</v>
      </c>
      <c r="D47" s="301"/>
      <c r="E47" s="296"/>
      <c r="F47" s="297"/>
      <c r="G47" s="298" t="s">
        <v>67</v>
      </c>
      <c r="H47" s="65"/>
      <c r="I47" s="277">
        <f t="shared" si="0"/>
        <v>1</v>
      </c>
      <c r="J47" s="278">
        <f t="shared" si="1"/>
        <v>0</v>
      </c>
      <c r="K47" s="277">
        <f t="shared" si="2"/>
        <v>0</v>
      </c>
    </row>
    <row r="48" spans="1:11" ht="30" customHeight="1" x14ac:dyDescent="0.25">
      <c r="A48" s="288" t="s">
        <v>726</v>
      </c>
      <c r="B48" s="271" t="s">
        <v>10</v>
      </c>
      <c r="C48" s="294" t="s">
        <v>727</v>
      </c>
      <c r="D48" s="301"/>
      <c r="E48" s="296"/>
      <c r="F48" s="297"/>
      <c r="G48" s="298" t="s">
        <v>67</v>
      </c>
      <c r="H48" s="65"/>
      <c r="I48" s="277">
        <f t="shared" si="0"/>
        <v>1</v>
      </c>
      <c r="J48" s="278">
        <f t="shared" si="1"/>
        <v>0</v>
      </c>
      <c r="K48" s="277">
        <f t="shared" si="2"/>
        <v>0</v>
      </c>
    </row>
    <row r="49" spans="1:11" ht="30" customHeight="1" x14ac:dyDescent="0.25">
      <c r="A49" s="288" t="s">
        <v>728</v>
      </c>
      <c r="B49" s="271" t="s">
        <v>10</v>
      </c>
      <c r="C49" s="294" t="s">
        <v>729</v>
      </c>
      <c r="D49" s="301"/>
      <c r="E49" s="296"/>
      <c r="F49" s="297"/>
      <c r="G49" s="298" t="s">
        <v>67</v>
      </c>
      <c r="H49" s="65"/>
      <c r="I49" s="277">
        <f t="shared" si="0"/>
        <v>1</v>
      </c>
      <c r="J49" s="278">
        <f t="shared" si="1"/>
        <v>0</v>
      </c>
      <c r="K49" s="277">
        <f t="shared" si="2"/>
        <v>0</v>
      </c>
    </row>
    <row r="50" spans="1:11" ht="30" customHeight="1" x14ac:dyDescent="0.25">
      <c r="A50" s="288" t="s">
        <v>730</v>
      </c>
      <c r="B50" s="271" t="s">
        <v>10</v>
      </c>
      <c r="C50" s="294" t="s">
        <v>731</v>
      </c>
      <c r="D50" s="301"/>
      <c r="E50" s="296"/>
      <c r="F50" s="297"/>
      <c r="G50" s="298" t="s">
        <v>67</v>
      </c>
      <c r="H50" s="65"/>
      <c r="I50" s="277">
        <f t="shared" si="0"/>
        <v>1</v>
      </c>
      <c r="J50" s="278">
        <f t="shared" si="1"/>
        <v>0</v>
      </c>
      <c r="K50" s="277">
        <f t="shared" si="2"/>
        <v>0</v>
      </c>
    </row>
    <row r="51" spans="1:11" ht="30" customHeight="1" x14ac:dyDescent="0.25">
      <c r="A51" s="288" t="s">
        <v>732</v>
      </c>
      <c r="B51" s="271" t="s">
        <v>10</v>
      </c>
      <c r="C51" s="294" t="s">
        <v>733</v>
      </c>
      <c r="D51" s="301"/>
      <c r="E51" s="296"/>
      <c r="F51" s="297"/>
      <c r="G51" s="298" t="s">
        <v>67</v>
      </c>
      <c r="H51" s="65"/>
      <c r="I51" s="277">
        <f t="shared" si="0"/>
        <v>1</v>
      </c>
      <c r="J51" s="278">
        <f t="shared" si="1"/>
        <v>0</v>
      </c>
      <c r="K51" s="277">
        <f t="shared" si="2"/>
        <v>0</v>
      </c>
    </row>
    <row r="52" spans="1:11" ht="30" customHeight="1" thickBot="1" x14ac:dyDescent="0.3">
      <c r="A52" s="270" t="s">
        <v>734</v>
      </c>
      <c r="B52" s="271" t="s">
        <v>10</v>
      </c>
      <c r="C52" s="272" t="s">
        <v>735</v>
      </c>
      <c r="D52" s="273"/>
      <c r="E52" s="274"/>
      <c r="F52" s="275"/>
      <c r="G52" s="276" t="s">
        <v>67</v>
      </c>
      <c r="H52" s="65"/>
      <c r="I52" s="277">
        <f t="shared" si="0"/>
        <v>1</v>
      </c>
      <c r="J52" s="278">
        <f t="shared" si="1"/>
        <v>0</v>
      </c>
      <c r="K52" s="277">
        <f t="shared" si="2"/>
        <v>0</v>
      </c>
    </row>
    <row r="53" spans="1:11" s="287" customFormat="1" x14ac:dyDescent="0.25">
      <c r="A53" s="279"/>
      <c r="B53" s="280"/>
      <c r="C53" s="281" t="s">
        <v>736</v>
      </c>
      <c r="D53" s="304"/>
      <c r="E53" s="283"/>
      <c r="F53" s="284"/>
      <c r="G53" s="576"/>
      <c r="H53" s="65"/>
      <c r="I53" s="285"/>
      <c r="J53" s="286"/>
      <c r="K53" s="285"/>
    </row>
    <row r="54" spans="1:11" ht="30" customHeight="1" x14ac:dyDescent="0.25">
      <c r="A54" s="288" t="s">
        <v>737</v>
      </c>
      <c r="B54" s="271" t="s">
        <v>10</v>
      </c>
      <c r="C54" s="289" t="s">
        <v>738</v>
      </c>
      <c r="D54" s="305"/>
      <c r="E54" s="291"/>
      <c r="F54" s="292"/>
      <c r="G54" s="293" t="s">
        <v>67</v>
      </c>
      <c r="H54" s="65"/>
      <c r="I54" s="277">
        <f t="shared" ref="I54:I85" si="3">IF(NOT(ISBLANK($B54)),VLOOKUP($B54,specdata,2,FALSE()),"")</f>
        <v>1</v>
      </c>
      <c r="J54" s="278">
        <f t="shared" ref="J54:J85" si="4">VLOOKUP(G54,AvailabilityData,2,FALSE())</f>
        <v>0</v>
      </c>
      <c r="K54" s="277">
        <f t="shared" ref="K54:K85" si="5">I54*J54</f>
        <v>0</v>
      </c>
    </row>
    <row r="55" spans="1:11" ht="30" customHeight="1" x14ac:dyDescent="0.25">
      <c r="A55" s="288" t="s">
        <v>739</v>
      </c>
      <c r="B55" s="271" t="s">
        <v>10</v>
      </c>
      <c r="C55" s="294" t="s">
        <v>740</v>
      </c>
      <c r="D55" s="301"/>
      <c r="E55" s="296"/>
      <c r="F55" s="297"/>
      <c r="G55" s="298" t="s">
        <v>67</v>
      </c>
      <c r="H55" s="65"/>
      <c r="I55" s="277">
        <f t="shared" si="3"/>
        <v>1</v>
      </c>
      <c r="J55" s="278">
        <f t="shared" si="4"/>
        <v>0</v>
      </c>
      <c r="K55" s="277">
        <f t="shared" si="5"/>
        <v>0</v>
      </c>
    </row>
    <row r="56" spans="1:11" ht="30" customHeight="1" x14ac:dyDescent="0.25">
      <c r="A56" s="288" t="s">
        <v>741</v>
      </c>
      <c r="B56" s="271" t="s">
        <v>10</v>
      </c>
      <c r="C56" s="306" t="s">
        <v>742</v>
      </c>
      <c r="D56" s="301"/>
      <c r="E56" s="296"/>
      <c r="F56" s="297"/>
      <c r="G56" s="298" t="s">
        <v>67</v>
      </c>
      <c r="H56" s="65"/>
      <c r="I56" s="277">
        <f t="shared" si="3"/>
        <v>1</v>
      </c>
      <c r="J56" s="278">
        <f t="shared" si="4"/>
        <v>0</v>
      </c>
      <c r="K56" s="277">
        <f t="shared" si="5"/>
        <v>0</v>
      </c>
    </row>
    <row r="57" spans="1:11" ht="30" customHeight="1" x14ac:dyDescent="0.25">
      <c r="A57" s="288" t="s">
        <v>743</v>
      </c>
      <c r="B57" s="271" t="s">
        <v>10</v>
      </c>
      <c r="C57" s="294" t="s">
        <v>744</v>
      </c>
      <c r="D57" s="301"/>
      <c r="E57" s="296"/>
      <c r="F57" s="297"/>
      <c r="G57" s="298" t="s">
        <v>67</v>
      </c>
      <c r="H57" s="65"/>
      <c r="I57" s="277">
        <f t="shared" si="3"/>
        <v>1</v>
      </c>
      <c r="J57" s="278">
        <f t="shared" si="4"/>
        <v>0</v>
      </c>
      <c r="K57" s="277">
        <f t="shared" si="5"/>
        <v>0</v>
      </c>
    </row>
    <row r="58" spans="1:11" ht="30" customHeight="1" x14ac:dyDescent="0.25">
      <c r="A58" s="288" t="s">
        <v>745</v>
      </c>
      <c r="B58" s="271" t="s">
        <v>10</v>
      </c>
      <c r="C58" s="294" t="s">
        <v>746</v>
      </c>
      <c r="D58" s="301"/>
      <c r="E58" s="296"/>
      <c r="F58" s="297"/>
      <c r="G58" s="298" t="s">
        <v>67</v>
      </c>
      <c r="H58" s="65"/>
      <c r="I58" s="277">
        <f t="shared" si="3"/>
        <v>1</v>
      </c>
      <c r="J58" s="278">
        <f t="shared" si="4"/>
        <v>0</v>
      </c>
      <c r="K58" s="277">
        <f t="shared" si="5"/>
        <v>0</v>
      </c>
    </row>
    <row r="59" spans="1:11" ht="30" customHeight="1" x14ac:dyDescent="0.25">
      <c r="A59" s="288" t="s">
        <v>747</v>
      </c>
      <c r="B59" s="271" t="s">
        <v>10</v>
      </c>
      <c r="C59" s="294" t="s">
        <v>748</v>
      </c>
      <c r="D59" s="301"/>
      <c r="E59" s="296"/>
      <c r="F59" s="297"/>
      <c r="G59" s="298" t="s">
        <v>67</v>
      </c>
      <c r="H59" s="65"/>
      <c r="I59" s="277">
        <f t="shared" si="3"/>
        <v>1</v>
      </c>
      <c r="J59" s="278">
        <f t="shared" si="4"/>
        <v>0</v>
      </c>
      <c r="K59" s="277">
        <f t="shared" si="5"/>
        <v>0</v>
      </c>
    </row>
    <row r="60" spans="1:11" ht="30" customHeight="1" x14ac:dyDescent="0.25">
      <c r="A60" s="288" t="s">
        <v>749</v>
      </c>
      <c r="B60" s="271" t="s">
        <v>10</v>
      </c>
      <c r="C60" s="294" t="s">
        <v>750</v>
      </c>
      <c r="D60" s="301"/>
      <c r="E60" s="296"/>
      <c r="F60" s="297"/>
      <c r="G60" s="298" t="s">
        <v>67</v>
      </c>
      <c r="H60" s="65"/>
      <c r="I60" s="277">
        <f t="shared" si="3"/>
        <v>1</v>
      </c>
      <c r="J60" s="278">
        <f t="shared" si="4"/>
        <v>0</v>
      </c>
      <c r="K60" s="277">
        <f t="shared" si="5"/>
        <v>0</v>
      </c>
    </row>
    <row r="61" spans="1:11" ht="30" customHeight="1" x14ac:dyDescent="0.25">
      <c r="A61" s="288" t="s">
        <v>751</v>
      </c>
      <c r="B61" s="271" t="s">
        <v>10</v>
      </c>
      <c r="C61" s="294" t="s">
        <v>752</v>
      </c>
      <c r="D61" s="301"/>
      <c r="E61" s="296"/>
      <c r="F61" s="297"/>
      <c r="G61" s="298" t="s">
        <v>67</v>
      </c>
      <c r="H61" s="65"/>
      <c r="I61" s="277">
        <f t="shared" si="3"/>
        <v>1</v>
      </c>
      <c r="J61" s="278">
        <f t="shared" si="4"/>
        <v>0</v>
      </c>
      <c r="K61" s="277">
        <f t="shared" si="5"/>
        <v>0</v>
      </c>
    </row>
    <row r="62" spans="1:11" ht="30" customHeight="1" x14ac:dyDescent="0.25">
      <c r="A62" s="288" t="s">
        <v>753</v>
      </c>
      <c r="B62" s="271" t="s">
        <v>10</v>
      </c>
      <c r="C62" s="294" t="s">
        <v>754</v>
      </c>
      <c r="D62" s="301"/>
      <c r="E62" s="296"/>
      <c r="F62" s="297"/>
      <c r="G62" s="298" t="s">
        <v>67</v>
      </c>
      <c r="H62" s="65"/>
      <c r="I62" s="277">
        <f t="shared" si="3"/>
        <v>1</v>
      </c>
      <c r="J62" s="278">
        <f t="shared" si="4"/>
        <v>0</v>
      </c>
      <c r="K62" s="277">
        <f t="shared" si="5"/>
        <v>0</v>
      </c>
    </row>
    <row r="63" spans="1:11" ht="30" customHeight="1" x14ac:dyDescent="0.25">
      <c r="A63" s="288" t="s">
        <v>755</v>
      </c>
      <c r="B63" s="271" t="s">
        <v>10</v>
      </c>
      <c r="C63" s="294" t="s">
        <v>756</v>
      </c>
      <c r="D63" s="301"/>
      <c r="E63" s="296"/>
      <c r="F63" s="297"/>
      <c r="G63" s="298" t="s">
        <v>67</v>
      </c>
      <c r="H63" s="65"/>
      <c r="I63" s="277">
        <f t="shared" si="3"/>
        <v>1</v>
      </c>
      <c r="J63" s="278">
        <f t="shared" si="4"/>
        <v>0</v>
      </c>
      <c r="K63" s="277">
        <f t="shared" si="5"/>
        <v>0</v>
      </c>
    </row>
    <row r="64" spans="1:11" ht="30" customHeight="1" x14ac:dyDescent="0.25">
      <c r="A64" s="288" t="s">
        <v>757</v>
      </c>
      <c r="B64" s="271" t="s">
        <v>10</v>
      </c>
      <c r="C64" s="294" t="s">
        <v>758</v>
      </c>
      <c r="D64" s="301"/>
      <c r="E64" s="296"/>
      <c r="F64" s="297"/>
      <c r="G64" s="298" t="s">
        <v>67</v>
      </c>
      <c r="H64" s="65"/>
      <c r="I64" s="277">
        <f t="shared" si="3"/>
        <v>1</v>
      </c>
      <c r="J64" s="278">
        <f t="shared" si="4"/>
        <v>0</v>
      </c>
      <c r="K64" s="277">
        <f t="shared" si="5"/>
        <v>0</v>
      </c>
    </row>
    <row r="65" spans="1:11" ht="30" customHeight="1" x14ac:dyDescent="0.25">
      <c r="A65" s="288" t="s">
        <v>759</v>
      </c>
      <c r="B65" s="271" t="s">
        <v>10</v>
      </c>
      <c r="C65" s="294" t="s">
        <v>760</v>
      </c>
      <c r="D65" s="301"/>
      <c r="E65" s="296"/>
      <c r="F65" s="297"/>
      <c r="G65" s="298" t="s">
        <v>67</v>
      </c>
      <c r="H65" s="65"/>
      <c r="I65" s="277">
        <f t="shared" si="3"/>
        <v>1</v>
      </c>
      <c r="J65" s="278">
        <f t="shared" si="4"/>
        <v>0</v>
      </c>
      <c r="K65" s="277">
        <f t="shared" si="5"/>
        <v>0</v>
      </c>
    </row>
    <row r="66" spans="1:11" ht="30" customHeight="1" x14ac:dyDescent="0.25">
      <c r="A66" s="288" t="s">
        <v>761</v>
      </c>
      <c r="B66" s="271" t="s">
        <v>10</v>
      </c>
      <c r="C66" s="294" t="s">
        <v>762</v>
      </c>
      <c r="D66" s="301"/>
      <c r="E66" s="296"/>
      <c r="F66" s="297"/>
      <c r="G66" s="298" t="s">
        <v>67</v>
      </c>
      <c r="H66" s="65"/>
      <c r="I66" s="277">
        <f t="shared" si="3"/>
        <v>1</v>
      </c>
      <c r="J66" s="278">
        <f t="shared" si="4"/>
        <v>0</v>
      </c>
      <c r="K66" s="277">
        <f t="shared" si="5"/>
        <v>0</v>
      </c>
    </row>
    <row r="67" spans="1:11" ht="30" customHeight="1" x14ac:dyDescent="0.25">
      <c r="A67" s="288" t="s">
        <v>763</v>
      </c>
      <c r="B67" s="271" t="s">
        <v>10</v>
      </c>
      <c r="C67" s="294" t="s">
        <v>764</v>
      </c>
      <c r="D67" s="301"/>
      <c r="E67" s="296"/>
      <c r="F67" s="297"/>
      <c r="G67" s="298" t="s">
        <v>67</v>
      </c>
      <c r="H67" s="65"/>
      <c r="I67" s="277">
        <f t="shared" si="3"/>
        <v>1</v>
      </c>
      <c r="J67" s="278">
        <f t="shared" si="4"/>
        <v>0</v>
      </c>
      <c r="K67" s="277">
        <f t="shared" si="5"/>
        <v>0</v>
      </c>
    </row>
    <row r="68" spans="1:11" ht="30" customHeight="1" x14ac:dyDescent="0.25">
      <c r="A68" s="288" t="s">
        <v>765</v>
      </c>
      <c r="B68" s="271" t="s">
        <v>10</v>
      </c>
      <c r="C68" s="294" t="s">
        <v>766</v>
      </c>
      <c r="D68" s="301"/>
      <c r="E68" s="296"/>
      <c r="F68" s="297"/>
      <c r="G68" s="298" t="s">
        <v>67</v>
      </c>
      <c r="H68" s="65"/>
      <c r="I68" s="277">
        <f t="shared" si="3"/>
        <v>1</v>
      </c>
      <c r="J68" s="278">
        <f t="shared" si="4"/>
        <v>0</v>
      </c>
      <c r="K68" s="277">
        <f t="shared" si="5"/>
        <v>0</v>
      </c>
    </row>
    <row r="69" spans="1:11" ht="30" customHeight="1" x14ac:dyDescent="0.25">
      <c r="A69" s="288" t="s">
        <v>767</v>
      </c>
      <c r="B69" s="271" t="s">
        <v>10</v>
      </c>
      <c r="C69" s="294" t="s">
        <v>768</v>
      </c>
      <c r="D69" s="301"/>
      <c r="E69" s="296"/>
      <c r="F69" s="297"/>
      <c r="G69" s="298" t="s">
        <v>67</v>
      </c>
      <c r="H69" s="65"/>
      <c r="I69" s="277">
        <f t="shared" si="3"/>
        <v>1</v>
      </c>
      <c r="J69" s="278">
        <f t="shared" si="4"/>
        <v>0</v>
      </c>
      <c r="K69" s="277">
        <f t="shared" si="5"/>
        <v>0</v>
      </c>
    </row>
    <row r="70" spans="1:11" ht="30" customHeight="1" x14ac:dyDescent="0.25">
      <c r="A70" s="288" t="s">
        <v>769</v>
      </c>
      <c r="B70" s="271" t="s">
        <v>10</v>
      </c>
      <c r="C70" s="294" t="s">
        <v>770</v>
      </c>
      <c r="D70" s="301"/>
      <c r="E70" s="296"/>
      <c r="F70" s="297"/>
      <c r="G70" s="298" t="s">
        <v>67</v>
      </c>
      <c r="H70" s="65"/>
      <c r="I70" s="277">
        <f t="shared" si="3"/>
        <v>1</v>
      </c>
      <c r="J70" s="278">
        <f t="shared" si="4"/>
        <v>0</v>
      </c>
      <c r="K70" s="277">
        <f t="shared" si="5"/>
        <v>0</v>
      </c>
    </row>
    <row r="71" spans="1:11" ht="30" customHeight="1" x14ac:dyDescent="0.25">
      <c r="A71" s="288" t="s">
        <v>771</v>
      </c>
      <c r="B71" s="271" t="s">
        <v>10</v>
      </c>
      <c r="C71" s="294" t="s">
        <v>772</v>
      </c>
      <c r="D71" s="301"/>
      <c r="E71" s="296"/>
      <c r="F71" s="297"/>
      <c r="G71" s="298" t="s">
        <v>67</v>
      </c>
      <c r="H71" s="65"/>
      <c r="I71" s="277">
        <f t="shared" si="3"/>
        <v>1</v>
      </c>
      <c r="J71" s="278">
        <f t="shared" si="4"/>
        <v>0</v>
      </c>
      <c r="K71" s="277">
        <f t="shared" si="5"/>
        <v>0</v>
      </c>
    </row>
    <row r="72" spans="1:11" ht="30" customHeight="1" x14ac:dyDescent="0.25">
      <c r="A72" s="288" t="s">
        <v>773</v>
      </c>
      <c r="B72" s="271" t="s">
        <v>10</v>
      </c>
      <c r="C72" s="294" t="s">
        <v>774</v>
      </c>
      <c r="D72" s="301"/>
      <c r="E72" s="296"/>
      <c r="F72" s="297"/>
      <c r="G72" s="298" t="s">
        <v>67</v>
      </c>
      <c r="H72" s="65"/>
      <c r="I72" s="277">
        <f t="shared" si="3"/>
        <v>1</v>
      </c>
      <c r="J72" s="278">
        <f t="shared" si="4"/>
        <v>0</v>
      </c>
      <c r="K72" s="277">
        <f t="shared" si="5"/>
        <v>0</v>
      </c>
    </row>
    <row r="73" spans="1:11" ht="30" customHeight="1" x14ac:dyDescent="0.25">
      <c r="A73" s="288" t="s">
        <v>775</v>
      </c>
      <c r="B73" s="271" t="s">
        <v>10</v>
      </c>
      <c r="C73" s="294" t="s">
        <v>776</v>
      </c>
      <c r="D73" s="301"/>
      <c r="E73" s="296"/>
      <c r="F73" s="297"/>
      <c r="G73" s="298" t="s">
        <v>67</v>
      </c>
      <c r="H73" s="65"/>
      <c r="I73" s="277">
        <f t="shared" si="3"/>
        <v>1</v>
      </c>
      <c r="J73" s="278">
        <f t="shared" si="4"/>
        <v>0</v>
      </c>
      <c r="K73" s="277">
        <f t="shared" si="5"/>
        <v>0</v>
      </c>
    </row>
    <row r="74" spans="1:11" ht="45" customHeight="1" x14ac:dyDescent="0.25">
      <c r="A74" s="288" t="s">
        <v>777</v>
      </c>
      <c r="B74" s="271" t="s">
        <v>10</v>
      </c>
      <c r="C74" s="294" t="s">
        <v>778</v>
      </c>
      <c r="D74" s="301"/>
      <c r="E74" s="296"/>
      <c r="F74" s="297"/>
      <c r="G74" s="298" t="s">
        <v>67</v>
      </c>
      <c r="H74" s="65"/>
      <c r="I74" s="277">
        <f t="shared" si="3"/>
        <v>1</v>
      </c>
      <c r="J74" s="278">
        <f t="shared" si="4"/>
        <v>0</v>
      </c>
      <c r="K74" s="277">
        <f t="shared" si="5"/>
        <v>0</v>
      </c>
    </row>
    <row r="75" spans="1:11" ht="40.5" customHeight="1" x14ac:dyDescent="0.25">
      <c r="A75" s="288" t="s">
        <v>779</v>
      </c>
      <c r="B75" s="271" t="s">
        <v>10</v>
      </c>
      <c r="C75" s="294" t="s">
        <v>780</v>
      </c>
      <c r="D75" s="301"/>
      <c r="E75" s="296"/>
      <c r="F75" s="297"/>
      <c r="G75" s="298" t="s">
        <v>67</v>
      </c>
      <c r="H75" s="65"/>
      <c r="I75" s="277">
        <f t="shared" si="3"/>
        <v>1</v>
      </c>
      <c r="J75" s="278">
        <f t="shared" si="4"/>
        <v>0</v>
      </c>
      <c r="K75" s="277">
        <f t="shared" si="5"/>
        <v>0</v>
      </c>
    </row>
    <row r="76" spans="1:11" ht="30" customHeight="1" x14ac:dyDescent="0.25">
      <c r="A76" s="288" t="s">
        <v>781</v>
      </c>
      <c r="B76" s="271" t="s">
        <v>10</v>
      </c>
      <c r="C76" s="294" t="s">
        <v>782</v>
      </c>
      <c r="D76" s="301"/>
      <c r="E76" s="296"/>
      <c r="F76" s="297"/>
      <c r="G76" s="298" t="s">
        <v>67</v>
      </c>
      <c r="H76" s="65"/>
      <c r="I76" s="277">
        <f t="shared" si="3"/>
        <v>1</v>
      </c>
      <c r="J76" s="278">
        <f t="shared" si="4"/>
        <v>0</v>
      </c>
      <c r="K76" s="277">
        <f t="shared" si="5"/>
        <v>0</v>
      </c>
    </row>
    <row r="77" spans="1:11" ht="30" customHeight="1" x14ac:dyDescent="0.25">
      <c r="A77" s="288" t="s">
        <v>783</v>
      </c>
      <c r="B77" s="271" t="s">
        <v>10</v>
      </c>
      <c r="C77" s="294" t="s">
        <v>784</v>
      </c>
      <c r="D77" s="301"/>
      <c r="E77" s="296"/>
      <c r="F77" s="297"/>
      <c r="G77" s="298" t="s">
        <v>67</v>
      </c>
      <c r="H77" s="65"/>
      <c r="I77" s="277">
        <f t="shared" si="3"/>
        <v>1</v>
      </c>
      <c r="J77" s="278">
        <f t="shared" si="4"/>
        <v>0</v>
      </c>
      <c r="K77" s="277">
        <f t="shared" si="5"/>
        <v>0</v>
      </c>
    </row>
    <row r="78" spans="1:11" ht="30" customHeight="1" x14ac:dyDescent="0.25">
      <c r="A78" s="288" t="s">
        <v>785</v>
      </c>
      <c r="B78" s="271" t="s">
        <v>10</v>
      </c>
      <c r="C78" s="294" t="s">
        <v>786</v>
      </c>
      <c r="D78" s="301"/>
      <c r="E78" s="296"/>
      <c r="F78" s="297"/>
      <c r="G78" s="298" t="s">
        <v>67</v>
      </c>
      <c r="H78" s="65"/>
      <c r="I78" s="277">
        <f t="shared" si="3"/>
        <v>1</v>
      </c>
      <c r="J78" s="278">
        <f t="shared" si="4"/>
        <v>0</v>
      </c>
      <c r="K78" s="277">
        <f t="shared" si="5"/>
        <v>0</v>
      </c>
    </row>
    <row r="79" spans="1:11" ht="30" customHeight="1" x14ac:dyDescent="0.25">
      <c r="A79" s="288" t="s">
        <v>787</v>
      </c>
      <c r="B79" s="271" t="s">
        <v>10</v>
      </c>
      <c r="C79" s="294" t="s">
        <v>788</v>
      </c>
      <c r="D79" s="301"/>
      <c r="E79" s="296"/>
      <c r="F79" s="297"/>
      <c r="G79" s="298" t="s">
        <v>67</v>
      </c>
      <c r="H79" s="65"/>
      <c r="I79" s="277">
        <f t="shared" si="3"/>
        <v>1</v>
      </c>
      <c r="J79" s="278">
        <f t="shared" si="4"/>
        <v>0</v>
      </c>
      <c r="K79" s="277">
        <f t="shared" si="5"/>
        <v>0</v>
      </c>
    </row>
    <row r="80" spans="1:11" ht="30" customHeight="1" x14ac:dyDescent="0.25">
      <c r="A80" s="288" t="s">
        <v>789</v>
      </c>
      <c r="B80" s="271" t="s">
        <v>10</v>
      </c>
      <c r="C80" s="294" t="s">
        <v>790</v>
      </c>
      <c r="D80" s="301"/>
      <c r="E80" s="296"/>
      <c r="F80" s="297"/>
      <c r="G80" s="298" t="s">
        <v>67</v>
      </c>
      <c r="H80" s="65"/>
      <c r="I80" s="277">
        <f t="shared" si="3"/>
        <v>1</v>
      </c>
      <c r="J80" s="278">
        <f t="shared" si="4"/>
        <v>0</v>
      </c>
      <c r="K80" s="277">
        <f t="shared" si="5"/>
        <v>0</v>
      </c>
    </row>
    <row r="81" spans="1:11" ht="40.5" customHeight="1" x14ac:dyDescent="0.25">
      <c r="A81" s="288" t="s">
        <v>791</v>
      </c>
      <c r="B81" s="271" t="s">
        <v>10</v>
      </c>
      <c r="C81" s="294" t="s">
        <v>792</v>
      </c>
      <c r="D81" s="301"/>
      <c r="E81" s="296"/>
      <c r="F81" s="297"/>
      <c r="G81" s="298" t="s">
        <v>67</v>
      </c>
      <c r="H81" s="65"/>
      <c r="I81" s="277">
        <f t="shared" si="3"/>
        <v>1</v>
      </c>
      <c r="J81" s="278">
        <f t="shared" si="4"/>
        <v>0</v>
      </c>
      <c r="K81" s="277">
        <f t="shared" si="5"/>
        <v>0</v>
      </c>
    </row>
    <row r="82" spans="1:11" ht="30" customHeight="1" x14ac:dyDescent="0.25">
      <c r="A82" s="288" t="s">
        <v>793</v>
      </c>
      <c r="B82" s="271" t="s">
        <v>10</v>
      </c>
      <c r="C82" s="294" t="s">
        <v>146</v>
      </c>
      <c r="D82" s="301"/>
      <c r="E82" s="296"/>
      <c r="F82" s="297"/>
      <c r="G82" s="298" t="s">
        <v>67</v>
      </c>
      <c r="H82" s="65"/>
      <c r="I82" s="277">
        <f t="shared" si="3"/>
        <v>1</v>
      </c>
      <c r="J82" s="278">
        <f t="shared" si="4"/>
        <v>0</v>
      </c>
      <c r="K82" s="277">
        <f t="shared" si="5"/>
        <v>0</v>
      </c>
    </row>
    <row r="83" spans="1:11" ht="45" customHeight="1" x14ac:dyDescent="0.25">
      <c r="A83" s="288" t="s">
        <v>794</v>
      </c>
      <c r="B83" s="271" t="s">
        <v>10</v>
      </c>
      <c r="C83" s="294" t="s">
        <v>795</v>
      </c>
      <c r="D83" s="301"/>
      <c r="E83" s="296"/>
      <c r="F83" s="297"/>
      <c r="G83" s="298" t="s">
        <v>67</v>
      </c>
      <c r="H83" s="65"/>
      <c r="I83" s="277">
        <f t="shared" si="3"/>
        <v>1</v>
      </c>
      <c r="J83" s="278">
        <f t="shared" si="4"/>
        <v>0</v>
      </c>
      <c r="K83" s="277">
        <f t="shared" si="5"/>
        <v>0</v>
      </c>
    </row>
    <row r="84" spans="1:11" ht="30" customHeight="1" x14ac:dyDescent="0.25">
      <c r="A84" s="288" t="s">
        <v>796</v>
      </c>
      <c r="B84" s="271" t="s">
        <v>10</v>
      </c>
      <c r="C84" s="294" t="s">
        <v>797</v>
      </c>
      <c r="D84" s="301"/>
      <c r="E84" s="296"/>
      <c r="F84" s="297"/>
      <c r="G84" s="298" t="s">
        <v>67</v>
      </c>
      <c r="H84" s="65"/>
      <c r="I84" s="277">
        <f t="shared" si="3"/>
        <v>1</v>
      </c>
      <c r="J84" s="278">
        <f t="shared" si="4"/>
        <v>0</v>
      </c>
      <c r="K84" s="277">
        <f t="shared" si="5"/>
        <v>0</v>
      </c>
    </row>
    <row r="85" spans="1:11" ht="30" customHeight="1" x14ac:dyDescent="0.25">
      <c r="A85" s="288" t="s">
        <v>798</v>
      </c>
      <c r="B85" s="271" t="s">
        <v>10</v>
      </c>
      <c r="C85" s="294" t="s">
        <v>799</v>
      </c>
      <c r="D85" s="301"/>
      <c r="E85" s="296"/>
      <c r="F85" s="297"/>
      <c r="G85" s="298" t="s">
        <v>67</v>
      </c>
      <c r="H85" s="65"/>
      <c r="I85" s="277">
        <f t="shared" si="3"/>
        <v>1</v>
      </c>
      <c r="J85" s="278">
        <f t="shared" si="4"/>
        <v>0</v>
      </c>
      <c r="K85" s="277">
        <f t="shared" si="5"/>
        <v>0</v>
      </c>
    </row>
    <row r="86" spans="1:11" ht="30" customHeight="1" x14ac:dyDescent="0.25">
      <c r="A86" s="288" t="s">
        <v>800</v>
      </c>
      <c r="B86" s="271" t="s">
        <v>10</v>
      </c>
      <c r="C86" s="294" t="s">
        <v>801</v>
      </c>
      <c r="D86" s="301"/>
      <c r="E86" s="296"/>
      <c r="F86" s="297"/>
      <c r="G86" s="298" t="s">
        <v>67</v>
      </c>
      <c r="H86" s="65"/>
      <c r="I86" s="277">
        <f t="shared" ref="I86:I117" si="6">IF(NOT(ISBLANK($B86)),VLOOKUP($B86,specdata,2,FALSE()),"")</f>
        <v>1</v>
      </c>
      <c r="J86" s="278">
        <f t="shared" ref="J86:J117" si="7">VLOOKUP(G86,AvailabilityData,2,FALSE())</f>
        <v>0</v>
      </c>
      <c r="K86" s="277">
        <f t="shared" ref="K86:K117" si="8">I86*J86</f>
        <v>0</v>
      </c>
    </row>
    <row r="87" spans="1:11" ht="30" customHeight="1" x14ac:dyDescent="0.25">
      <c r="A87" s="288" t="s">
        <v>802</v>
      </c>
      <c r="B87" s="271" t="s">
        <v>10</v>
      </c>
      <c r="C87" s="294" t="s">
        <v>148</v>
      </c>
      <c r="D87" s="301"/>
      <c r="E87" s="296"/>
      <c r="F87" s="297"/>
      <c r="G87" s="298" t="s">
        <v>67</v>
      </c>
      <c r="I87" s="277">
        <f t="shared" si="6"/>
        <v>1</v>
      </c>
      <c r="J87" s="278">
        <f t="shared" si="7"/>
        <v>0</v>
      </c>
      <c r="K87" s="277">
        <f t="shared" si="8"/>
        <v>0</v>
      </c>
    </row>
    <row r="88" spans="1:11" ht="30" customHeight="1" x14ac:dyDescent="0.25">
      <c r="A88" s="288" t="s">
        <v>803</v>
      </c>
      <c r="B88" s="271" t="s">
        <v>10</v>
      </c>
      <c r="C88" s="294" t="s">
        <v>804</v>
      </c>
      <c r="D88" s="301"/>
      <c r="E88" s="296"/>
      <c r="F88" s="297"/>
      <c r="G88" s="298" t="s">
        <v>67</v>
      </c>
      <c r="I88" s="277">
        <f t="shared" si="6"/>
        <v>1</v>
      </c>
      <c r="J88" s="278">
        <f t="shared" si="7"/>
        <v>0</v>
      </c>
      <c r="K88" s="277">
        <f t="shared" si="8"/>
        <v>0</v>
      </c>
    </row>
    <row r="89" spans="1:11" ht="30" customHeight="1" x14ac:dyDescent="0.25">
      <c r="A89" s="307" t="s">
        <v>805</v>
      </c>
      <c r="B89" s="271" t="s">
        <v>10</v>
      </c>
      <c r="C89" s="302" t="s">
        <v>806</v>
      </c>
      <c r="D89" s="308"/>
      <c r="E89" s="296"/>
      <c r="F89" s="297"/>
      <c r="G89" s="298" t="s">
        <v>67</v>
      </c>
      <c r="I89" s="277">
        <f t="shared" si="6"/>
        <v>1</v>
      </c>
      <c r="J89" s="278">
        <f t="shared" si="7"/>
        <v>0</v>
      </c>
      <c r="K89" s="277">
        <f t="shared" si="8"/>
        <v>0</v>
      </c>
    </row>
    <row r="90" spans="1:11" ht="41.4" x14ac:dyDescent="0.25">
      <c r="A90" s="307" t="s">
        <v>807</v>
      </c>
      <c r="B90" s="271" t="s">
        <v>10</v>
      </c>
      <c r="C90" s="302" t="s">
        <v>808</v>
      </c>
      <c r="D90" s="308"/>
      <c r="E90" s="296"/>
      <c r="F90" s="297"/>
      <c r="G90" s="298" t="s">
        <v>67</v>
      </c>
      <c r="I90" s="277">
        <f t="shared" si="6"/>
        <v>1</v>
      </c>
      <c r="J90" s="278">
        <f t="shared" si="7"/>
        <v>0</v>
      </c>
      <c r="K90" s="277">
        <f t="shared" si="8"/>
        <v>0</v>
      </c>
    </row>
    <row r="91" spans="1:11" ht="30" customHeight="1" x14ac:dyDescent="0.25">
      <c r="A91" s="307" t="s">
        <v>809</v>
      </c>
      <c r="B91" s="271" t="s">
        <v>10</v>
      </c>
      <c r="C91" s="302" t="s">
        <v>810</v>
      </c>
      <c r="D91" s="308"/>
      <c r="E91" s="296"/>
      <c r="F91" s="297"/>
      <c r="G91" s="298" t="s">
        <v>67</v>
      </c>
      <c r="I91" s="277">
        <f t="shared" si="6"/>
        <v>1</v>
      </c>
      <c r="J91" s="278">
        <f t="shared" si="7"/>
        <v>0</v>
      </c>
      <c r="K91" s="277">
        <f t="shared" si="8"/>
        <v>0</v>
      </c>
    </row>
    <row r="92" spans="1:11" ht="30" customHeight="1" x14ac:dyDescent="0.25">
      <c r="A92" s="307" t="s">
        <v>811</v>
      </c>
      <c r="B92" s="271" t="s">
        <v>10</v>
      </c>
      <c r="C92" s="302" t="s">
        <v>812</v>
      </c>
      <c r="D92" s="308"/>
      <c r="E92" s="296"/>
      <c r="F92" s="297"/>
      <c r="G92" s="298" t="s">
        <v>67</v>
      </c>
      <c r="I92" s="277">
        <f t="shared" si="6"/>
        <v>1</v>
      </c>
      <c r="J92" s="278">
        <f t="shared" si="7"/>
        <v>0</v>
      </c>
      <c r="K92" s="277">
        <f t="shared" si="8"/>
        <v>0</v>
      </c>
    </row>
    <row r="93" spans="1:11" ht="30" customHeight="1" x14ac:dyDescent="0.25">
      <c r="A93" s="307" t="s">
        <v>813</v>
      </c>
      <c r="B93" s="271" t="s">
        <v>10</v>
      </c>
      <c r="C93" s="302" t="s">
        <v>150</v>
      </c>
      <c r="D93" s="308"/>
      <c r="E93" s="296"/>
      <c r="F93" s="297"/>
      <c r="G93" s="298" t="s">
        <v>67</v>
      </c>
      <c r="I93" s="277">
        <f t="shared" si="6"/>
        <v>1</v>
      </c>
      <c r="J93" s="278">
        <f t="shared" si="7"/>
        <v>0</v>
      </c>
      <c r="K93" s="277">
        <f t="shared" si="8"/>
        <v>0</v>
      </c>
    </row>
    <row r="94" spans="1:11" ht="30" customHeight="1" x14ac:dyDescent="0.25">
      <c r="A94" s="307" t="s">
        <v>814</v>
      </c>
      <c r="B94" s="271" t="s">
        <v>10</v>
      </c>
      <c r="C94" s="302" t="s">
        <v>815</v>
      </c>
      <c r="D94" s="308"/>
      <c r="E94" s="296"/>
      <c r="F94" s="297"/>
      <c r="G94" s="298" t="s">
        <v>67</v>
      </c>
      <c r="I94" s="277">
        <f t="shared" si="6"/>
        <v>1</v>
      </c>
      <c r="J94" s="278">
        <f t="shared" si="7"/>
        <v>0</v>
      </c>
      <c r="K94" s="277">
        <f t="shared" si="8"/>
        <v>0</v>
      </c>
    </row>
    <row r="95" spans="1:11" ht="30" customHeight="1" x14ac:dyDescent="0.25">
      <c r="A95" s="307" t="s">
        <v>816</v>
      </c>
      <c r="B95" s="271" t="s">
        <v>10</v>
      </c>
      <c r="C95" s="302" t="s">
        <v>817</v>
      </c>
      <c r="D95" s="308"/>
      <c r="E95" s="296"/>
      <c r="F95" s="297"/>
      <c r="G95" s="298" t="s">
        <v>67</v>
      </c>
      <c r="I95" s="277">
        <f t="shared" si="6"/>
        <v>1</v>
      </c>
      <c r="J95" s="278">
        <f t="shared" si="7"/>
        <v>0</v>
      </c>
      <c r="K95" s="277">
        <f t="shared" si="8"/>
        <v>0</v>
      </c>
    </row>
    <row r="96" spans="1:11" ht="30" customHeight="1" x14ac:dyDescent="0.25">
      <c r="A96" s="307" t="s">
        <v>818</v>
      </c>
      <c r="B96" s="271" t="s">
        <v>10</v>
      </c>
      <c r="C96" s="302" t="s">
        <v>819</v>
      </c>
      <c r="D96" s="308"/>
      <c r="E96" s="296"/>
      <c r="F96" s="297"/>
      <c r="G96" s="298" t="s">
        <v>67</v>
      </c>
      <c r="I96" s="277">
        <f t="shared" si="6"/>
        <v>1</v>
      </c>
      <c r="J96" s="278">
        <f t="shared" si="7"/>
        <v>0</v>
      </c>
      <c r="K96" s="277">
        <f t="shared" si="8"/>
        <v>0</v>
      </c>
    </row>
    <row r="97" spans="1:11" ht="41.4" x14ac:dyDescent="0.25">
      <c r="A97" s="307" t="s">
        <v>820</v>
      </c>
      <c r="B97" s="271" t="s">
        <v>10</v>
      </c>
      <c r="C97" s="302" t="s">
        <v>821</v>
      </c>
      <c r="D97" s="308"/>
      <c r="E97" s="296"/>
      <c r="F97" s="297"/>
      <c r="G97" s="298" t="s">
        <v>67</v>
      </c>
      <c r="I97" s="277">
        <f t="shared" si="6"/>
        <v>1</v>
      </c>
      <c r="J97" s="278">
        <f t="shared" si="7"/>
        <v>0</v>
      </c>
      <c r="K97" s="277">
        <f t="shared" si="8"/>
        <v>0</v>
      </c>
    </row>
    <row r="98" spans="1:11" ht="30" customHeight="1" x14ac:dyDescent="0.25">
      <c r="A98" s="307" t="s">
        <v>822</v>
      </c>
      <c r="B98" s="271" t="s">
        <v>10</v>
      </c>
      <c r="C98" s="302" t="s">
        <v>152</v>
      </c>
      <c r="D98" s="308"/>
      <c r="E98" s="296"/>
      <c r="F98" s="297"/>
      <c r="G98" s="298" t="s">
        <v>67</v>
      </c>
      <c r="I98" s="277">
        <f t="shared" si="6"/>
        <v>1</v>
      </c>
      <c r="J98" s="278">
        <f t="shared" si="7"/>
        <v>0</v>
      </c>
      <c r="K98" s="277">
        <f t="shared" si="8"/>
        <v>0</v>
      </c>
    </row>
    <row r="99" spans="1:11" ht="41.4" x14ac:dyDescent="0.25">
      <c r="A99" s="307" t="s">
        <v>823</v>
      </c>
      <c r="B99" s="271" t="s">
        <v>10</v>
      </c>
      <c r="C99" s="302" t="s">
        <v>84</v>
      </c>
      <c r="D99" s="308"/>
      <c r="E99" s="296"/>
      <c r="F99" s="297"/>
      <c r="G99" s="298" t="s">
        <v>67</v>
      </c>
      <c r="I99" s="277">
        <f t="shared" si="6"/>
        <v>1</v>
      </c>
      <c r="J99" s="278">
        <f t="shared" si="7"/>
        <v>0</v>
      </c>
      <c r="K99" s="277">
        <f t="shared" si="8"/>
        <v>0</v>
      </c>
    </row>
    <row r="100" spans="1:11" ht="27.6" x14ac:dyDescent="0.25">
      <c r="A100" s="307" t="s">
        <v>824</v>
      </c>
      <c r="B100" s="271" t="s">
        <v>10</v>
      </c>
      <c r="C100" s="302" t="s">
        <v>825</v>
      </c>
      <c r="D100" s="308"/>
      <c r="E100" s="296"/>
      <c r="F100" s="297"/>
      <c r="G100" s="298" t="s">
        <v>67</v>
      </c>
      <c r="I100" s="277">
        <f t="shared" si="6"/>
        <v>1</v>
      </c>
      <c r="J100" s="278">
        <f t="shared" si="7"/>
        <v>0</v>
      </c>
      <c r="K100" s="277">
        <f t="shared" si="8"/>
        <v>0</v>
      </c>
    </row>
    <row r="101" spans="1:11" ht="27.6" x14ac:dyDescent="0.25">
      <c r="A101" s="307" t="s">
        <v>826</v>
      </c>
      <c r="B101" s="271" t="s">
        <v>10</v>
      </c>
      <c r="C101" s="302" t="s">
        <v>827</v>
      </c>
      <c r="D101" s="308"/>
      <c r="E101" s="296"/>
      <c r="F101" s="297"/>
      <c r="G101" s="298" t="s">
        <v>67</v>
      </c>
      <c r="I101" s="277">
        <f t="shared" si="6"/>
        <v>1</v>
      </c>
      <c r="J101" s="278">
        <f t="shared" si="7"/>
        <v>0</v>
      </c>
      <c r="K101" s="277">
        <f t="shared" si="8"/>
        <v>0</v>
      </c>
    </row>
    <row r="102" spans="1:11" ht="29.25" customHeight="1" x14ac:dyDescent="0.25">
      <c r="A102" s="307" t="s">
        <v>828</v>
      </c>
      <c r="B102" s="271" t="s">
        <v>10</v>
      </c>
      <c r="C102" s="302" t="s">
        <v>829</v>
      </c>
      <c r="D102" s="308"/>
      <c r="E102" s="296"/>
      <c r="F102" s="297"/>
      <c r="G102" s="298" t="s">
        <v>67</v>
      </c>
      <c r="I102" s="277">
        <f t="shared" si="6"/>
        <v>1</v>
      </c>
      <c r="J102" s="278">
        <f t="shared" si="7"/>
        <v>0</v>
      </c>
      <c r="K102" s="277">
        <f t="shared" si="8"/>
        <v>0</v>
      </c>
    </row>
    <row r="103" spans="1:11" ht="30" customHeight="1" x14ac:dyDescent="0.25">
      <c r="A103" s="307" t="s">
        <v>830</v>
      </c>
      <c r="B103" s="271" t="s">
        <v>10</v>
      </c>
      <c r="C103" s="302" t="s">
        <v>831</v>
      </c>
      <c r="D103" s="308"/>
      <c r="E103" s="296"/>
      <c r="F103" s="297"/>
      <c r="G103" s="298" t="s">
        <v>67</v>
      </c>
      <c r="I103" s="277">
        <f t="shared" si="6"/>
        <v>1</v>
      </c>
      <c r="J103" s="278">
        <f t="shared" si="7"/>
        <v>0</v>
      </c>
      <c r="K103" s="277">
        <f t="shared" si="8"/>
        <v>0</v>
      </c>
    </row>
    <row r="104" spans="1:11" ht="30" customHeight="1" x14ac:dyDescent="0.25">
      <c r="A104" s="307" t="s">
        <v>832</v>
      </c>
      <c r="B104" s="309" t="s">
        <v>10</v>
      </c>
      <c r="C104" s="302" t="s">
        <v>833</v>
      </c>
      <c r="D104" s="308"/>
      <c r="E104" s="296"/>
      <c r="F104" s="297"/>
      <c r="G104" s="298" t="s">
        <v>67</v>
      </c>
      <c r="I104" s="277">
        <f t="shared" si="6"/>
        <v>1</v>
      </c>
      <c r="J104" s="278">
        <f t="shared" si="7"/>
        <v>0</v>
      </c>
      <c r="K104" s="277">
        <f t="shared" si="8"/>
        <v>0</v>
      </c>
    </row>
    <row r="105" spans="1:11" ht="45" customHeight="1" x14ac:dyDescent="0.25">
      <c r="A105" s="307" t="s">
        <v>834</v>
      </c>
      <c r="B105" s="309" t="s">
        <v>9</v>
      </c>
      <c r="C105" s="302" t="s">
        <v>835</v>
      </c>
      <c r="D105" s="308"/>
      <c r="E105" s="296"/>
      <c r="F105" s="297"/>
      <c r="G105" s="298" t="s">
        <v>67</v>
      </c>
      <c r="I105" s="277">
        <f t="shared" si="6"/>
        <v>5</v>
      </c>
      <c r="J105" s="278">
        <f t="shared" si="7"/>
        <v>0</v>
      </c>
      <c r="K105" s="277">
        <f t="shared" si="8"/>
        <v>0</v>
      </c>
    </row>
    <row r="106" spans="1:11" ht="45" customHeight="1" x14ac:dyDescent="0.25">
      <c r="A106" s="307" t="s">
        <v>836</v>
      </c>
      <c r="B106" s="309" t="s">
        <v>10</v>
      </c>
      <c r="C106" s="302" t="s">
        <v>837</v>
      </c>
      <c r="D106" s="308"/>
      <c r="E106" s="296"/>
      <c r="F106" s="297"/>
      <c r="G106" s="298" t="s">
        <v>67</v>
      </c>
      <c r="I106" s="277">
        <f t="shared" si="6"/>
        <v>1</v>
      </c>
      <c r="J106" s="278">
        <f t="shared" si="7"/>
        <v>0</v>
      </c>
      <c r="K106" s="277">
        <f t="shared" si="8"/>
        <v>0</v>
      </c>
    </row>
    <row r="107" spans="1:11" ht="45" customHeight="1" x14ac:dyDescent="0.25">
      <c r="A107" s="307" t="s">
        <v>838</v>
      </c>
      <c r="B107" s="309" t="s">
        <v>9</v>
      </c>
      <c r="C107" s="310" t="s">
        <v>839</v>
      </c>
      <c r="D107" s="308"/>
      <c r="E107" s="296"/>
      <c r="F107" s="297"/>
      <c r="G107" s="298" t="s">
        <v>67</v>
      </c>
      <c r="I107" s="277">
        <f t="shared" si="6"/>
        <v>5</v>
      </c>
      <c r="J107" s="278">
        <f t="shared" si="7"/>
        <v>0</v>
      </c>
      <c r="K107" s="277">
        <f t="shared" si="8"/>
        <v>0</v>
      </c>
    </row>
    <row r="108" spans="1:11" ht="45" customHeight="1" x14ac:dyDescent="0.25">
      <c r="A108" s="307" t="s">
        <v>840</v>
      </c>
      <c r="B108" s="309" t="s">
        <v>9</v>
      </c>
      <c r="C108" s="310" t="s">
        <v>841</v>
      </c>
      <c r="D108" s="308"/>
      <c r="E108" s="296"/>
      <c r="F108" s="297"/>
      <c r="G108" s="298" t="s">
        <v>67</v>
      </c>
      <c r="I108" s="277">
        <f t="shared" si="6"/>
        <v>5</v>
      </c>
      <c r="J108" s="278">
        <f t="shared" si="7"/>
        <v>0</v>
      </c>
      <c r="K108" s="277">
        <f t="shared" si="8"/>
        <v>0</v>
      </c>
    </row>
    <row r="109" spans="1:11" ht="45" customHeight="1" x14ac:dyDescent="0.25">
      <c r="A109" s="307" t="s">
        <v>842</v>
      </c>
      <c r="B109" s="309" t="s">
        <v>9</v>
      </c>
      <c r="C109" s="310" t="s">
        <v>843</v>
      </c>
      <c r="D109" s="308"/>
      <c r="E109" s="296"/>
      <c r="F109" s="297"/>
      <c r="G109" s="298" t="s">
        <v>67</v>
      </c>
      <c r="I109" s="277">
        <f t="shared" si="6"/>
        <v>5</v>
      </c>
      <c r="J109" s="278">
        <f t="shared" si="7"/>
        <v>0</v>
      </c>
      <c r="K109" s="277">
        <f t="shared" si="8"/>
        <v>0</v>
      </c>
    </row>
    <row r="110" spans="1:11" ht="45" customHeight="1" x14ac:dyDescent="0.25">
      <c r="A110" s="307" t="s">
        <v>844</v>
      </c>
      <c r="B110" s="309" t="s">
        <v>9</v>
      </c>
      <c r="C110" s="311" t="s">
        <v>845</v>
      </c>
      <c r="D110" s="308"/>
      <c r="E110" s="296"/>
      <c r="F110" s="297"/>
      <c r="G110" s="298" t="s">
        <v>67</v>
      </c>
      <c r="I110" s="277">
        <f t="shared" si="6"/>
        <v>5</v>
      </c>
      <c r="J110" s="278">
        <f t="shared" si="7"/>
        <v>0</v>
      </c>
      <c r="K110" s="277">
        <f t="shared" si="8"/>
        <v>0</v>
      </c>
    </row>
    <row r="111" spans="1:11" ht="45" customHeight="1" x14ac:dyDescent="0.25">
      <c r="A111" s="312" t="s">
        <v>846</v>
      </c>
      <c r="B111" s="309" t="s">
        <v>10</v>
      </c>
      <c r="C111" s="310" t="s">
        <v>847</v>
      </c>
      <c r="D111" s="308"/>
      <c r="E111" s="296"/>
      <c r="F111" s="297"/>
      <c r="G111" s="298" t="s">
        <v>67</v>
      </c>
      <c r="I111" s="277">
        <f t="shared" si="6"/>
        <v>1</v>
      </c>
      <c r="J111" s="278">
        <f t="shared" si="7"/>
        <v>0</v>
      </c>
      <c r="K111" s="277">
        <f t="shared" si="8"/>
        <v>0</v>
      </c>
    </row>
    <row r="112" spans="1:11" ht="45" customHeight="1" x14ac:dyDescent="0.25">
      <c r="A112" s="307" t="s">
        <v>848</v>
      </c>
      <c r="B112" s="309" t="s">
        <v>10</v>
      </c>
      <c r="C112" s="310" t="s">
        <v>849</v>
      </c>
      <c r="D112" s="308"/>
      <c r="E112" s="296"/>
      <c r="F112" s="297"/>
      <c r="G112" s="298" t="s">
        <v>67</v>
      </c>
      <c r="I112" s="277">
        <f t="shared" si="6"/>
        <v>1</v>
      </c>
      <c r="J112" s="278">
        <f t="shared" si="7"/>
        <v>0</v>
      </c>
      <c r="K112" s="277">
        <f t="shared" si="8"/>
        <v>0</v>
      </c>
    </row>
    <row r="113" spans="1:11" ht="45" customHeight="1" x14ac:dyDescent="0.25">
      <c r="A113" s="307" t="s">
        <v>850</v>
      </c>
      <c r="B113" s="309" t="s">
        <v>9</v>
      </c>
      <c r="C113" s="310" t="s">
        <v>851</v>
      </c>
      <c r="D113" s="308"/>
      <c r="E113" s="296"/>
      <c r="F113" s="297"/>
      <c r="G113" s="298" t="s">
        <v>67</v>
      </c>
      <c r="I113" s="277">
        <f t="shared" si="6"/>
        <v>5</v>
      </c>
      <c r="J113" s="278">
        <f t="shared" si="7"/>
        <v>0</v>
      </c>
      <c r="K113" s="277">
        <f t="shared" si="8"/>
        <v>0</v>
      </c>
    </row>
    <row r="114" spans="1:11" ht="45" customHeight="1" x14ac:dyDescent="0.25">
      <c r="A114" s="307" t="s">
        <v>852</v>
      </c>
      <c r="B114" s="309" t="s">
        <v>9</v>
      </c>
      <c r="C114" s="310" t="s">
        <v>853</v>
      </c>
      <c r="D114" s="308"/>
      <c r="E114" s="296"/>
      <c r="F114" s="297"/>
      <c r="G114" s="298" t="s">
        <v>67</v>
      </c>
      <c r="I114" s="277">
        <f t="shared" si="6"/>
        <v>5</v>
      </c>
      <c r="J114" s="278">
        <f t="shared" si="7"/>
        <v>0</v>
      </c>
      <c r="K114" s="277">
        <f t="shared" si="8"/>
        <v>0</v>
      </c>
    </row>
    <row r="115" spans="1:11" ht="45" customHeight="1" x14ac:dyDescent="0.25">
      <c r="A115" s="307" t="s">
        <v>854</v>
      </c>
      <c r="B115" s="309" t="s">
        <v>9</v>
      </c>
      <c r="C115" s="310" t="s">
        <v>855</v>
      </c>
      <c r="D115" s="308"/>
      <c r="E115" s="296"/>
      <c r="F115" s="297"/>
      <c r="G115" s="298" t="s">
        <v>67</v>
      </c>
      <c r="I115" s="277">
        <f t="shared" si="6"/>
        <v>5</v>
      </c>
      <c r="J115" s="278">
        <f t="shared" si="7"/>
        <v>0</v>
      </c>
      <c r="K115" s="277">
        <f t="shared" si="8"/>
        <v>0</v>
      </c>
    </row>
    <row r="116" spans="1:11" ht="45" customHeight="1" x14ac:dyDescent="0.25">
      <c r="A116" s="307" t="s">
        <v>856</v>
      </c>
      <c r="B116" s="309" t="s">
        <v>9</v>
      </c>
      <c r="C116" s="310" t="s">
        <v>857</v>
      </c>
      <c r="D116" s="308"/>
      <c r="E116" s="296"/>
      <c r="F116" s="297"/>
      <c r="G116" s="298" t="s">
        <v>67</v>
      </c>
      <c r="I116" s="277">
        <f t="shared" si="6"/>
        <v>5</v>
      </c>
      <c r="J116" s="278">
        <f t="shared" si="7"/>
        <v>0</v>
      </c>
      <c r="K116" s="277">
        <f t="shared" si="8"/>
        <v>0</v>
      </c>
    </row>
    <row r="117" spans="1:11" ht="45" customHeight="1" x14ac:dyDescent="0.25">
      <c r="A117" s="307" t="s">
        <v>858</v>
      </c>
      <c r="B117" s="309" t="s">
        <v>9</v>
      </c>
      <c r="C117" s="310" t="s">
        <v>859</v>
      </c>
      <c r="D117" s="308"/>
      <c r="E117" s="296"/>
      <c r="F117" s="297"/>
      <c r="G117" s="298" t="s">
        <v>67</v>
      </c>
      <c r="I117" s="277">
        <f t="shared" si="6"/>
        <v>5</v>
      </c>
      <c r="J117" s="278">
        <f t="shared" si="7"/>
        <v>0</v>
      </c>
      <c r="K117" s="277">
        <f t="shared" si="8"/>
        <v>0</v>
      </c>
    </row>
    <row r="118" spans="1:11" ht="45" customHeight="1" x14ac:dyDescent="0.25">
      <c r="A118" s="307" t="s">
        <v>860</v>
      </c>
      <c r="B118" s="309" t="s">
        <v>9</v>
      </c>
      <c r="C118" s="310" t="s">
        <v>861</v>
      </c>
      <c r="D118" s="308"/>
      <c r="E118" s="296"/>
      <c r="F118" s="297"/>
      <c r="G118" s="298" t="s">
        <v>67</v>
      </c>
      <c r="I118" s="277">
        <f t="shared" ref="I118:I130" si="9">IF(NOT(ISBLANK($B118)),VLOOKUP($B118,specdata,2,FALSE()),"")</f>
        <v>5</v>
      </c>
      <c r="J118" s="278">
        <f t="shared" ref="J118:J130" si="10">VLOOKUP(G118,AvailabilityData,2,FALSE())</f>
        <v>0</v>
      </c>
      <c r="K118" s="277">
        <f t="shared" ref="K118:K130" si="11">I118*J118</f>
        <v>0</v>
      </c>
    </row>
    <row r="119" spans="1:11" ht="45" customHeight="1" x14ac:dyDescent="0.25">
      <c r="A119" s="307" t="s">
        <v>862</v>
      </c>
      <c r="B119" s="309" t="s">
        <v>10</v>
      </c>
      <c r="C119" s="310" t="s">
        <v>863</v>
      </c>
      <c r="D119" s="308"/>
      <c r="E119" s="296"/>
      <c r="F119" s="297"/>
      <c r="G119" s="298" t="s">
        <v>67</v>
      </c>
      <c r="I119" s="277">
        <f t="shared" si="9"/>
        <v>1</v>
      </c>
      <c r="J119" s="278">
        <f t="shared" si="10"/>
        <v>0</v>
      </c>
      <c r="K119" s="277">
        <f t="shared" si="11"/>
        <v>0</v>
      </c>
    </row>
    <row r="120" spans="1:11" ht="45" customHeight="1" x14ac:dyDescent="0.25">
      <c r="A120" s="307" t="s">
        <v>864</v>
      </c>
      <c r="B120" s="309" t="s">
        <v>9</v>
      </c>
      <c r="C120" s="310" t="s">
        <v>865</v>
      </c>
      <c r="D120" s="308"/>
      <c r="E120" s="296"/>
      <c r="F120" s="297"/>
      <c r="G120" s="298" t="s">
        <v>67</v>
      </c>
      <c r="I120" s="277">
        <f t="shared" si="9"/>
        <v>5</v>
      </c>
      <c r="J120" s="278">
        <f t="shared" si="10"/>
        <v>0</v>
      </c>
      <c r="K120" s="277">
        <f t="shared" si="11"/>
        <v>0</v>
      </c>
    </row>
    <row r="121" spans="1:11" ht="45" customHeight="1" x14ac:dyDescent="0.25">
      <c r="A121" s="307" t="s">
        <v>866</v>
      </c>
      <c r="B121" s="309" t="s">
        <v>10</v>
      </c>
      <c r="C121" s="310" t="s">
        <v>867</v>
      </c>
      <c r="D121" s="308"/>
      <c r="E121" s="296"/>
      <c r="F121" s="297"/>
      <c r="G121" s="298" t="s">
        <v>67</v>
      </c>
      <c r="I121" s="277">
        <f t="shared" si="9"/>
        <v>1</v>
      </c>
      <c r="J121" s="278">
        <f t="shared" si="10"/>
        <v>0</v>
      </c>
      <c r="K121" s="277">
        <f t="shared" si="11"/>
        <v>0</v>
      </c>
    </row>
    <row r="122" spans="1:11" ht="45" customHeight="1" x14ac:dyDescent="0.25">
      <c r="A122" s="312" t="s">
        <v>868</v>
      </c>
      <c r="B122" s="309" t="s">
        <v>10</v>
      </c>
      <c r="C122" s="310" t="s">
        <v>869</v>
      </c>
      <c r="D122" s="308"/>
      <c r="E122" s="296"/>
      <c r="F122" s="297"/>
      <c r="G122" s="298" t="s">
        <v>67</v>
      </c>
      <c r="I122" s="277">
        <f t="shared" si="9"/>
        <v>1</v>
      </c>
      <c r="J122" s="278">
        <f t="shared" si="10"/>
        <v>0</v>
      </c>
      <c r="K122" s="277">
        <f t="shared" si="11"/>
        <v>0</v>
      </c>
    </row>
    <row r="123" spans="1:11" ht="45" customHeight="1" x14ac:dyDescent="0.25">
      <c r="A123" s="307" t="s">
        <v>870</v>
      </c>
      <c r="B123" s="309" t="s">
        <v>9</v>
      </c>
      <c r="C123" s="310" t="s">
        <v>871</v>
      </c>
      <c r="D123" s="308"/>
      <c r="E123" s="296"/>
      <c r="F123" s="297"/>
      <c r="G123" s="298" t="s">
        <v>67</v>
      </c>
      <c r="I123" s="277">
        <f t="shared" si="9"/>
        <v>5</v>
      </c>
      <c r="J123" s="278">
        <f t="shared" si="10"/>
        <v>0</v>
      </c>
      <c r="K123" s="277">
        <f t="shared" si="11"/>
        <v>0</v>
      </c>
    </row>
    <row r="124" spans="1:11" ht="45" customHeight="1" x14ac:dyDescent="0.25">
      <c r="A124" s="307" t="s">
        <v>872</v>
      </c>
      <c r="B124" s="309" t="s">
        <v>9</v>
      </c>
      <c r="C124" s="310" t="s">
        <v>873</v>
      </c>
      <c r="D124" s="308"/>
      <c r="E124" s="296"/>
      <c r="F124" s="297"/>
      <c r="G124" s="298" t="s">
        <v>67</v>
      </c>
      <c r="I124" s="277">
        <f t="shared" si="9"/>
        <v>5</v>
      </c>
      <c r="J124" s="278">
        <f t="shared" si="10"/>
        <v>0</v>
      </c>
      <c r="K124" s="277">
        <f t="shared" si="11"/>
        <v>0</v>
      </c>
    </row>
    <row r="125" spans="1:11" ht="45" customHeight="1" x14ac:dyDescent="0.25">
      <c r="A125" s="307" t="s">
        <v>874</v>
      </c>
      <c r="B125" s="309" t="s">
        <v>9</v>
      </c>
      <c r="C125" s="310" t="s">
        <v>875</v>
      </c>
      <c r="D125" s="308"/>
      <c r="E125" s="296"/>
      <c r="F125" s="297"/>
      <c r="G125" s="298" t="s">
        <v>67</v>
      </c>
      <c r="I125" s="277">
        <f t="shared" si="9"/>
        <v>5</v>
      </c>
      <c r="J125" s="278">
        <f t="shared" si="10"/>
        <v>0</v>
      </c>
      <c r="K125" s="277">
        <f t="shared" si="11"/>
        <v>0</v>
      </c>
    </row>
    <row r="126" spans="1:11" ht="45" customHeight="1" x14ac:dyDescent="0.25">
      <c r="A126" s="307" t="s">
        <v>876</v>
      </c>
      <c r="B126" s="309" t="s">
        <v>9</v>
      </c>
      <c r="C126" s="310" t="s">
        <v>877</v>
      </c>
      <c r="D126" s="308"/>
      <c r="E126" s="296"/>
      <c r="F126" s="297"/>
      <c r="G126" s="298" t="s">
        <v>67</v>
      </c>
      <c r="I126" s="277">
        <f t="shared" si="9"/>
        <v>5</v>
      </c>
      <c r="J126" s="278">
        <f t="shared" si="10"/>
        <v>0</v>
      </c>
      <c r="K126" s="277">
        <f t="shared" si="11"/>
        <v>0</v>
      </c>
    </row>
    <row r="127" spans="1:11" ht="45" customHeight="1" x14ac:dyDescent="0.25">
      <c r="A127" s="307" t="s">
        <v>878</v>
      </c>
      <c r="B127" s="309" t="s">
        <v>10</v>
      </c>
      <c r="C127" s="310" t="s">
        <v>879</v>
      </c>
      <c r="D127" s="308"/>
      <c r="E127" s="296"/>
      <c r="F127" s="297"/>
      <c r="G127" s="298" t="s">
        <v>67</v>
      </c>
      <c r="I127" s="277">
        <f t="shared" si="9"/>
        <v>1</v>
      </c>
      <c r="J127" s="278">
        <f t="shared" si="10"/>
        <v>0</v>
      </c>
      <c r="K127" s="277">
        <f t="shared" si="11"/>
        <v>0</v>
      </c>
    </row>
    <row r="128" spans="1:11" ht="45" customHeight="1" x14ac:dyDescent="0.25">
      <c r="A128" s="307" t="s">
        <v>880</v>
      </c>
      <c r="B128" s="309" t="s">
        <v>9</v>
      </c>
      <c r="C128" s="310" t="s">
        <v>881</v>
      </c>
      <c r="D128" s="308"/>
      <c r="E128" s="296"/>
      <c r="F128" s="297"/>
      <c r="G128" s="298" t="s">
        <v>67</v>
      </c>
      <c r="I128" s="277">
        <f t="shared" si="9"/>
        <v>5</v>
      </c>
      <c r="J128" s="278">
        <f t="shared" si="10"/>
        <v>0</v>
      </c>
      <c r="K128" s="277">
        <f t="shared" si="11"/>
        <v>0</v>
      </c>
    </row>
    <row r="129" spans="1:11" ht="45" customHeight="1" x14ac:dyDescent="0.25">
      <c r="A129" s="307" t="s">
        <v>882</v>
      </c>
      <c r="B129" s="309" t="s">
        <v>10</v>
      </c>
      <c r="C129" s="310" t="s">
        <v>883</v>
      </c>
      <c r="D129" s="308"/>
      <c r="E129" s="296"/>
      <c r="F129" s="297"/>
      <c r="G129" s="298" t="s">
        <v>67</v>
      </c>
      <c r="I129" s="277">
        <f t="shared" si="9"/>
        <v>1</v>
      </c>
      <c r="J129" s="278">
        <f t="shared" si="10"/>
        <v>0</v>
      </c>
      <c r="K129" s="277">
        <f t="shared" si="11"/>
        <v>0</v>
      </c>
    </row>
    <row r="130" spans="1:11" ht="45" customHeight="1" x14ac:dyDescent="0.25">
      <c r="A130" s="307" t="s">
        <v>884</v>
      </c>
      <c r="B130" s="309" t="s">
        <v>10</v>
      </c>
      <c r="C130" s="310" t="s">
        <v>885</v>
      </c>
      <c r="D130" s="308"/>
      <c r="E130" s="296"/>
      <c r="F130" s="297"/>
      <c r="G130" s="298" t="s">
        <v>67</v>
      </c>
      <c r="I130" s="277">
        <f t="shared" si="9"/>
        <v>1</v>
      </c>
      <c r="J130" s="278">
        <f t="shared" si="10"/>
        <v>0</v>
      </c>
      <c r="K130" s="277">
        <f t="shared" si="11"/>
        <v>0</v>
      </c>
    </row>
    <row r="131" spans="1:11" ht="30" customHeight="1" x14ac:dyDescent="0.25"/>
    <row r="132" spans="1:11" ht="30" customHeight="1" x14ac:dyDescent="0.25"/>
    <row r="133" spans="1:11" ht="30" customHeight="1" x14ac:dyDescent="0.25">
      <c r="C133" s="313"/>
    </row>
    <row r="134" spans="1:11" ht="30" customHeight="1" x14ac:dyDescent="0.25">
      <c r="C134" s="313"/>
    </row>
    <row r="135" spans="1:11" ht="30" customHeight="1" x14ac:dyDescent="0.25">
      <c r="C135" s="313"/>
    </row>
    <row r="136" spans="1:11" ht="30" customHeight="1" x14ac:dyDescent="0.25">
      <c r="C136" s="313"/>
    </row>
    <row r="137" spans="1:11" ht="30" customHeight="1" x14ac:dyDescent="0.25">
      <c r="C137" s="313"/>
    </row>
    <row r="138" spans="1:11" ht="30" customHeight="1" x14ac:dyDescent="0.25">
      <c r="C138" s="313"/>
    </row>
    <row r="139" spans="1:11" ht="30" customHeight="1" x14ac:dyDescent="0.25">
      <c r="C139" s="313"/>
    </row>
    <row r="140" spans="1:11" ht="30" customHeight="1" x14ac:dyDescent="0.25">
      <c r="C140" s="313"/>
    </row>
    <row r="141" spans="1:11" ht="30" customHeight="1" x14ac:dyDescent="0.25">
      <c r="C141" s="313"/>
    </row>
    <row r="142" spans="1:11" ht="30" customHeight="1" x14ac:dyDescent="0.25">
      <c r="C142" s="313"/>
    </row>
    <row r="143" spans="1:11" ht="30" customHeight="1" x14ac:dyDescent="0.25">
      <c r="C143" s="313"/>
    </row>
    <row r="144" spans="1:11" ht="30" customHeight="1" x14ac:dyDescent="0.25">
      <c r="C144" s="313"/>
    </row>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30"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30" customHeight="1" x14ac:dyDescent="0.25"/>
    <row r="169" ht="30" customHeight="1" x14ac:dyDescent="0.25"/>
    <row r="170" ht="30" customHeight="1" x14ac:dyDescent="0.25"/>
    <row r="171" ht="30" customHeight="1" x14ac:dyDescent="0.25"/>
    <row r="172" ht="30" customHeight="1" x14ac:dyDescent="0.25"/>
    <row r="173" ht="30" customHeight="1" x14ac:dyDescent="0.25"/>
    <row r="174" ht="30" customHeight="1" x14ac:dyDescent="0.25"/>
    <row r="175" ht="30" customHeight="1" x14ac:dyDescent="0.25"/>
    <row r="176" ht="30" customHeight="1" x14ac:dyDescent="0.25"/>
    <row r="177" ht="30" customHeight="1" x14ac:dyDescent="0.25"/>
    <row r="178" ht="30" customHeight="1" x14ac:dyDescent="0.25"/>
    <row r="179" ht="30" customHeight="1" x14ac:dyDescent="0.25"/>
    <row r="180" ht="30" customHeight="1" x14ac:dyDescent="0.25"/>
    <row r="181" ht="45" customHeight="1" x14ac:dyDescent="0.25"/>
    <row r="182" ht="30" customHeight="1" x14ac:dyDescent="0.25"/>
    <row r="183" ht="30" customHeight="1" x14ac:dyDescent="0.25"/>
    <row r="184" ht="30" customHeight="1" x14ac:dyDescent="0.25"/>
    <row r="185" ht="30" customHeight="1" x14ac:dyDescent="0.25"/>
    <row r="186" ht="30" customHeight="1" x14ac:dyDescent="0.25"/>
    <row r="187" ht="30" customHeight="1" x14ac:dyDescent="0.25"/>
    <row r="188" ht="30" customHeight="1" x14ac:dyDescent="0.25"/>
    <row r="189" ht="30" customHeight="1" x14ac:dyDescent="0.25"/>
    <row r="190" ht="30" customHeight="1" x14ac:dyDescent="0.25"/>
    <row r="191" ht="30" customHeight="1" x14ac:dyDescent="0.25"/>
    <row r="192" ht="30" customHeight="1" x14ac:dyDescent="0.25"/>
    <row r="193" ht="30" customHeight="1" x14ac:dyDescent="0.25"/>
    <row r="194" ht="30" customHeight="1" x14ac:dyDescent="0.25"/>
    <row r="195" ht="30" customHeight="1" x14ac:dyDescent="0.25"/>
    <row r="196" ht="30" customHeight="1" x14ac:dyDescent="0.25"/>
    <row r="197" ht="30" customHeight="1" x14ac:dyDescent="0.25"/>
    <row r="198" ht="59.25" customHeight="1" x14ac:dyDescent="0.25"/>
  </sheetData>
  <sheetProtection algorithmName="SHA-512" hashValue="my0TKcNXQcLlHtyQxZe9CTbos7U4ZqR/wjtlO1PRY+Q0gzNSIlxF6WuBRZMxEIbT5895Z1+eUJE7KqDUR/vy5w==" saltValue="MwbPJHtoo2h4rwLNfzhefw==" spinCount="100000" sheet="1" objects="1" scenarios="1"/>
  <conditionalFormatting sqref="B1:B1048576">
    <cfRule type="cellIs" dxfId="164" priority="2" operator="equal">
      <formula>"Not Needed"</formula>
    </cfRule>
    <cfRule type="cellIs" dxfId="163" priority="3" operator="equal">
      <formula>"Highly Advantageous"</formula>
    </cfRule>
    <cfRule type="cellIs" dxfId="162" priority="4" operator="equal">
      <formula>"Extremely Advantageous"</formula>
    </cfRule>
  </conditionalFormatting>
  <conditionalFormatting sqref="C19:D19">
    <cfRule type="cellIs" dxfId="161" priority="5" operator="equal">
      <formula>"Extremely Advantageous"</formula>
    </cfRule>
    <cfRule type="cellIs" dxfId="160" priority="6" operator="equal">
      <formula>"Highly Advantageous"</formula>
    </cfRule>
  </conditionalFormatting>
  <conditionalFormatting sqref="G3 G5:G52 G54:G130">
    <cfRule type="cellIs" dxfId="159"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30" xr:uid="{00000000-0002-0000-1100-000000000000}">
      <formula1>SpecType</formula1>
      <formula2>0</formula2>
    </dataValidation>
    <dataValidation type="list" allowBlank="1" showInputMessage="1" showErrorMessage="1" sqref="G3 G5:G52 G54:G130" xr:uid="{00000000-0002-0000-1100-000001000000}">
      <formula1>Availability</formula1>
      <formula2>0</formula2>
    </dataValidation>
  </dataValidations>
  <pageMargins left="0.25" right="0.25" top="0.75" bottom="0.75" header="0.3" footer="0.3"/>
  <pageSetup scale="47" orientation="landscape" horizontalDpi="300" verticalDpi="300"/>
  <headerFooter>
    <oddHeader>&amp;C&amp;"Arial,Bold"Staunton, VA
Law Enforcement Functional Specifications&amp;R&amp;"Arial,Bold"&amp;A</oddHeader>
    <oddFooter>&amp;L&amp;"Arial,Bold"&amp;10Federal Engineering, January, 2024 ©&amp;R&amp;"Arial,Bold"&amp;10&amp;P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1:Q93"/>
  <sheetViews>
    <sheetView zoomScaleNormal="100" zoomScalePageLayoutView="90" workbookViewId="0">
      <selection activeCell="O3" sqref="O3:Q4"/>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10" t="s">
        <v>886</v>
      </c>
      <c r="B2" s="185"/>
      <c r="C2" s="211"/>
      <c r="D2" s="77"/>
      <c r="E2" s="78"/>
      <c r="F2" s="78"/>
      <c r="G2" s="570"/>
      <c r="H2" s="65">
        <f>COUNTA(B3:B23)</f>
        <v>18</v>
      </c>
      <c r="K2" s="65">
        <f>SUM(K3:K23)</f>
        <v>0</v>
      </c>
    </row>
    <row r="3" spans="1:17" ht="30" customHeight="1" x14ac:dyDescent="0.3">
      <c r="A3" s="80" t="str">
        <f>IF(L3=1,"LFlet-"&amp;TEXT(COUNTIF($L$3:L3, "1"), "0"), "")</f>
        <v>LFlet-1</v>
      </c>
      <c r="B3" s="81" t="s">
        <v>9</v>
      </c>
      <c r="C3" s="82" t="s">
        <v>887</v>
      </c>
      <c r="D3" s="83"/>
      <c r="E3" s="84"/>
      <c r="F3" s="85"/>
      <c r="G3" s="86" t="s">
        <v>67</v>
      </c>
      <c r="H3" s="65">
        <f>COUNTIF(G:G,"=Select from Drop Down List")</f>
        <v>18</v>
      </c>
      <c r="I3" s="65">
        <f>IF(NOT(ISBLANK($B3)),VLOOKUP($B3,specdata,2,FALSE()),"")</f>
        <v>5</v>
      </c>
      <c r="J3" s="65">
        <f>VLOOKUP(G3,AvailabilityData,2,FALSE())</f>
        <v>0</v>
      </c>
      <c r="K3" s="65">
        <f>I3*J3</f>
        <v>0</v>
      </c>
      <c r="L3" s="63">
        <v>1</v>
      </c>
      <c r="O3" s="627"/>
      <c r="P3" s="627"/>
      <c r="Q3" s="627"/>
    </row>
    <row r="4" spans="1:17" ht="30" customHeight="1" thickBot="1" x14ac:dyDescent="0.35">
      <c r="A4" s="80" t="str">
        <f>IF(L4=1,"LFlet-"&amp;TEXT(COUNTIF($L$3:L4, "1"), "0"), "")</f>
        <v>LFlet-2</v>
      </c>
      <c r="B4" s="81" t="s">
        <v>9</v>
      </c>
      <c r="C4" s="82" t="s">
        <v>888</v>
      </c>
      <c r="D4" s="83"/>
      <c r="E4" s="84"/>
      <c r="F4" s="85"/>
      <c r="G4" s="86" t="s">
        <v>67</v>
      </c>
      <c r="H4" s="65">
        <f>COUNTIF(G:G,"=Function Available")</f>
        <v>0</v>
      </c>
      <c r="I4" s="65">
        <f>IF(NOT(ISBLANK($B4)),VLOOKUP($B4,specdata,2,FALSE()),"")</f>
        <v>5</v>
      </c>
      <c r="J4" s="65">
        <f>VLOOKUP(G4,AvailabilityData,2,FALSE())</f>
        <v>0</v>
      </c>
      <c r="K4" s="65">
        <f>I4*J4</f>
        <v>0</v>
      </c>
      <c r="L4" s="63">
        <v>1</v>
      </c>
      <c r="O4" s="627"/>
      <c r="P4" s="627"/>
      <c r="Q4" s="627"/>
    </row>
    <row r="5" spans="1:17" s="153" customFormat="1" ht="16.2" thickBot="1" x14ac:dyDescent="0.35">
      <c r="A5" s="151"/>
      <c r="B5" s="124"/>
      <c r="C5" s="191" t="s">
        <v>890</v>
      </c>
      <c r="D5" s="152"/>
      <c r="E5" s="166"/>
      <c r="F5" s="128"/>
      <c r="G5" s="570"/>
      <c r="H5" s="65">
        <f>COUNTIF(F:G,"=Function Not Available")</f>
        <v>0</v>
      </c>
      <c r="I5" s="97"/>
      <c r="J5" s="97"/>
      <c r="K5" s="97"/>
    </row>
    <row r="6" spans="1:17" s="153" customFormat="1" x14ac:dyDescent="0.3">
      <c r="A6" s="151"/>
      <c r="B6" s="124"/>
      <c r="C6" s="191" t="s">
        <v>897</v>
      </c>
      <c r="D6" s="152"/>
      <c r="E6" s="166"/>
      <c r="F6" s="128"/>
      <c r="G6" s="570"/>
      <c r="H6" s="65">
        <f>COUNTIF(G:G,"=Exception")</f>
        <v>0</v>
      </c>
      <c r="I6" s="97"/>
      <c r="J6" s="97"/>
      <c r="K6" s="97"/>
    </row>
    <row r="7" spans="1:17" ht="30" customHeight="1" x14ac:dyDescent="0.3">
      <c r="A7" s="80" t="str">
        <f>IF(L7=1,"LFlet-"&amp;TEXT(COUNTIF($L$3:L7, "1"), "0"), "")</f>
        <v>LFlet-3</v>
      </c>
      <c r="B7" s="81" t="s">
        <v>9</v>
      </c>
      <c r="C7" s="314" t="s">
        <v>899</v>
      </c>
      <c r="D7" s="83"/>
      <c r="E7" s="84"/>
      <c r="F7" s="85"/>
      <c r="G7" s="86" t="s">
        <v>67</v>
      </c>
      <c r="H7" s="564">
        <f>COUNTIFS(B:B,"=Critical",G:G,"=Select from Drop Down List")</f>
        <v>3</v>
      </c>
      <c r="I7" s="65">
        <f t="shared" ref="I7:I12" si="0">IF(NOT(ISBLANK($B7)),VLOOKUP($B7,specdata,2,FALSE()),"")</f>
        <v>5</v>
      </c>
      <c r="J7" s="65">
        <f t="shared" ref="J7:J12" si="1">VLOOKUP(G7,AvailabilityData,2,FALSE())</f>
        <v>0</v>
      </c>
      <c r="K7" s="65">
        <f t="shared" ref="K7:K12" si="2">I7*J7</f>
        <v>0</v>
      </c>
      <c r="L7" s="63">
        <v>1</v>
      </c>
    </row>
    <row r="8" spans="1:17" ht="30" customHeight="1" x14ac:dyDescent="0.3">
      <c r="A8" s="80" t="str">
        <f>IF(L8=1,"LFlet-"&amp;TEXT(COUNTIF($L$3:L8, "1"), "0"), "")</f>
        <v>LFlet-4</v>
      </c>
      <c r="B8" s="92" t="s">
        <v>10</v>
      </c>
      <c r="C8" s="82" t="s">
        <v>900</v>
      </c>
      <c r="D8" s="180"/>
      <c r="E8" s="84"/>
      <c r="F8" s="85"/>
      <c r="G8" s="86" t="s">
        <v>67</v>
      </c>
      <c r="H8" s="564">
        <f>COUNTIFS(B:B,"=Critical",G:G,"=Function Available")</f>
        <v>0</v>
      </c>
      <c r="I8" s="65">
        <f t="shared" si="0"/>
        <v>1</v>
      </c>
      <c r="J8" s="65">
        <f t="shared" si="1"/>
        <v>0</v>
      </c>
      <c r="K8" s="65">
        <f t="shared" si="2"/>
        <v>0</v>
      </c>
      <c r="L8" s="63">
        <v>1</v>
      </c>
    </row>
    <row r="9" spans="1:17" ht="30" customHeight="1" x14ac:dyDescent="0.3">
      <c r="A9" s="80" t="str">
        <f>IF(L9=1,"LFlet-"&amp;TEXT(COUNTIF($L$3:L9, "1"), "0"), "")</f>
        <v>LFlet-5</v>
      </c>
      <c r="B9" s="92" t="s">
        <v>10</v>
      </c>
      <c r="C9" s="82" t="s">
        <v>901</v>
      </c>
      <c r="D9" s="315"/>
      <c r="E9" s="84"/>
      <c r="F9" s="85"/>
      <c r="G9" s="86" t="s">
        <v>67</v>
      </c>
      <c r="H9" s="564">
        <f>COUNTIFS(B:B,"=Critical",G:G,"=Function Not Available")</f>
        <v>0</v>
      </c>
      <c r="I9" s="65">
        <f t="shared" si="0"/>
        <v>1</v>
      </c>
      <c r="J9" s="65">
        <f t="shared" si="1"/>
        <v>0</v>
      </c>
      <c r="K9" s="65">
        <f t="shared" si="2"/>
        <v>0</v>
      </c>
      <c r="L9" s="63">
        <v>1</v>
      </c>
    </row>
    <row r="10" spans="1:17" ht="30" customHeight="1" x14ac:dyDescent="0.3">
      <c r="A10" s="80" t="str">
        <f>IF(L10=1,"LFlet-"&amp;TEXT(COUNTIF($L$3:L10, "1"), "0"), "")</f>
        <v>LFlet-6</v>
      </c>
      <c r="B10" s="92" t="s">
        <v>10</v>
      </c>
      <c r="C10" s="82" t="s">
        <v>902</v>
      </c>
      <c r="D10" s="180"/>
      <c r="E10" s="84"/>
      <c r="F10" s="85"/>
      <c r="G10" s="86" t="s">
        <v>67</v>
      </c>
      <c r="H10" s="564">
        <f>COUNTIFS(B:B,"=Critical",G:G,"=Exception")</f>
        <v>0</v>
      </c>
      <c r="I10" s="65">
        <f t="shared" si="0"/>
        <v>1</v>
      </c>
      <c r="J10" s="65">
        <f t="shared" si="1"/>
        <v>0</v>
      </c>
      <c r="K10" s="65">
        <f t="shared" si="2"/>
        <v>0</v>
      </c>
      <c r="L10" s="63">
        <v>1</v>
      </c>
    </row>
    <row r="11" spans="1:17" ht="30" customHeight="1" x14ac:dyDescent="0.3">
      <c r="A11" s="80" t="str">
        <f>IF(L11=1,"LFlet-"&amp;TEXT(COUNTIF($L$3:L11, "1"), "0"), "")</f>
        <v>LFlet-7</v>
      </c>
      <c r="B11" s="92" t="s">
        <v>10</v>
      </c>
      <c r="C11" s="82" t="s">
        <v>903</v>
      </c>
      <c r="D11" s="180"/>
      <c r="E11" s="84"/>
      <c r="F11" s="85"/>
      <c r="G11" s="86" t="s">
        <v>67</v>
      </c>
      <c r="H11" s="565">
        <f>COUNTIFS(B:B,"=Important",G:G,"=Select from Drop Down List")</f>
        <v>15</v>
      </c>
      <c r="I11" s="65">
        <f t="shared" si="0"/>
        <v>1</v>
      </c>
      <c r="J11" s="65">
        <f t="shared" si="1"/>
        <v>0</v>
      </c>
      <c r="K11" s="65">
        <f t="shared" si="2"/>
        <v>0</v>
      </c>
      <c r="L11" s="63">
        <v>1</v>
      </c>
    </row>
    <row r="12" spans="1:17" ht="30" customHeight="1" thickBot="1" x14ac:dyDescent="0.35">
      <c r="A12" s="80" t="str">
        <f>IF(L12=1,"LFlet-"&amp;TEXT(COUNTIF($L$3:L12, "1"), "0"), "")</f>
        <v>LFlet-8</v>
      </c>
      <c r="B12" s="134" t="s">
        <v>10</v>
      </c>
      <c r="C12" s="88" t="s">
        <v>904</v>
      </c>
      <c r="D12" s="189"/>
      <c r="E12" s="84"/>
      <c r="F12" s="85"/>
      <c r="G12" s="86" t="s">
        <v>67</v>
      </c>
      <c r="H12" s="565">
        <f>COUNTIFS(B:B,"=Important",G:G,"=Function Available")</f>
        <v>0</v>
      </c>
      <c r="I12" s="65">
        <f t="shared" si="0"/>
        <v>1</v>
      </c>
      <c r="J12" s="65">
        <f t="shared" si="1"/>
        <v>0</v>
      </c>
      <c r="K12" s="65">
        <f t="shared" si="2"/>
        <v>0</v>
      </c>
      <c r="L12" s="63">
        <v>1</v>
      </c>
    </row>
    <row r="13" spans="1:17" s="153" customFormat="1" x14ac:dyDescent="0.3">
      <c r="A13" s="123"/>
      <c r="B13" s="124"/>
      <c r="C13" s="191" t="s">
        <v>905</v>
      </c>
      <c r="D13" s="152"/>
      <c r="E13" s="248"/>
      <c r="F13" s="248"/>
      <c r="G13" s="570"/>
      <c r="H13" s="565">
        <f>COUNTIFS(B:B,"=Important",G:G,"=Function Not Available")</f>
        <v>0</v>
      </c>
      <c r="I13" s="97"/>
      <c r="J13" s="97"/>
      <c r="K13" s="97"/>
    </row>
    <row r="14" spans="1:17" ht="30" customHeight="1" x14ac:dyDescent="0.3">
      <c r="A14" s="80" t="str">
        <f>IF(L14=1,"LFlet-"&amp;TEXT(COUNTIF($L$3:L14, "1"), "0"), "")</f>
        <v>LFlet-9</v>
      </c>
      <c r="B14" s="81" t="s">
        <v>10</v>
      </c>
      <c r="C14" s="192" t="s">
        <v>906</v>
      </c>
      <c r="D14" s="83"/>
      <c r="E14" s="84"/>
      <c r="F14" s="85"/>
      <c r="G14" s="86" t="s">
        <v>67</v>
      </c>
      <c r="H14" s="565">
        <f>COUNTIFS(B:B,"=Important",G:G,"=Exception")</f>
        <v>0</v>
      </c>
      <c r="I14" s="65">
        <f t="shared" ref="I14:I23" si="3">IF(NOT(ISBLANK($B14)),VLOOKUP($B14,specdata,2,FALSE()),"")</f>
        <v>1</v>
      </c>
      <c r="J14" s="65">
        <f t="shared" ref="J14:J23" si="4">VLOOKUP(G14,AvailabilityData,2,FALSE())</f>
        <v>0</v>
      </c>
      <c r="K14" s="65">
        <f t="shared" ref="K14:K23" si="5">I14*J14</f>
        <v>0</v>
      </c>
      <c r="L14" s="63">
        <v>1</v>
      </c>
    </row>
    <row r="15" spans="1:17" ht="30" customHeight="1" x14ac:dyDescent="0.3">
      <c r="A15" s="80" t="str">
        <f>IF(L15=1,"LFlet-"&amp;TEXT(COUNTIF($L$3:L15, "1"), "0"), "")</f>
        <v>LFlet-10</v>
      </c>
      <c r="B15" s="92" t="s">
        <v>10</v>
      </c>
      <c r="C15" s="194" t="s">
        <v>907</v>
      </c>
      <c r="D15" s="93"/>
      <c r="E15" s="84"/>
      <c r="F15" s="85"/>
      <c r="G15" s="86" t="s">
        <v>67</v>
      </c>
      <c r="H15" s="566">
        <f>COUNTIFS(B:B,"=Informational",G:G,"=Select from Drop Down List")</f>
        <v>0</v>
      </c>
      <c r="I15" s="65">
        <f t="shared" si="3"/>
        <v>1</v>
      </c>
      <c r="J15" s="65">
        <f t="shared" si="4"/>
        <v>0</v>
      </c>
      <c r="K15" s="65">
        <f t="shared" si="5"/>
        <v>0</v>
      </c>
      <c r="L15" s="63">
        <v>1</v>
      </c>
    </row>
    <row r="16" spans="1:17" ht="30" customHeight="1" x14ac:dyDescent="0.3">
      <c r="A16" s="80" t="str">
        <f>IF(L16=1,"LFlet-"&amp;TEXT(COUNTIF($L$3:L16, "1"), "0"), "")</f>
        <v>LFlet-11</v>
      </c>
      <c r="B16" s="92" t="s">
        <v>10</v>
      </c>
      <c r="C16" s="194" t="s">
        <v>908</v>
      </c>
      <c r="D16" s="180"/>
      <c r="E16" s="84"/>
      <c r="F16" s="85"/>
      <c r="G16" s="86" t="s">
        <v>67</v>
      </c>
      <c r="H16" s="566">
        <f>COUNTIFS(B:B,"=Informational",G:G,"=Function Available")</f>
        <v>0</v>
      </c>
      <c r="I16" s="65">
        <f t="shared" si="3"/>
        <v>1</v>
      </c>
      <c r="J16" s="65">
        <f t="shared" si="4"/>
        <v>0</v>
      </c>
      <c r="K16" s="65">
        <f t="shared" si="5"/>
        <v>0</v>
      </c>
      <c r="L16" s="63">
        <v>1</v>
      </c>
    </row>
    <row r="17" spans="1:12" ht="30" customHeight="1" x14ac:dyDescent="0.3">
      <c r="A17" s="80" t="str">
        <f>IF(L17=1,"LFlet-"&amp;TEXT(COUNTIF($L$3:L17, "1"), "0"), "")</f>
        <v>LFlet-12</v>
      </c>
      <c r="B17" s="92" t="s">
        <v>10</v>
      </c>
      <c r="C17" s="194" t="s">
        <v>909</v>
      </c>
      <c r="D17" s="180"/>
      <c r="E17" s="84"/>
      <c r="F17" s="85"/>
      <c r="G17" s="86" t="s">
        <v>67</v>
      </c>
      <c r="H17" s="566">
        <f>COUNTIFS(B:B,"=Informational",G:G,"=Function Not Available")</f>
        <v>0</v>
      </c>
      <c r="I17" s="65">
        <f t="shared" si="3"/>
        <v>1</v>
      </c>
      <c r="J17" s="65">
        <f t="shared" si="4"/>
        <v>0</v>
      </c>
      <c r="K17" s="65">
        <f t="shared" si="5"/>
        <v>0</v>
      </c>
      <c r="L17" s="63">
        <v>1</v>
      </c>
    </row>
    <row r="18" spans="1:12" ht="30" customHeight="1" x14ac:dyDescent="0.3">
      <c r="A18" s="80" t="str">
        <f>IF(L18=1,"LFlet-"&amp;TEXT(COUNTIF($L$3:L18, "1"), "0"), "")</f>
        <v>LFlet-13</v>
      </c>
      <c r="B18" s="92" t="s">
        <v>10</v>
      </c>
      <c r="C18" s="314" t="s">
        <v>910</v>
      </c>
      <c r="D18" s="180"/>
      <c r="E18" s="84"/>
      <c r="F18" s="85"/>
      <c r="G18" s="86" t="s">
        <v>67</v>
      </c>
      <c r="H18" s="566">
        <f>COUNTIFS(B:B,"=Informational",G:G,"=Exception")</f>
        <v>0</v>
      </c>
      <c r="I18" s="65">
        <f t="shared" si="3"/>
        <v>1</v>
      </c>
      <c r="J18" s="65">
        <f t="shared" si="4"/>
        <v>0</v>
      </c>
      <c r="K18" s="65">
        <f t="shared" si="5"/>
        <v>0</v>
      </c>
      <c r="L18" s="63">
        <v>1</v>
      </c>
    </row>
    <row r="19" spans="1:12" ht="30" customHeight="1" x14ac:dyDescent="0.3">
      <c r="A19" s="80" t="str">
        <f>IF(L19=1,"LFlet-"&amp;TEXT(COUNTIF($L$3:L19, "1"), "0"), "")</f>
        <v>LFlet-14</v>
      </c>
      <c r="B19" s="92" t="s">
        <v>10</v>
      </c>
      <c r="C19" s="82" t="s">
        <v>911</v>
      </c>
      <c r="D19" s="180"/>
      <c r="E19" s="84"/>
      <c r="F19" s="85"/>
      <c r="G19" s="86" t="s">
        <v>67</v>
      </c>
      <c r="H19" s="65"/>
      <c r="I19" s="65">
        <f t="shared" si="3"/>
        <v>1</v>
      </c>
      <c r="J19" s="65">
        <f t="shared" si="4"/>
        <v>0</v>
      </c>
      <c r="K19" s="65">
        <f t="shared" si="5"/>
        <v>0</v>
      </c>
      <c r="L19" s="63">
        <v>1</v>
      </c>
    </row>
    <row r="20" spans="1:12" ht="30" customHeight="1" x14ac:dyDescent="0.3">
      <c r="A20" s="80" t="str">
        <f>IF(L20=1,"LFlet-"&amp;TEXT(COUNTIF($L$3:L20, "1"), "0"), "")</f>
        <v>LFlet-15</v>
      </c>
      <c r="B20" s="92" t="s">
        <v>10</v>
      </c>
      <c r="C20" s="82" t="s">
        <v>912</v>
      </c>
      <c r="D20" s="180"/>
      <c r="E20" s="84"/>
      <c r="F20" s="85"/>
      <c r="G20" s="86" t="s">
        <v>67</v>
      </c>
      <c r="H20" s="65"/>
      <c r="I20" s="65">
        <f t="shared" si="3"/>
        <v>1</v>
      </c>
      <c r="J20" s="65">
        <f t="shared" si="4"/>
        <v>0</v>
      </c>
      <c r="K20" s="65">
        <f t="shared" si="5"/>
        <v>0</v>
      </c>
      <c r="L20" s="63">
        <v>1</v>
      </c>
    </row>
    <row r="21" spans="1:12" ht="30" customHeight="1" x14ac:dyDescent="0.3">
      <c r="A21" s="80" t="str">
        <f>IF(L21=1,"LFlet-"&amp;TEXT(COUNTIF($L$3:L21, "1"), "0"), "")</f>
        <v>LFlet-16</v>
      </c>
      <c r="B21" s="92" t="s">
        <v>10</v>
      </c>
      <c r="C21" s="82" t="s">
        <v>913</v>
      </c>
      <c r="D21" s="180"/>
      <c r="E21" s="84"/>
      <c r="F21" s="85"/>
      <c r="G21" s="86" t="s">
        <v>67</v>
      </c>
      <c r="H21" s="65"/>
      <c r="I21" s="65">
        <f t="shared" si="3"/>
        <v>1</v>
      </c>
      <c r="J21" s="65">
        <f t="shared" si="4"/>
        <v>0</v>
      </c>
      <c r="K21" s="65">
        <f t="shared" si="5"/>
        <v>0</v>
      </c>
      <c r="L21" s="63">
        <v>1</v>
      </c>
    </row>
    <row r="22" spans="1:12" ht="30" customHeight="1" x14ac:dyDescent="0.3">
      <c r="A22" s="80" t="str">
        <f>IF(L22=1,"LFlet-"&amp;TEXT(COUNTIF($L$3:L22, "1"), "0"), "")</f>
        <v>LFlet-17</v>
      </c>
      <c r="B22" s="92" t="s">
        <v>10</v>
      </c>
      <c r="C22" s="82" t="s">
        <v>914</v>
      </c>
      <c r="D22" s="180"/>
      <c r="E22" s="84"/>
      <c r="F22" s="85"/>
      <c r="G22" s="86" t="s">
        <v>67</v>
      </c>
      <c r="H22" s="65"/>
      <c r="I22" s="65">
        <f t="shared" si="3"/>
        <v>1</v>
      </c>
      <c r="J22" s="65">
        <f t="shared" si="4"/>
        <v>0</v>
      </c>
      <c r="K22" s="65">
        <f t="shared" si="5"/>
        <v>0</v>
      </c>
      <c r="L22" s="63">
        <v>1</v>
      </c>
    </row>
    <row r="23" spans="1:12" ht="30" customHeight="1" x14ac:dyDescent="0.3">
      <c r="A23" s="80" t="str">
        <f>IF(L23=1,"LFlet-"&amp;TEXT(COUNTIF($L$3:L23, "1"), "0"), "")</f>
        <v>LFlet-18</v>
      </c>
      <c r="B23" s="92" t="s">
        <v>10</v>
      </c>
      <c r="C23" s="82" t="s">
        <v>915</v>
      </c>
      <c r="D23" s="180"/>
      <c r="E23" s="84"/>
      <c r="F23" s="85"/>
      <c r="G23" s="86" t="s">
        <v>67</v>
      </c>
      <c r="H23" s="65"/>
      <c r="I23" s="65">
        <f t="shared" si="3"/>
        <v>1</v>
      </c>
      <c r="J23" s="65">
        <f t="shared" si="4"/>
        <v>0</v>
      </c>
      <c r="K23" s="65">
        <f t="shared" si="5"/>
        <v>0</v>
      </c>
      <c r="L23" s="63">
        <v>1</v>
      </c>
    </row>
    <row r="24" spans="1:12" ht="30" customHeight="1" x14ac:dyDescent="0.3">
      <c r="D24" s="252"/>
      <c r="H24" s="63"/>
    </row>
    <row r="25" spans="1:12" ht="30" customHeight="1" x14ac:dyDescent="0.3">
      <c r="H25" s="63"/>
    </row>
    <row r="26" spans="1:12" ht="30" customHeight="1" x14ac:dyDescent="0.3">
      <c r="H26" s="63"/>
    </row>
    <row r="27" spans="1:12" ht="30" customHeight="1" x14ac:dyDescent="0.3">
      <c r="H27" s="63"/>
    </row>
    <row r="28" spans="1:12" ht="30" customHeight="1" x14ac:dyDescent="0.3">
      <c r="H28" s="63"/>
    </row>
    <row r="29" spans="1:12" ht="30" customHeight="1" x14ac:dyDescent="0.3">
      <c r="H29" s="63"/>
    </row>
    <row r="30" spans="1:12" ht="30" customHeight="1" x14ac:dyDescent="0.3">
      <c r="H30" s="63"/>
    </row>
    <row r="31" spans="1:12" ht="30" customHeight="1" x14ac:dyDescent="0.3">
      <c r="H31" s="63"/>
    </row>
    <row r="32" spans="1:12" ht="30" customHeight="1" x14ac:dyDescent="0.3">
      <c r="H32" s="63"/>
    </row>
    <row r="33" spans="8:8" ht="30" customHeight="1" x14ac:dyDescent="0.3">
      <c r="H33" s="63"/>
    </row>
    <row r="34" spans="8:8" ht="30" customHeight="1" x14ac:dyDescent="0.3">
      <c r="H34" s="63"/>
    </row>
    <row r="35" spans="8:8" ht="30" customHeight="1" x14ac:dyDescent="0.3">
      <c r="H35" s="63"/>
    </row>
    <row r="36" spans="8:8" ht="30" customHeight="1" x14ac:dyDescent="0.3">
      <c r="H36" s="63"/>
    </row>
    <row r="37" spans="8:8" ht="30" customHeight="1" x14ac:dyDescent="0.3">
      <c r="H37" s="63"/>
    </row>
    <row r="38" spans="8:8" ht="30" customHeight="1" x14ac:dyDescent="0.3">
      <c r="H38" s="63"/>
    </row>
    <row r="39" spans="8:8" ht="30" customHeight="1" x14ac:dyDescent="0.3">
      <c r="H39" s="63"/>
    </row>
    <row r="40" spans="8:8" ht="30" customHeight="1" x14ac:dyDescent="0.3">
      <c r="H40" s="63"/>
    </row>
    <row r="41" spans="8:8" ht="30" customHeight="1" x14ac:dyDescent="0.3">
      <c r="H41" s="65"/>
    </row>
    <row r="42" spans="8:8" ht="30" customHeight="1" x14ac:dyDescent="0.3">
      <c r="H42" s="65"/>
    </row>
    <row r="43" spans="8:8" ht="30" customHeight="1" x14ac:dyDescent="0.3">
      <c r="H43" s="65"/>
    </row>
    <row r="44" spans="8:8" ht="30" customHeight="1" x14ac:dyDescent="0.3">
      <c r="H44" s="65"/>
    </row>
    <row r="45" spans="8:8" ht="30" customHeight="1" x14ac:dyDescent="0.3">
      <c r="H45" s="65"/>
    </row>
    <row r="46" spans="8:8" ht="30" customHeight="1" x14ac:dyDescent="0.3">
      <c r="H46" s="65"/>
    </row>
    <row r="47" spans="8:8" ht="30" customHeight="1" x14ac:dyDescent="0.3">
      <c r="H47" s="65"/>
    </row>
    <row r="48" spans="8:8" ht="30" customHeight="1" x14ac:dyDescent="0.3">
      <c r="H48" s="65"/>
    </row>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45"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59.25" customHeight="1" x14ac:dyDescent="0.3"/>
  </sheetData>
  <sheetProtection algorithmName="SHA-512" hashValue="ZyyHQUyU9qR5Siuod1jPlj4M7GOkKJsIoJn5pBEefAv2RyiC1MQkH3s9wGy2ZhK1C28AjSdmYMQpbupTlrWHPg==" saltValue="CqeCE96km62FSYUqKeYH/w==" spinCount="100000" sheet="1" objects="1" scenarios="1"/>
  <mergeCells count="1">
    <mergeCell ref="O3:Q4"/>
  </mergeCells>
  <conditionalFormatting sqref="B1:B1048576">
    <cfRule type="cellIs" dxfId="158" priority="2" operator="equal">
      <formula>"Informational"</formula>
    </cfRule>
    <cfRule type="cellIs" dxfId="157" priority="3" operator="equal">
      <formula>"Not Needed"</formula>
    </cfRule>
    <cfRule type="cellIs" dxfId="156" priority="4" operator="equal">
      <formula>"Critical"</formula>
    </cfRule>
    <cfRule type="cellIs" dxfId="155" priority="5" operator="equal">
      <formula>"Extremely Advantageous"</formula>
    </cfRule>
  </conditionalFormatting>
  <conditionalFormatting sqref="G3:G4 G7:G12">
    <cfRule type="cellIs" dxfId="154" priority="7" operator="equal">
      <formula>"Select from Drop Down List"</formula>
    </cfRule>
  </conditionalFormatting>
  <conditionalFormatting sqref="G14:G23">
    <cfRule type="cellIs" dxfId="153" priority="6" operator="equal">
      <formula>"Select from Drop Down List"</formula>
    </cfRule>
  </conditionalFormatting>
  <dataValidations count="2">
    <dataValidation type="list" allowBlank="1" showInputMessage="1" showErrorMessage="1" sqref="G14:G23 G3:G4 G7:G12" xr:uid="{00000000-0002-0000-1200-000000000000}">
      <formula1>Availability</formula1>
      <formula2>0</formula2>
    </dataValidation>
    <dataValidation type="list" allowBlank="1" showInputMessage="1" showErrorMessage="1" errorTitle="Invalid specification type" error="Please enter a Specification type from the drop-down list." sqref="B3:B7" xr:uid="{00000000-0002-0000-12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B6DC-6AC3-4923-800E-9092175C527E}">
  <dimension ref="A1:M171"/>
  <sheetViews>
    <sheetView topLeftCell="A12" workbookViewId="0">
      <selection activeCell="A26" sqref="A26"/>
    </sheetView>
  </sheetViews>
  <sheetFormatPr defaultColWidth="9" defaultRowHeight="13.2" x14ac:dyDescent="0.25"/>
  <cols>
    <col min="1" max="1" width="10.3984375" style="1" customWidth="1"/>
    <col min="2" max="2" width="31" style="2" customWidth="1"/>
    <col min="3" max="4" width="15.59765625" style="3" customWidth="1"/>
    <col min="5" max="5" width="12.59765625" style="3" customWidth="1"/>
    <col min="6" max="6" width="13.3984375" style="3" customWidth="1"/>
    <col min="7" max="7" width="13.5" style="3" customWidth="1"/>
    <col min="8" max="8" width="14" style="3" customWidth="1"/>
    <col min="9" max="9" width="13.69921875" style="3" customWidth="1"/>
    <col min="10" max="10" width="8.19921875" style="2" customWidth="1"/>
    <col min="11" max="11" width="7.3984375" style="2" customWidth="1"/>
    <col min="12" max="257" width="9" style="2"/>
    <col min="258" max="258" width="11.69921875" style="2" customWidth="1"/>
    <col min="259" max="259" width="24.5" style="2" customWidth="1"/>
    <col min="260" max="266" width="13.69921875" style="2" customWidth="1"/>
    <col min="267" max="267" width="19.09765625" style="2" customWidth="1"/>
    <col min="268" max="513" width="9" style="2"/>
    <col min="514" max="514" width="11.69921875" style="2" customWidth="1"/>
    <col min="515" max="515" width="24.5" style="2" customWidth="1"/>
    <col min="516" max="522" width="13.69921875" style="2" customWidth="1"/>
    <col min="523" max="523" width="19.09765625" style="2" customWidth="1"/>
    <col min="524" max="769" width="9" style="2"/>
    <col min="770" max="770" width="11.69921875" style="2" customWidth="1"/>
    <col min="771" max="771" width="24.5" style="2" customWidth="1"/>
    <col min="772" max="778" width="13.69921875" style="2" customWidth="1"/>
    <col min="779" max="779" width="19.09765625" style="2" customWidth="1"/>
    <col min="780" max="1025" width="9" style="2"/>
    <col min="1026" max="1026" width="11.69921875" style="2" customWidth="1"/>
    <col min="1027" max="1027" width="24.5" style="2" customWidth="1"/>
    <col min="1028" max="1034" width="13.69921875" style="2" customWidth="1"/>
    <col min="1035" max="1035" width="19.09765625" style="2" customWidth="1"/>
    <col min="1036" max="1281" width="9" style="2"/>
    <col min="1282" max="1282" width="11.69921875" style="2" customWidth="1"/>
    <col min="1283" max="1283" width="24.5" style="2" customWidth="1"/>
    <col min="1284" max="1290" width="13.69921875" style="2" customWidth="1"/>
    <col min="1291" max="1291" width="19.09765625" style="2" customWidth="1"/>
    <col min="1292" max="1537" width="9" style="2"/>
    <col min="1538" max="1538" width="11.69921875" style="2" customWidth="1"/>
    <col min="1539" max="1539" width="24.5" style="2" customWidth="1"/>
    <col min="1540" max="1546" width="13.69921875" style="2" customWidth="1"/>
    <col min="1547" max="1547" width="19.09765625" style="2" customWidth="1"/>
    <col min="1548" max="1793" width="9" style="2"/>
    <col min="1794" max="1794" width="11.69921875" style="2" customWidth="1"/>
    <col min="1795" max="1795" width="24.5" style="2" customWidth="1"/>
    <col min="1796" max="1802" width="13.69921875" style="2" customWidth="1"/>
    <col min="1803" max="1803" width="19.09765625" style="2" customWidth="1"/>
    <col min="1804" max="2049" width="9" style="2"/>
    <col min="2050" max="2050" width="11.69921875" style="2" customWidth="1"/>
    <col min="2051" max="2051" width="24.5" style="2" customWidth="1"/>
    <col min="2052" max="2058" width="13.69921875" style="2" customWidth="1"/>
    <col min="2059" max="2059" width="19.09765625" style="2" customWidth="1"/>
    <col min="2060" max="2305" width="9" style="2"/>
    <col min="2306" max="2306" width="11.69921875" style="2" customWidth="1"/>
    <col min="2307" max="2307" width="24.5" style="2" customWidth="1"/>
    <col min="2308" max="2314" width="13.69921875" style="2" customWidth="1"/>
    <col min="2315" max="2315" width="19.09765625" style="2" customWidth="1"/>
    <col min="2316" max="2561" width="9" style="2"/>
    <col min="2562" max="2562" width="11.69921875" style="2" customWidth="1"/>
    <col min="2563" max="2563" width="24.5" style="2" customWidth="1"/>
    <col min="2564" max="2570" width="13.69921875" style="2" customWidth="1"/>
    <col min="2571" max="2571" width="19.09765625" style="2" customWidth="1"/>
    <col min="2572" max="2817" width="9" style="2"/>
    <col min="2818" max="2818" width="11.69921875" style="2" customWidth="1"/>
    <col min="2819" max="2819" width="24.5" style="2" customWidth="1"/>
    <col min="2820" max="2826" width="13.69921875" style="2" customWidth="1"/>
    <col min="2827" max="2827" width="19.09765625" style="2" customWidth="1"/>
    <col min="2828" max="3073" width="9" style="2"/>
    <col min="3074" max="3074" width="11.69921875" style="2" customWidth="1"/>
    <col min="3075" max="3075" width="24.5" style="2" customWidth="1"/>
    <col min="3076" max="3082" width="13.69921875" style="2" customWidth="1"/>
    <col min="3083" max="3083" width="19.09765625" style="2" customWidth="1"/>
    <col min="3084" max="3329" width="9" style="2"/>
    <col min="3330" max="3330" width="11.69921875" style="2" customWidth="1"/>
    <col min="3331" max="3331" width="24.5" style="2" customWidth="1"/>
    <col min="3332" max="3338" width="13.69921875" style="2" customWidth="1"/>
    <col min="3339" max="3339" width="19.09765625" style="2" customWidth="1"/>
    <col min="3340" max="3585" width="9" style="2"/>
    <col min="3586" max="3586" width="11.69921875" style="2" customWidth="1"/>
    <col min="3587" max="3587" width="24.5" style="2" customWidth="1"/>
    <col min="3588" max="3594" width="13.69921875" style="2" customWidth="1"/>
    <col min="3595" max="3595" width="19.09765625" style="2" customWidth="1"/>
    <col min="3596" max="3841" width="9" style="2"/>
    <col min="3842" max="3842" width="11.69921875" style="2" customWidth="1"/>
    <col min="3843" max="3843" width="24.5" style="2" customWidth="1"/>
    <col min="3844" max="3850" width="13.69921875" style="2" customWidth="1"/>
    <col min="3851" max="3851" width="19.09765625" style="2" customWidth="1"/>
    <col min="3852" max="4097" width="9" style="2"/>
    <col min="4098" max="4098" width="11.69921875" style="2" customWidth="1"/>
    <col min="4099" max="4099" width="24.5" style="2" customWidth="1"/>
    <col min="4100" max="4106" width="13.69921875" style="2" customWidth="1"/>
    <col min="4107" max="4107" width="19.09765625" style="2" customWidth="1"/>
    <col min="4108" max="4353" width="9" style="2"/>
    <col min="4354" max="4354" width="11.69921875" style="2" customWidth="1"/>
    <col min="4355" max="4355" width="24.5" style="2" customWidth="1"/>
    <col min="4356" max="4362" width="13.69921875" style="2" customWidth="1"/>
    <col min="4363" max="4363" width="19.09765625" style="2" customWidth="1"/>
    <col min="4364" max="4609" width="9" style="2"/>
    <col min="4610" max="4610" width="11.69921875" style="2" customWidth="1"/>
    <col min="4611" max="4611" width="24.5" style="2" customWidth="1"/>
    <col min="4612" max="4618" width="13.69921875" style="2" customWidth="1"/>
    <col min="4619" max="4619" width="19.09765625" style="2" customWidth="1"/>
    <col min="4620" max="4865" width="9" style="2"/>
    <col min="4866" max="4866" width="11.69921875" style="2" customWidth="1"/>
    <col min="4867" max="4867" width="24.5" style="2" customWidth="1"/>
    <col min="4868" max="4874" width="13.69921875" style="2" customWidth="1"/>
    <col min="4875" max="4875" width="19.09765625" style="2" customWidth="1"/>
    <col min="4876" max="5121" width="9" style="2"/>
    <col min="5122" max="5122" width="11.69921875" style="2" customWidth="1"/>
    <col min="5123" max="5123" width="24.5" style="2" customWidth="1"/>
    <col min="5124" max="5130" width="13.69921875" style="2" customWidth="1"/>
    <col min="5131" max="5131" width="19.09765625" style="2" customWidth="1"/>
    <col min="5132" max="5377" width="9" style="2"/>
    <col min="5378" max="5378" width="11.69921875" style="2" customWidth="1"/>
    <col min="5379" max="5379" width="24.5" style="2" customWidth="1"/>
    <col min="5380" max="5386" width="13.69921875" style="2" customWidth="1"/>
    <col min="5387" max="5387" width="19.09765625" style="2" customWidth="1"/>
    <col min="5388" max="5633" width="9" style="2"/>
    <col min="5634" max="5634" width="11.69921875" style="2" customWidth="1"/>
    <col min="5635" max="5635" width="24.5" style="2" customWidth="1"/>
    <col min="5636" max="5642" width="13.69921875" style="2" customWidth="1"/>
    <col min="5643" max="5643" width="19.09765625" style="2" customWidth="1"/>
    <col min="5644" max="5889" width="9" style="2"/>
    <col min="5890" max="5890" width="11.69921875" style="2" customWidth="1"/>
    <col min="5891" max="5891" width="24.5" style="2" customWidth="1"/>
    <col min="5892" max="5898" width="13.69921875" style="2" customWidth="1"/>
    <col min="5899" max="5899" width="19.09765625" style="2" customWidth="1"/>
    <col min="5900" max="6145" width="9" style="2"/>
    <col min="6146" max="6146" width="11.69921875" style="2" customWidth="1"/>
    <col min="6147" max="6147" width="24.5" style="2" customWidth="1"/>
    <col min="6148" max="6154" width="13.69921875" style="2" customWidth="1"/>
    <col min="6155" max="6155" width="19.09765625" style="2" customWidth="1"/>
    <col min="6156" max="6401" width="9" style="2"/>
    <col min="6402" max="6402" width="11.69921875" style="2" customWidth="1"/>
    <col min="6403" max="6403" width="24.5" style="2" customWidth="1"/>
    <col min="6404" max="6410" width="13.69921875" style="2" customWidth="1"/>
    <col min="6411" max="6411" width="19.09765625" style="2" customWidth="1"/>
    <col min="6412" max="6657" width="9" style="2"/>
    <col min="6658" max="6658" width="11.69921875" style="2" customWidth="1"/>
    <col min="6659" max="6659" width="24.5" style="2" customWidth="1"/>
    <col min="6660" max="6666" width="13.69921875" style="2" customWidth="1"/>
    <col min="6667" max="6667" width="19.09765625" style="2" customWidth="1"/>
    <col min="6668" max="6913" width="9" style="2"/>
    <col min="6914" max="6914" width="11.69921875" style="2" customWidth="1"/>
    <col min="6915" max="6915" width="24.5" style="2" customWidth="1"/>
    <col min="6916" max="6922" width="13.69921875" style="2" customWidth="1"/>
    <col min="6923" max="6923" width="19.09765625" style="2" customWidth="1"/>
    <col min="6924" max="7169" width="9" style="2"/>
    <col min="7170" max="7170" width="11.69921875" style="2" customWidth="1"/>
    <col min="7171" max="7171" width="24.5" style="2" customWidth="1"/>
    <col min="7172" max="7178" width="13.69921875" style="2" customWidth="1"/>
    <col min="7179" max="7179" width="19.09765625" style="2" customWidth="1"/>
    <col min="7180" max="7425" width="9" style="2"/>
    <col min="7426" max="7426" width="11.69921875" style="2" customWidth="1"/>
    <col min="7427" max="7427" width="24.5" style="2" customWidth="1"/>
    <col min="7428" max="7434" width="13.69921875" style="2" customWidth="1"/>
    <col min="7435" max="7435" width="19.09765625" style="2" customWidth="1"/>
    <col min="7436" max="7681" width="9" style="2"/>
    <col min="7682" max="7682" width="11.69921875" style="2" customWidth="1"/>
    <col min="7683" max="7683" width="24.5" style="2" customWidth="1"/>
    <col min="7684" max="7690" width="13.69921875" style="2" customWidth="1"/>
    <col min="7691" max="7691" width="19.09765625" style="2" customWidth="1"/>
    <col min="7692" max="7937" width="9" style="2"/>
    <col min="7938" max="7938" width="11.69921875" style="2" customWidth="1"/>
    <col min="7939" max="7939" width="24.5" style="2" customWidth="1"/>
    <col min="7940" max="7946" width="13.69921875" style="2" customWidth="1"/>
    <col min="7947" max="7947" width="19.09765625" style="2" customWidth="1"/>
    <col min="7948" max="8193" width="9" style="2"/>
    <col min="8194" max="8194" width="11.69921875" style="2" customWidth="1"/>
    <col min="8195" max="8195" width="24.5" style="2" customWidth="1"/>
    <col min="8196" max="8202" width="13.69921875" style="2" customWidth="1"/>
    <col min="8203" max="8203" width="19.09765625" style="2" customWidth="1"/>
    <col min="8204" max="8449" width="9" style="2"/>
    <col min="8450" max="8450" width="11.69921875" style="2" customWidth="1"/>
    <col min="8451" max="8451" width="24.5" style="2" customWidth="1"/>
    <col min="8452" max="8458" width="13.69921875" style="2" customWidth="1"/>
    <col min="8459" max="8459" width="19.09765625" style="2" customWidth="1"/>
    <col min="8460" max="8705" width="9" style="2"/>
    <col min="8706" max="8706" width="11.69921875" style="2" customWidth="1"/>
    <col min="8707" max="8707" width="24.5" style="2" customWidth="1"/>
    <col min="8708" max="8714" width="13.69921875" style="2" customWidth="1"/>
    <col min="8715" max="8715" width="19.09765625" style="2" customWidth="1"/>
    <col min="8716" max="8961" width="9" style="2"/>
    <col min="8962" max="8962" width="11.69921875" style="2" customWidth="1"/>
    <col min="8963" max="8963" width="24.5" style="2" customWidth="1"/>
    <col min="8964" max="8970" width="13.69921875" style="2" customWidth="1"/>
    <col min="8971" max="8971" width="19.09765625" style="2" customWidth="1"/>
    <col min="8972" max="9217" width="9" style="2"/>
    <col min="9218" max="9218" width="11.69921875" style="2" customWidth="1"/>
    <col min="9219" max="9219" width="24.5" style="2" customWidth="1"/>
    <col min="9220" max="9226" width="13.69921875" style="2" customWidth="1"/>
    <col min="9227" max="9227" width="19.09765625" style="2" customWidth="1"/>
    <col min="9228" max="9473" width="9" style="2"/>
    <col min="9474" max="9474" width="11.69921875" style="2" customWidth="1"/>
    <col min="9475" max="9475" width="24.5" style="2" customWidth="1"/>
    <col min="9476" max="9482" width="13.69921875" style="2" customWidth="1"/>
    <col min="9483" max="9483" width="19.09765625" style="2" customWidth="1"/>
    <col min="9484" max="9729" width="9" style="2"/>
    <col min="9730" max="9730" width="11.69921875" style="2" customWidth="1"/>
    <col min="9731" max="9731" width="24.5" style="2" customWidth="1"/>
    <col min="9732" max="9738" width="13.69921875" style="2" customWidth="1"/>
    <col min="9739" max="9739" width="19.09765625" style="2" customWidth="1"/>
    <col min="9740" max="9985" width="9" style="2"/>
    <col min="9986" max="9986" width="11.69921875" style="2" customWidth="1"/>
    <col min="9987" max="9987" width="24.5" style="2" customWidth="1"/>
    <col min="9988" max="9994" width="13.69921875" style="2" customWidth="1"/>
    <col min="9995" max="9995" width="19.09765625" style="2" customWidth="1"/>
    <col min="9996" max="10241" width="9" style="2"/>
    <col min="10242" max="10242" width="11.69921875" style="2" customWidth="1"/>
    <col min="10243" max="10243" width="24.5" style="2" customWidth="1"/>
    <col min="10244" max="10250" width="13.69921875" style="2" customWidth="1"/>
    <col min="10251" max="10251" width="19.09765625" style="2" customWidth="1"/>
    <col min="10252" max="10497" width="9" style="2"/>
    <col min="10498" max="10498" width="11.69921875" style="2" customWidth="1"/>
    <col min="10499" max="10499" width="24.5" style="2" customWidth="1"/>
    <col min="10500" max="10506" width="13.69921875" style="2" customWidth="1"/>
    <col min="10507" max="10507" width="19.09765625" style="2" customWidth="1"/>
    <col min="10508" max="10753" width="9" style="2"/>
    <col min="10754" max="10754" width="11.69921875" style="2" customWidth="1"/>
    <col min="10755" max="10755" width="24.5" style="2" customWidth="1"/>
    <col min="10756" max="10762" width="13.69921875" style="2" customWidth="1"/>
    <col min="10763" max="10763" width="19.09765625" style="2" customWidth="1"/>
    <col min="10764" max="11009" width="9" style="2"/>
    <col min="11010" max="11010" width="11.69921875" style="2" customWidth="1"/>
    <col min="11011" max="11011" width="24.5" style="2" customWidth="1"/>
    <col min="11012" max="11018" width="13.69921875" style="2" customWidth="1"/>
    <col min="11019" max="11019" width="19.09765625" style="2" customWidth="1"/>
    <col min="11020" max="11265" width="9" style="2"/>
    <col min="11266" max="11266" width="11.69921875" style="2" customWidth="1"/>
    <col min="11267" max="11267" width="24.5" style="2" customWidth="1"/>
    <col min="11268" max="11274" width="13.69921875" style="2" customWidth="1"/>
    <col min="11275" max="11275" width="19.09765625" style="2" customWidth="1"/>
    <col min="11276" max="11521" width="9" style="2"/>
    <col min="11522" max="11522" width="11.69921875" style="2" customWidth="1"/>
    <col min="11523" max="11523" width="24.5" style="2" customWidth="1"/>
    <col min="11524" max="11530" width="13.69921875" style="2" customWidth="1"/>
    <col min="11531" max="11531" width="19.09765625" style="2" customWidth="1"/>
    <col min="11532" max="11777" width="9" style="2"/>
    <col min="11778" max="11778" width="11.69921875" style="2" customWidth="1"/>
    <col min="11779" max="11779" width="24.5" style="2" customWidth="1"/>
    <col min="11780" max="11786" width="13.69921875" style="2" customWidth="1"/>
    <col min="11787" max="11787" width="19.09765625" style="2" customWidth="1"/>
    <col min="11788" max="12033" width="9" style="2"/>
    <col min="12034" max="12034" width="11.69921875" style="2" customWidth="1"/>
    <col min="12035" max="12035" width="24.5" style="2" customWidth="1"/>
    <col min="12036" max="12042" width="13.69921875" style="2" customWidth="1"/>
    <col min="12043" max="12043" width="19.09765625" style="2" customWidth="1"/>
    <col min="12044" max="12289" width="9" style="2"/>
    <col min="12290" max="12290" width="11.69921875" style="2" customWidth="1"/>
    <col min="12291" max="12291" width="24.5" style="2" customWidth="1"/>
    <col min="12292" max="12298" width="13.69921875" style="2" customWidth="1"/>
    <col min="12299" max="12299" width="19.09765625" style="2" customWidth="1"/>
    <col min="12300" max="12545" width="9" style="2"/>
    <col min="12546" max="12546" width="11.69921875" style="2" customWidth="1"/>
    <col min="12547" max="12547" width="24.5" style="2" customWidth="1"/>
    <col min="12548" max="12554" width="13.69921875" style="2" customWidth="1"/>
    <col min="12555" max="12555" width="19.09765625" style="2" customWidth="1"/>
    <col min="12556" max="12801" width="9" style="2"/>
    <col min="12802" max="12802" width="11.69921875" style="2" customWidth="1"/>
    <col min="12803" max="12803" width="24.5" style="2" customWidth="1"/>
    <col min="12804" max="12810" width="13.69921875" style="2" customWidth="1"/>
    <col min="12811" max="12811" width="19.09765625" style="2" customWidth="1"/>
    <col min="12812" max="13057" width="9" style="2"/>
    <col min="13058" max="13058" width="11.69921875" style="2" customWidth="1"/>
    <col min="13059" max="13059" width="24.5" style="2" customWidth="1"/>
    <col min="13060" max="13066" width="13.69921875" style="2" customWidth="1"/>
    <col min="13067" max="13067" width="19.09765625" style="2" customWidth="1"/>
    <col min="13068" max="13313" width="9" style="2"/>
    <col min="13314" max="13314" width="11.69921875" style="2" customWidth="1"/>
    <col min="13315" max="13315" width="24.5" style="2" customWidth="1"/>
    <col min="13316" max="13322" width="13.69921875" style="2" customWidth="1"/>
    <col min="13323" max="13323" width="19.09765625" style="2" customWidth="1"/>
    <col min="13324" max="13569" width="9" style="2"/>
    <col min="13570" max="13570" width="11.69921875" style="2" customWidth="1"/>
    <col min="13571" max="13571" width="24.5" style="2" customWidth="1"/>
    <col min="13572" max="13578" width="13.69921875" style="2" customWidth="1"/>
    <col min="13579" max="13579" width="19.09765625" style="2" customWidth="1"/>
    <col min="13580" max="13825" width="9" style="2"/>
    <col min="13826" max="13826" width="11.69921875" style="2" customWidth="1"/>
    <col min="13827" max="13827" width="24.5" style="2" customWidth="1"/>
    <col min="13828" max="13834" width="13.69921875" style="2" customWidth="1"/>
    <col min="13835" max="13835" width="19.09765625" style="2" customWidth="1"/>
    <col min="13836" max="14081" width="9" style="2"/>
    <col min="14082" max="14082" width="11.69921875" style="2" customWidth="1"/>
    <col min="14083" max="14083" width="24.5" style="2" customWidth="1"/>
    <col min="14084" max="14090" width="13.69921875" style="2" customWidth="1"/>
    <col min="14091" max="14091" width="19.09765625" style="2" customWidth="1"/>
    <col min="14092" max="14337" width="9" style="2"/>
    <col min="14338" max="14338" width="11.69921875" style="2" customWidth="1"/>
    <col min="14339" max="14339" width="24.5" style="2" customWidth="1"/>
    <col min="14340" max="14346" width="13.69921875" style="2" customWidth="1"/>
    <col min="14347" max="14347" width="19.09765625" style="2" customWidth="1"/>
    <col min="14348" max="14593" width="9" style="2"/>
    <col min="14594" max="14594" width="11.69921875" style="2" customWidth="1"/>
    <col min="14595" max="14595" width="24.5" style="2" customWidth="1"/>
    <col min="14596" max="14602" width="13.69921875" style="2" customWidth="1"/>
    <col min="14603" max="14603" width="19.09765625" style="2" customWidth="1"/>
    <col min="14604" max="14849" width="9" style="2"/>
    <col min="14850" max="14850" width="11.69921875" style="2" customWidth="1"/>
    <col min="14851" max="14851" width="24.5" style="2" customWidth="1"/>
    <col min="14852" max="14858" width="13.69921875" style="2" customWidth="1"/>
    <col min="14859" max="14859" width="19.09765625" style="2" customWidth="1"/>
    <col min="14860" max="15105" width="9" style="2"/>
    <col min="15106" max="15106" width="11.69921875" style="2" customWidth="1"/>
    <col min="15107" max="15107" width="24.5" style="2" customWidth="1"/>
    <col min="15108" max="15114" width="13.69921875" style="2" customWidth="1"/>
    <col min="15115" max="15115" width="19.09765625" style="2" customWidth="1"/>
    <col min="15116" max="15361" width="9" style="2"/>
    <col min="15362" max="15362" width="11.69921875" style="2" customWidth="1"/>
    <col min="15363" max="15363" width="24.5" style="2" customWidth="1"/>
    <col min="15364" max="15370" width="13.69921875" style="2" customWidth="1"/>
    <col min="15371" max="15371" width="19.09765625" style="2" customWidth="1"/>
    <col min="15372" max="15617" width="9" style="2"/>
    <col min="15618" max="15618" width="11.69921875" style="2" customWidth="1"/>
    <col min="15619" max="15619" width="24.5" style="2" customWidth="1"/>
    <col min="15620" max="15626" width="13.69921875" style="2" customWidth="1"/>
    <col min="15627" max="15627" width="19.09765625" style="2" customWidth="1"/>
    <col min="15628" max="15873" width="9" style="2"/>
    <col min="15874" max="15874" width="11.69921875" style="2" customWidth="1"/>
    <col min="15875" max="15875" width="24.5" style="2" customWidth="1"/>
    <col min="15876" max="15882" width="13.69921875" style="2" customWidth="1"/>
    <col min="15883" max="15883" width="19.09765625" style="2" customWidth="1"/>
    <col min="15884" max="16129" width="9" style="2"/>
    <col min="16130" max="16130" width="11.69921875" style="2" customWidth="1"/>
    <col min="16131" max="16131" width="24.5" style="2" customWidth="1"/>
    <col min="16132" max="16138" width="13.69921875" style="2" customWidth="1"/>
    <col min="16139" max="16139" width="19.09765625" style="2" customWidth="1"/>
    <col min="16140" max="16384" width="9" style="2"/>
  </cols>
  <sheetData>
    <row r="1" spans="1:13" ht="29.25" customHeight="1" thickBot="1" x14ac:dyDescent="0.45">
      <c r="A1" s="622" t="s">
        <v>0</v>
      </c>
      <c r="B1" s="622"/>
      <c r="C1" s="622"/>
      <c r="D1" s="622"/>
      <c r="E1" s="622"/>
      <c r="F1" s="622"/>
      <c r="G1" s="622"/>
      <c r="H1" s="622"/>
      <c r="I1" s="622"/>
      <c r="J1" s="4"/>
      <c r="K1" s="5"/>
    </row>
    <row r="2" spans="1:13" s="7" customFormat="1" ht="21.6" thickBot="1" x14ac:dyDescent="0.45">
      <c r="A2" s="623" t="s">
        <v>1</v>
      </c>
      <c r="B2" s="623"/>
      <c r="C2" s="623"/>
      <c r="D2" s="624" t="s">
        <v>2</v>
      </c>
      <c r="E2" s="624"/>
      <c r="F2" s="624"/>
      <c r="G2" s="624"/>
      <c r="H2" s="624"/>
      <c r="I2" s="624"/>
      <c r="J2" s="6"/>
      <c r="K2" s="5"/>
    </row>
    <row r="3" spans="1:13" ht="13.8" thickBot="1" x14ac:dyDescent="0.3">
      <c r="A3" s="8"/>
      <c r="B3" s="9"/>
      <c r="C3" s="10"/>
      <c r="D3" s="10"/>
      <c r="E3" s="10"/>
      <c r="F3" s="10"/>
    </row>
    <row r="4" spans="1:13" ht="30" customHeight="1" thickBot="1" x14ac:dyDescent="0.3">
      <c r="A4" s="625" t="s">
        <v>3</v>
      </c>
      <c r="B4" s="625"/>
      <c r="C4" s="625"/>
      <c r="D4" s="626">
        <f>C10</f>
        <v>0</v>
      </c>
      <c r="E4" s="626"/>
      <c r="F4" s="626"/>
      <c r="G4" s="626"/>
      <c r="H4" s="626"/>
      <c r="I4" s="626"/>
      <c r="J4" s="11"/>
    </row>
    <row r="5" spans="1:13" x14ac:dyDescent="0.25">
      <c r="B5" s="12"/>
    </row>
    <row r="6" spans="1:13" s="5" customFormat="1" ht="30" customHeight="1" x14ac:dyDescent="0.25">
      <c r="A6" s="13" t="s">
        <v>4</v>
      </c>
      <c r="B6" s="13" t="s">
        <v>5</v>
      </c>
      <c r="C6" s="14" t="s">
        <v>6</v>
      </c>
      <c r="D6" s="14" t="s">
        <v>7</v>
      </c>
      <c r="E6" s="14" t="s">
        <v>8</v>
      </c>
      <c r="F6" s="14" t="s">
        <v>9</v>
      </c>
      <c r="G6" s="14" t="s">
        <v>10</v>
      </c>
      <c r="H6" s="14" t="s">
        <v>11</v>
      </c>
      <c r="I6" s="14" t="s">
        <v>12</v>
      </c>
    </row>
    <row r="7" spans="1:13" s="5" customFormat="1" ht="13.8" x14ac:dyDescent="0.25">
      <c r="A7" s="15" t="s">
        <v>13</v>
      </c>
      <c r="B7" s="16" t="s">
        <v>14</v>
      </c>
      <c r="C7" s="17">
        <f>SUM(F7*5)+(G7*1)+(H7*0)+(I7*0)</f>
        <v>1889</v>
      </c>
      <c r="D7" s="17">
        <f t="shared" ref="D7:I7" si="0">D13</f>
        <v>976</v>
      </c>
      <c r="E7" s="17">
        <f t="shared" si="0"/>
        <v>976</v>
      </c>
      <c r="F7" s="17">
        <f t="shared" si="0"/>
        <v>237</v>
      </c>
      <c r="G7" s="17">
        <f t="shared" si="0"/>
        <v>704</v>
      </c>
      <c r="H7" s="17">
        <f t="shared" si="0"/>
        <v>0</v>
      </c>
      <c r="I7" s="17">
        <f t="shared" si="0"/>
        <v>35</v>
      </c>
      <c r="J7" s="587">
        <f>SUM(F7:I7)</f>
        <v>976</v>
      </c>
    </row>
    <row r="8" spans="1:13" s="5" customFormat="1" ht="13.8" x14ac:dyDescent="0.25">
      <c r="A8" s="8"/>
      <c r="B8" s="18"/>
      <c r="C8" s="3"/>
      <c r="D8" s="10"/>
      <c r="E8" s="10"/>
      <c r="F8" s="10"/>
      <c r="G8" s="10"/>
      <c r="H8" s="10"/>
      <c r="I8" s="10"/>
    </row>
    <row r="9" spans="1:13" s="5" customFormat="1" ht="27.6" x14ac:dyDescent="0.25">
      <c r="A9" s="13" t="s">
        <v>4</v>
      </c>
      <c r="B9" s="13" t="s">
        <v>5</v>
      </c>
      <c r="C9" s="13" t="s">
        <v>15</v>
      </c>
      <c r="D9" s="14" t="s">
        <v>7</v>
      </c>
      <c r="E9" s="14" t="s">
        <v>8</v>
      </c>
      <c r="F9" s="14" t="s">
        <v>16</v>
      </c>
      <c r="G9" s="14" t="s">
        <v>17</v>
      </c>
      <c r="H9" s="14" t="s">
        <v>18</v>
      </c>
      <c r="I9" s="19"/>
    </row>
    <row r="10" spans="1:13" s="5" customFormat="1" ht="13.8" x14ac:dyDescent="0.25">
      <c r="A10" s="17" t="s">
        <v>13</v>
      </c>
      <c r="B10" s="20" t="s">
        <v>14</v>
      </c>
      <c r="C10" s="17">
        <f>C45</f>
        <v>0</v>
      </c>
      <c r="D10" s="17">
        <f>D13</f>
        <v>976</v>
      </c>
      <c r="E10" s="17">
        <f>E13</f>
        <v>976</v>
      </c>
      <c r="F10" s="17">
        <f>F45</f>
        <v>0</v>
      </c>
      <c r="G10" s="17">
        <f>G45</f>
        <v>0</v>
      </c>
      <c r="H10" s="17">
        <f>H45</f>
        <v>0</v>
      </c>
      <c r="I10" s="19"/>
    </row>
    <row r="11" spans="1:13" ht="15" customHeight="1" x14ac:dyDescent="0.4">
      <c r="A11" s="21"/>
      <c r="B11" s="21"/>
      <c r="C11" s="21"/>
      <c r="D11" s="21"/>
      <c r="E11" s="21"/>
      <c r="F11" s="21"/>
      <c r="G11" s="21"/>
      <c r="H11" s="21"/>
      <c r="I11" s="21"/>
      <c r="J11" s="11"/>
      <c r="L11" s="22"/>
      <c r="M11" s="22"/>
    </row>
    <row r="12" spans="1:13" ht="30" customHeight="1" x14ac:dyDescent="0.25">
      <c r="A12" s="13" t="s">
        <v>4</v>
      </c>
      <c r="B12" s="13" t="s">
        <v>5</v>
      </c>
      <c r="C12" s="14" t="s">
        <v>6</v>
      </c>
      <c r="D12" s="14" t="s">
        <v>7</v>
      </c>
      <c r="E12" s="14" t="s">
        <v>8</v>
      </c>
      <c r="F12" s="14" t="s">
        <v>2554</v>
      </c>
      <c r="G12" s="14" t="s">
        <v>2555</v>
      </c>
      <c r="H12" s="14" t="s">
        <v>2556</v>
      </c>
      <c r="I12" s="14" t="s">
        <v>2557</v>
      </c>
    </row>
    <row r="13" spans="1:13" ht="18" customHeight="1" x14ac:dyDescent="0.25">
      <c r="A13" s="17" t="s">
        <v>19</v>
      </c>
      <c r="B13" s="23"/>
      <c r="C13" s="17">
        <f t="shared" ref="C13:I13" si="1">SUM(C15:C42)</f>
        <v>1889</v>
      </c>
      <c r="D13" s="17">
        <f t="shared" si="1"/>
        <v>976</v>
      </c>
      <c r="E13" s="17">
        <f t="shared" si="1"/>
        <v>976</v>
      </c>
      <c r="F13" s="17">
        <f t="shared" si="1"/>
        <v>237</v>
      </c>
      <c r="G13" s="17">
        <f t="shared" si="1"/>
        <v>704</v>
      </c>
      <c r="H13" s="17">
        <f t="shared" si="1"/>
        <v>0</v>
      </c>
      <c r="I13" s="17">
        <f t="shared" si="1"/>
        <v>35</v>
      </c>
      <c r="J13" s="588">
        <f t="shared" ref="J13:J42" si="2">SUM(F13:I13)</f>
        <v>976</v>
      </c>
      <c r="K13" s="25"/>
    </row>
    <row r="14" spans="1:13" ht="18" customHeight="1" x14ac:dyDescent="0.25">
      <c r="A14" s="593">
        <v>1</v>
      </c>
      <c r="B14" s="594" t="str">
        <f>AlarmTracking!A2</f>
        <v>ALARM TRACKING AND BILLING</v>
      </c>
      <c r="C14" s="595">
        <f>SUM(F14*5)+(G14*1)+(I14*0)</f>
        <v>0</v>
      </c>
      <c r="D14" s="593">
        <f>AlarmTracking!H2</f>
        <v>8</v>
      </c>
      <c r="E14" s="593">
        <f>AlarmTracking!H3</f>
        <v>8</v>
      </c>
      <c r="F14" s="595">
        <f>COUNTIF(AlarmTracking!B:B,"Critical")</f>
        <v>0</v>
      </c>
      <c r="G14" s="595">
        <f>COUNTIF(AlarmTracking!B:B,"Important")</f>
        <v>0</v>
      </c>
      <c r="H14" s="595">
        <f>COUNTIF(AlarmTracking!B:B,"Not Needed")</f>
        <v>0</v>
      </c>
      <c r="I14" s="595">
        <f>COUNTIF(AlarmTracking!B:B,"Informational")</f>
        <v>8</v>
      </c>
      <c r="J14" s="24">
        <f>SUM(F14:I14)</f>
        <v>8</v>
      </c>
      <c r="K14" s="25"/>
    </row>
    <row r="15" spans="1:13" s="607" customFormat="1" ht="15" customHeight="1" x14ac:dyDescent="0.25">
      <c r="A15" s="603">
        <v>2</v>
      </c>
      <c r="B15" s="617" t="str">
        <f>Application!A2</f>
        <v>APPLICATION</v>
      </c>
      <c r="C15" s="605">
        <f>SUM(F15*5)+(G15*1)+(I15*0)</f>
        <v>105</v>
      </c>
      <c r="D15" s="608">
        <f>Application!H2</f>
        <v>53</v>
      </c>
      <c r="E15" s="608">
        <f>Application!H3</f>
        <v>53</v>
      </c>
      <c r="F15" s="605">
        <f>COUNTIF(Application!B:B,"Critical")</f>
        <v>20</v>
      </c>
      <c r="G15" s="605">
        <f>COUNTIF(Application!B:B,"Important")</f>
        <v>5</v>
      </c>
      <c r="H15" s="605">
        <f>COUNTIF(Application!B:B,"Not Needed")</f>
        <v>0</v>
      </c>
      <c r="I15" s="605">
        <f>COUNTIF(Application!B:B,"Informational")</f>
        <v>28</v>
      </c>
      <c r="J15" s="606">
        <f>SUM(F15:I15)</f>
        <v>53</v>
      </c>
      <c r="K15" s="618"/>
    </row>
    <row r="16" spans="1:13" ht="15" customHeight="1" x14ac:dyDescent="0.25">
      <c r="A16" s="596">
        <v>3</v>
      </c>
      <c r="B16" s="597" t="str">
        <f>Animal!A2</f>
        <v>ANIMAL</v>
      </c>
      <c r="C16" s="595">
        <f t="shared" ref="C16:C42" si="3">SUM(F16*5)+(G16*1)+(I16*0)</f>
        <v>5</v>
      </c>
      <c r="D16" s="595">
        <f>Animal!H2</f>
        <v>1</v>
      </c>
      <c r="E16" s="595">
        <f>Animal!H3</f>
        <v>1</v>
      </c>
      <c r="F16" s="595">
        <f>COUNTIF(Animal!B:B,"Critical")</f>
        <v>1</v>
      </c>
      <c r="G16" s="595">
        <f>COUNTIF(Animal!B:B,"Important")</f>
        <v>0</v>
      </c>
      <c r="H16" s="595">
        <f>COUNTIF(Animal!B:B,"Not Needed")</f>
        <v>0</v>
      </c>
      <c r="I16" s="595">
        <f>COUNTIF(Animal!B:B,"Informational")</f>
        <v>0</v>
      </c>
      <c r="J16" s="24">
        <f t="shared" si="2"/>
        <v>1</v>
      </c>
      <c r="K16" s="25"/>
    </row>
    <row r="17" spans="1:11" s="607" customFormat="1" ht="15" customHeight="1" x14ac:dyDescent="0.25">
      <c r="A17" s="608">
        <v>4</v>
      </c>
      <c r="B17" s="619" t="str">
        <f>Arrest!A2</f>
        <v>ARREST</v>
      </c>
      <c r="C17" s="605">
        <f t="shared" si="3"/>
        <v>62</v>
      </c>
      <c r="D17" s="605">
        <f>Arrest!H2</f>
        <v>38</v>
      </c>
      <c r="E17" s="605">
        <f>Arrest!H3</f>
        <v>38</v>
      </c>
      <c r="F17" s="605">
        <f>COUNTIF(Arrest!B:B,"Critical")</f>
        <v>6</v>
      </c>
      <c r="G17" s="605">
        <f>COUNTIF(Arrest!B:B,"Important")</f>
        <v>32</v>
      </c>
      <c r="H17" s="605">
        <f>COUNTIF(Arrest!B:B,"Not Needed")</f>
        <v>0</v>
      </c>
      <c r="I17" s="605">
        <f>COUNTIF(Arrest!B:B,"Informational")</f>
        <v>0</v>
      </c>
      <c r="J17" s="606">
        <f t="shared" si="2"/>
        <v>38</v>
      </c>
      <c r="K17" s="618"/>
    </row>
    <row r="18" spans="1:11" ht="15" customHeight="1" x14ac:dyDescent="0.25">
      <c r="A18" s="596">
        <v>5</v>
      </c>
      <c r="B18" s="597" t="str">
        <f>'Asset Management'!A2</f>
        <v>ASSET MANAGEMENT</v>
      </c>
      <c r="C18" s="595">
        <f t="shared" si="3"/>
        <v>212</v>
      </c>
      <c r="D18" s="595">
        <f>'Asset Management'!H2</f>
        <v>82</v>
      </c>
      <c r="E18" s="595">
        <f>'Asset Management'!H3</f>
        <v>82</v>
      </c>
      <c r="F18" s="595">
        <f>COUNTIF('Asset Management'!B:B,"Critical")</f>
        <v>33</v>
      </c>
      <c r="G18" s="595">
        <f>COUNTIF('Asset Management'!B:B,"Important")</f>
        <v>47</v>
      </c>
      <c r="H18" s="595">
        <f>COUNTIF('Asset Management'!B:B,"Not Needed")</f>
        <v>0</v>
      </c>
      <c r="I18" s="595">
        <f>COUNTIF('Asset Management'!B:B,"Informational")</f>
        <v>2</v>
      </c>
      <c r="J18" s="24">
        <f t="shared" si="2"/>
        <v>82</v>
      </c>
      <c r="K18" s="25"/>
    </row>
    <row r="19" spans="1:11" s="607" customFormat="1" ht="15" customHeight="1" x14ac:dyDescent="0.25">
      <c r="A19" s="603">
        <v>6</v>
      </c>
      <c r="B19" s="619" t="str">
        <f>'Case Management'!A2</f>
        <v>CASE MANAGEMENT</v>
      </c>
      <c r="C19" s="605">
        <f t="shared" ref="C19:C25" si="4">SUM(F19*5)+(G19*1)+(I19*0)</f>
        <v>87</v>
      </c>
      <c r="D19" s="605">
        <f>'Case Management'!H2</f>
        <v>48</v>
      </c>
      <c r="E19" s="605">
        <f>'Case Management'!H3</f>
        <v>48</v>
      </c>
      <c r="F19" s="605">
        <f>COUNTIF('Case Management'!B:B,"Critical")</f>
        <v>10</v>
      </c>
      <c r="G19" s="605">
        <f>COUNTIF('Case Management'!B:B,"Important")</f>
        <v>37</v>
      </c>
      <c r="H19" s="605">
        <f>COUNTIF('Case Management'!B:B,"Not Needed")</f>
        <v>0</v>
      </c>
      <c r="I19" s="605">
        <f>COUNTIF('Case Management'!B:B,"Informational")</f>
        <v>1</v>
      </c>
      <c r="J19" s="606">
        <f t="shared" si="2"/>
        <v>48</v>
      </c>
      <c r="K19" s="618"/>
    </row>
    <row r="20" spans="1:11" ht="15" customHeight="1" x14ac:dyDescent="0.25">
      <c r="A20" s="593">
        <v>7</v>
      </c>
      <c r="B20" s="597" t="str">
        <f>Citations!A2</f>
        <v>CITATIONS</v>
      </c>
      <c r="C20" s="595">
        <f t="shared" si="4"/>
        <v>35</v>
      </c>
      <c r="D20" s="595">
        <f>Citations!H2</f>
        <v>7</v>
      </c>
      <c r="E20" s="595">
        <f>Citations!H3</f>
        <v>7</v>
      </c>
      <c r="F20" s="595">
        <f>COUNTIF(Citations!B:B,"Critical")</f>
        <v>7</v>
      </c>
      <c r="G20" s="595">
        <f>COUNTIF(Citations!B:B,"Important")</f>
        <v>0</v>
      </c>
      <c r="H20" s="595">
        <f>COUNTIF(Citations!B:B,"Not Needed")</f>
        <v>0</v>
      </c>
      <c r="I20" s="595">
        <f>COUNTIF(Citations!B:B,"Informational")</f>
        <v>0</v>
      </c>
      <c r="J20" s="24">
        <f t="shared" si="2"/>
        <v>7</v>
      </c>
      <c r="K20" s="25"/>
    </row>
    <row r="21" spans="1:11" s="607" customFormat="1" ht="15" customHeight="1" x14ac:dyDescent="0.25">
      <c r="A21" s="603">
        <v>8</v>
      </c>
      <c r="B21" s="619" t="str">
        <f>Collisions!A2</f>
        <v>COLLISIONS</v>
      </c>
      <c r="C21" s="605">
        <f t="shared" si="4"/>
        <v>58</v>
      </c>
      <c r="D21" s="605">
        <f>Collisions!H2</f>
        <v>30</v>
      </c>
      <c r="E21" s="605">
        <f>Collisions!H3</f>
        <v>30</v>
      </c>
      <c r="F21" s="605">
        <f>COUNTIF(Collisions!B:B,"Critical")</f>
        <v>7</v>
      </c>
      <c r="G21" s="605">
        <f>COUNTIF(Collisions!B:B,"Important")</f>
        <v>23</v>
      </c>
      <c r="H21" s="605">
        <f>COUNTIF(Collisions!B:B,"Not Needed")</f>
        <v>0</v>
      </c>
      <c r="I21" s="605">
        <f>COUNTIF(Collisions!B:B,"Informational")</f>
        <v>0</v>
      </c>
      <c r="J21" s="606">
        <f t="shared" si="2"/>
        <v>30</v>
      </c>
      <c r="K21" s="618"/>
    </row>
    <row r="22" spans="1:11" ht="15" customHeight="1" x14ac:dyDescent="0.25">
      <c r="A22" s="596">
        <v>9</v>
      </c>
      <c r="B22" s="597" t="str">
        <f>'Crime Analysis'!A2</f>
        <v>CRIME ANALYSIS</v>
      </c>
      <c r="C22" s="595">
        <f t="shared" si="4"/>
        <v>146</v>
      </c>
      <c r="D22" s="595">
        <f>'Crime Analysis'!H2</f>
        <v>118</v>
      </c>
      <c r="E22" s="595">
        <f>'Crime Analysis'!H3</f>
        <v>118</v>
      </c>
      <c r="F22" s="595">
        <f>COUNTIF('Crime Analysis'!B:B,"Critical")</f>
        <v>7</v>
      </c>
      <c r="G22" s="595">
        <f>COUNTIF('Crime Analysis'!B:B,"Important")</f>
        <v>111</v>
      </c>
      <c r="H22" s="595">
        <f>COUNTIF('Crime Analysis'!B:B,"Not Needed")</f>
        <v>0</v>
      </c>
      <c r="I22" s="595">
        <f>COUNTIF('Crime Analysis'!B:B,"Informational")</f>
        <v>0</v>
      </c>
      <c r="J22" s="24">
        <f t="shared" si="2"/>
        <v>118</v>
      </c>
      <c r="K22" s="25"/>
    </row>
    <row r="23" spans="1:11" s="607" customFormat="1" ht="15" customHeight="1" x14ac:dyDescent="0.25">
      <c r="A23" s="608">
        <v>10</v>
      </c>
      <c r="B23" s="619" t="str">
        <f>'Crime Reporting'!A2</f>
        <v>CRIME REPORTING</v>
      </c>
      <c r="C23" s="605">
        <f t="shared" si="4"/>
        <v>36</v>
      </c>
      <c r="D23" s="605">
        <f>'Crime Reporting'!H2</f>
        <v>12</v>
      </c>
      <c r="E23" s="605">
        <f>'Crime Reporting'!H3</f>
        <v>12</v>
      </c>
      <c r="F23" s="605">
        <f>COUNTIF('Crime Reporting'!B:B,"Critical")</f>
        <v>6</v>
      </c>
      <c r="G23" s="605">
        <f>COUNTIF('Crime Reporting'!B:B,"Important")</f>
        <v>6</v>
      </c>
      <c r="H23" s="605">
        <f>COUNTIF('Crime Reporting'!B:B,"Not Needed")</f>
        <v>0</v>
      </c>
      <c r="I23" s="605">
        <f>COUNTIF('Crime Reporting'!B:B,"Informational")</f>
        <v>0</v>
      </c>
      <c r="J23" s="606">
        <f t="shared" si="2"/>
        <v>12</v>
      </c>
      <c r="K23" s="618"/>
    </row>
    <row r="24" spans="1:11" ht="15" customHeight="1" x14ac:dyDescent="0.25">
      <c r="A24" s="596">
        <v>11</v>
      </c>
      <c r="B24" s="597" t="str">
        <f>'Field Contact'!A2</f>
        <v>FIELD CONTACT</v>
      </c>
      <c r="C24" s="595">
        <f t="shared" si="4"/>
        <v>51</v>
      </c>
      <c r="D24" s="595">
        <f>'Field Contact'!H2</f>
        <v>51</v>
      </c>
      <c r="E24" s="595">
        <f>'Field Contact'!H3</f>
        <v>51</v>
      </c>
      <c r="F24" s="595">
        <f>COUNTIF('Field Contact'!B:B,"Critical")</f>
        <v>0</v>
      </c>
      <c r="G24" s="595">
        <f>COUNTIF('Field Contact'!B:B,"Important")</f>
        <v>51</v>
      </c>
      <c r="H24" s="595">
        <f>COUNTIF('Field Contact'!B:B,"Not Needed")</f>
        <v>0</v>
      </c>
      <c r="I24" s="595">
        <f>COUNTIF('Field Contact'!B:B,"Informational")</f>
        <v>0</v>
      </c>
      <c r="J24" s="24">
        <f t="shared" si="2"/>
        <v>51</v>
      </c>
      <c r="K24" s="25"/>
    </row>
    <row r="25" spans="1:11" s="607" customFormat="1" ht="15" customHeight="1" x14ac:dyDescent="0.25">
      <c r="A25" s="603">
        <v>12</v>
      </c>
      <c r="B25" s="619" t="str">
        <f>'Field Reporting'!A2</f>
        <v>FIELD REPORTING</v>
      </c>
      <c r="C25" s="605">
        <f t="shared" si="4"/>
        <v>194</v>
      </c>
      <c r="D25" s="605">
        <f>'Field Reporting'!H2</f>
        <v>126</v>
      </c>
      <c r="E25" s="605">
        <f>'Field Reporting'!H3</f>
        <v>126</v>
      </c>
      <c r="F25" s="605">
        <f>COUNTIF('Field Reporting'!B:B,"Critical")</f>
        <v>17</v>
      </c>
      <c r="G25" s="605">
        <f>COUNTIF('Field Reporting'!B:B,"Important")</f>
        <v>109</v>
      </c>
      <c r="H25" s="605">
        <f>COUNTIF('Field Reporting'!B:B,"Not Needed")</f>
        <v>0</v>
      </c>
      <c r="I25" s="605">
        <f>COUNTIF('Field Reporting'!B:B,"Informational")</f>
        <v>0</v>
      </c>
      <c r="J25" s="606">
        <f t="shared" si="2"/>
        <v>126</v>
      </c>
      <c r="K25" s="618"/>
    </row>
    <row r="26" spans="1:11" ht="15" customHeight="1" x14ac:dyDescent="0.25">
      <c r="A26" s="598">
        <v>13</v>
      </c>
      <c r="B26" s="597" t="str">
        <f>'Fleet Management'!A2</f>
        <v>FLEET MANAGEMENT</v>
      </c>
      <c r="C26" s="595">
        <f t="shared" si="3"/>
        <v>30</v>
      </c>
      <c r="D26" s="595">
        <f>'Fleet Management'!H2</f>
        <v>18</v>
      </c>
      <c r="E26" s="595">
        <f>'Fleet Management'!H3</f>
        <v>18</v>
      </c>
      <c r="F26" s="595">
        <f>COUNTIF('Fleet Management'!B:B,"Critical")</f>
        <v>3</v>
      </c>
      <c r="G26" s="595">
        <f>COUNTIF('Fleet Management'!B:B,"Important")</f>
        <v>15</v>
      </c>
      <c r="H26" s="595">
        <f>COUNTIF('Fleet Management'!B:B,"Not Needed")</f>
        <v>0</v>
      </c>
      <c r="I26" s="595">
        <f>COUNTIF('Fleet Management'!B:B,"Informational")</f>
        <v>0</v>
      </c>
      <c r="J26" s="24">
        <f t="shared" si="2"/>
        <v>18</v>
      </c>
      <c r="K26" s="25"/>
    </row>
    <row r="27" spans="1:11" s="607" customFormat="1" ht="15" customHeight="1" x14ac:dyDescent="0.25">
      <c r="A27" s="603">
        <v>14</v>
      </c>
      <c r="B27" s="619" t="str">
        <f>Impound!A2</f>
        <v>IMPOUND</v>
      </c>
      <c r="C27" s="605">
        <f t="shared" si="3"/>
        <v>5</v>
      </c>
      <c r="D27" s="605">
        <f>Impound!H2</f>
        <v>1</v>
      </c>
      <c r="E27" s="605">
        <f>Impound!H3</f>
        <v>1</v>
      </c>
      <c r="F27" s="605">
        <f>COUNTIF(Impound!B:B,"Critical")</f>
        <v>1</v>
      </c>
      <c r="G27" s="605">
        <f>COUNTIF(Impound!B:B,"Important")</f>
        <v>0</v>
      </c>
      <c r="H27" s="605">
        <f>COUNTIF(Impound!B:B,"Not Needed")</f>
        <v>0</v>
      </c>
      <c r="I27" s="605">
        <f>COUNTIF(Impound!B:B,"Informational")</f>
        <v>0</v>
      </c>
      <c r="J27" s="606">
        <f t="shared" si="2"/>
        <v>1</v>
      </c>
      <c r="K27" s="618"/>
    </row>
    <row r="28" spans="1:11" ht="15" customHeight="1" x14ac:dyDescent="0.25">
      <c r="A28" s="596">
        <v>15</v>
      </c>
      <c r="B28" s="597" t="str">
        <f>'Incident Case Entry'!A2</f>
        <v>INCIDENT CASE ENTRY</v>
      </c>
      <c r="C28" s="595">
        <f t="shared" si="3"/>
        <v>109</v>
      </c>
      <c r="D28" s="595">
        <f>'Incident Case Entry'!H2</f>
        <v>34</v>
      </c>
      <c r="E28" s="595">
        <f>'Incident Case Entry'!H3</f>
        <v>34</v>
      </c>
      <c r="F28" s="595">
        <f>COUNTIF('Incident Case Entry'!B:B,"Critical")</f>
        <v>19</v>
      </c>
      <c r="G28" s="595">
        <f>COUNTIF('Incident Case Entry'!B:B,"Important")</f>
        <v>14</v>
      </c>
      <c r="H28" s="595">
        <f>COUNTIF('Incident Case Entry'!B:B,"Not Needed")</f>
        <v>0</v>
      </c>
      <c r="I28" s="595">
        <f>COUNTIF('Incident Case Entry'!B:B,"Informational")</f>
        <v>1</v>
      </c>
      <c r="J28" s="24">
        <f t="shared" si="2"/>
        <v>34</v>
      </c>
      <c r="K28" s="25"/>
    </row>
    <row r="29" spans="1:11" s="607" customFormat="1" ht="15" customHeight="1" x14ac:dyDescent="0.25">
      <c r="A29" s="608">
        <v>16</v>
      </c>
      <c r="B29" s="619" t="str">
        <f>'Intelligence and Tips'!A2</f>
        <v>INTELLIGENCE AND TIPS</v>
      </c>
      <c r="C29" s="605">
        <f t="shared" si="3"/>
        <v>22</v>
      </c>
      <c r="D29" s="605">
        <f>'Intelligence and Tips'!H2</f>
        <v>6</v>
      </c>
      <c r="E29" s="605">
        <f>'Intelligence and Tips'!H3</f>
        <v>6</v>
      </c>
      <c r="F29" s="605">
        <f>COUNTIF('Intelligence and Tips'!B:B,"Critical")</f>
        <v>4</v>
      </c>
      <c r="G29" s="605">
        <f>COUNTIF('Intelligence and Tips'!B:B,"Important")</f>
        <v>2</v>
      </c>
      <c r="H29" s="605">
        <f>COUNTIF('Intelligence and Tips'!B:B,"Not Needed")</f>
        <v>0</v>
      </c>
      <c r="I29" s="605">
        <f>COUNTIF('Intelligence and Tips'!B:B,"Informational")</f>
        <v>0</v>
      </c>
      <c r="J29" s="606">
        <f t="shared" si="2"/>
        <v>6</v>
      </c>
      <c r="K29" s="618"/>
    </row>
    <row r="30" spans="1:11" ht="15" customHeight="1" x14ac:dyDescent="0.25">
      <c r="A30" s="596">
        <v>17</v>
      </c>
      <c r="B30" s="597" t="str">
        <f>Investigations!A2</f>
        <v>INVESTIGATIONS</v>
      </c>
      <c r="C30" s="595">
        <f t="shared" si="3"/>
        <v>47</v>
      </c>
      <c r="D30" s="595">
        <f>Investigations!H2</f>
        <v>27</v>
      </c>
      <c r="E30" s="595">
        <f>Investigations!H3</f>
        <v>27</v>
      </c>
      <c r="F30" s="595">
        <f>COUNTIF(Investigations!B:B,"Critical")</f>
        <v>5</v>
      </c>
      <c r="G30" s="595">
        <f>COUNTIF(Investigations!B:B,"Important")</f>
        <v>22</v>
      </c>
      <c r="H30" s="595">
        <f>COUNTIF(Investigations!B:B,"Not Needed")</f>
        <v>0</v>
      </c>
      <c r="I30" s="595">
        <f>COUNTIF(Investigations!B:B,"Informational")</f>
        <v>0</v>
      </c>
      <c r="J30" s="24">
        <f t="shared" si="2"/>
        <v>27</v>
      </c>
      <c r="K30" s="25"/>
    </row>
    <row r="31" spans="1:11" s="607" customFormat="1" ht="15" customHeight="1" x14ac:dyDescent="0.25">
      <c r="A31" s="603">
        <v>18</v>
      </c>
      <c r="B31" s="619" t="str">
        <f>'K9'!A2</f>
        <v>K9</v>
      </c>
      <c r="C31" s="605">
        <f t="shared" si="3"/>
        <v>5</v>
      </c>
      <c r="D31" s="605">
        <f>'K9'!H2</f>
        <v>1</v>
      </c>
      <c r="E31" s="605">
        <f>'K9'!H3</f>
        <v>1</v>
      </c>
      <c r="F31" s="605">
        <f>COUNTIF('K9'!B:B,"Critical")</f>
        <v>1</v>
      </c>
      <c r="G31" s="605">
        <f>COUNTIF('K9'!B:B,"Important")</f>
        <v>0</v>
      </c>
      <c r="H31" s="605">
        <f>COUNTIF('K9'!B:B,"Not Needed")</f>
        <v>0</v>
      </c>
      <c r="I31" s="605">
        <f>COUNTIF('K9'!B:B,"Informational")</f>
        <v>0</v>
      </c>
      <c r="J31" s="606">
        <f t="shared" si="2"/>
        <v>1</v>
      </c>
      <c r="K31" s="618"/>
    </row>
    <row r="32" spans="1:11" ht="15" customHeight="1" x14ac:dyDescent="0.25">
      <c r="A32" s="593">
        <v>19</v>
      </c>
      <c r="B32" s="597" t="str">
        <f>Lineups!A2</f>
        <v>LINEUPS</v>
      </c>
      <c r="C32" s="595">
        <f t="shared" si="3"/>
        <v>11</v>
      </c>
      <c r="D32" s="595">
        <f>Lineups!H2</f>
        <v>3</v>
      </c>
      <c r="E32" s="595">
        <f>Lineups!H3</f>
        <v>3</v>
      </c>
      <c r="F32" s="595">
        <f>COUNTIF(Lineups!B:B,"Critical")</f>
        <v>2</v>
      </c>
      <c r="G32" s="595">
        <f>COUNTIF(Lineups!B:B,"Important")</f>
        <v>1</v>
      </c>
      <c r="H32" s="595">
        <f>COUNTIF(Lineups!B:B,"Not Needed")</f>
        <v>0</v>
      </c>
      <c r="I32" s="595">
        <f>COUNTIF(Lineups!B:B,"Informational")</f>
        <v>0</v>
      </c>
      <c r="J32" s="24">
        <f t="shared" si="2"/>
        <v>3</v>
      </c>
      <c r="K32" s="25"/>
    </row>
    <row r="33" spans="1:11" s="607" customFormat="1" ht="15" customHeight="1" x14ac:dyDescent="0.25">
      <c r="A33" s="616">
        <v>20</v>
      </c>
      <c r="B33" s="619" t="str">
        <f>'Master Indices'!A2</f>
        <v>MASTER INDICES</v>
      </c>
      <c r="C33" s="605">
        <f t="shared" si="3"/>
        <v>47</v>
      </c>
      <c r="D33" s="605">
        <f>'Master Indices'!H2</f>
        <v>12</v>
      </c>
      <c r="E33" s="605">
        <f>'Master Indices'!H3</f>
        <v>12</v>
      </c>
      <c r="F33" s="605">
        <f>COUNTIF('Master Indices'!B:B,"Critical")</f>
        <v>9</v>
      </c>
      <c r="G33" s="605">
        <f>COUNTIF('Master Indices'!B:B,"Important")</f>
        <v>2</v>
      </c>
      <c r="H33" s="605">
        <f>COUNTIF('Master Indices'!B:B,"Not Needed")</f>
        <v>0</v>
      </c>
      <c r="I33" s="605">
        <f>COUNTIF('Master Indices'!B:B,"Informational")</f>
        <v>1</v>
      </c>
      <c r="J33" s="606">
        <f t="shared" si="2"/>
        <v>12</v>
      </c>
      <c r="K33" s="618"/>
    </row>
    <row r="34" spans="1:11" ht="15" customHeight="1" x14ac:dyDescent="0.25">
      <c r="A34" s="596">
        <v>21</v>
      </c>
      <c r="B34" s="597" t="str">
        <f>Narcotics!A2</f>
        <v>NARCOTICS</v>
      </c>
      <c r="C34" s="595">
        <f t="shared" si="3"/>
        <v>19</v>
      </c>
      <c r="D34" s="595">
        <f>Narcotics!H2</f>
        <v>7</v>
      </c>
      <c r="E34" s="595">
        <f>Narcotics!H3</f>
        <v>7</v>
      </c>
      <c r="F34" s="595">
        <f>COUNTIF(Narcotics!B:B,"Critical")</f>
        <v>3</v>
      </c>
      <c r="G34" s="595">
        <f>COUNTIF(Narcotics!B:B,"Important")</f>
        <v>4</v>
      </c>
      <c r="H34" s="595">
        <f>COUNTIF(Narcotics!B:B,"Not Needed")</f>
        <v>0</v>
      </c>
      <c r="I34" s="595">
        <f>COUNTIF(Narcotics!B:B,"Informational")</f>
        <v>0</v>
      </c>
      <c r="J34" s="24">
        <f t="shared" si="2"/>
        <v>7</v>
      </c>
      <c r="K34" s="25"/>
    </row>
    <row r="35" spans="1:11" s="607" customFormat="1" ht="15" customHeight="1" x14ac:dyDescent="0.25">
      <c r="A35" s="608">
        <v>22</v>
      </c>
      <c r="B35" s="619" t="str">
        <f>Narrative!A2</f>
        <v>NARRATIVE</v>
      </c>
      <c r="C35" s="605">
        <f t="shared" si="3"/>
        <v>6</v>
      </c>
      <c r="D35" s="605">
        <f>Narrative!H2</f>
        <v>2</v>
      </c>
      <c r="E35" s="605">
        <f>Narrative!H3</f>
        <v>2</v>
      </c>
      <c r="F35" s="605">
        <f>COUNTIF(Narrative!B:B,"Critical")</f>
        <v>1</v>
      </c>
      <c r="G35" s="605">
        <f>COUNTIF(Narrative!B:B,"Important")</f>
        <v>1</v>
      </c>
      <c r="H35" s="605">
        <f>COUNTIF(Narrative!B:B,"Not Needed")</f>
        <v>0</v>
      </c>
      <c r="I35" s="605">
        <f>COUNTIF(Narrative!B:B,"Informational")</f>
        <v>0</v>
      </c>
      <c r="J35" s="606">
        <f t="shared" si="2"/>
        <v>2</v>
      </c>
      <c r="K35" s="618"/>
    </row>
    <row r="36" spans="1:11" ht="15" customHeight="1" x14ac:dyDescent="0.25">
      <c r="A36" s="596">
        <v>23</v>
      </c>
      <c r="B36" s="597" t="str">
        <f>Orders!A2</f>
        <v>ORDERS</v>
      </c>
      <c r="C36" s="595">
        <f t="shared" si="3"/>
        <v>16</v>
      </c>
      <c r="D36" s="595">
        <f>Orders!H2</f>
        <v>4</v>
      </c>
      <c r="E36" s="595">
        <f>Orders!H3</f>
        <v>4</v>
      </c>
      <c r="F36" s="595">
        <f>COUNTIF(Orders!B:B,"Critical")</f>
        <v>3</v>
      </c>
      <c r="G36" s="595">
        <f>COUNTIF(Orders!B:B,"Important")</f>
        <v>1</v>
      </c>
      <c r="H36" s="595">
        <f>COUNTIF(Orders!B:B,"Not Needed")</f>
        <v>0</v>
      </c>
      <c r="I36" s="595">
        <f>COUNTIF(Orders!B:B,"Informational")</f>
        <v>0</v>
      </c>
      <c r="J36" s="24">
        <f t="shared" si="2"/>
        <v>4</v>
      </c>
      <c r="K36" s="25"/>
    </row>
    <row r="37" spans="1:11" s="607" customFormat="1" ht="15" customHeight="1" x14ac:dyDescent="0.25">
      <c r="A37" s="603">
        <v>24</v>
      </c>
      <c r="B37" s="619" t="str">
        <f>'Personnel Training'!A2</f>
        <v>PERSONNEL TRAINING</v>
      </c>
      <c r="C37" s="605">
        <f t="shared" si="3"/>
        <v>165</v>
      </c>
      <c r="D37" s="605">
        <f>'Personnel Training'!H2</f>
        <v>65</v>
      </c>
      <c r="E37" s="605">
        <f>'Personnel Training'!H3</f>
        <v>65</v>
      </c>
      <c r="F37" s="605">
        <f>COUNTIF('Personnel Training'!B:B,"Critical")</f>
        <v>25</v>
      </c>
      <c r="G37" s="605">
        <f>COUNTIF('Personnel Training'!B:B,"Important")</f>
        <v>40</v>
      </c>
      <c r="H37" s="605">
        <f>COUNTIF('Personnel Training'!B:B,"Not Needed")</f>
        <v>0</v>
      </c>
      <c r="I37" s="605">
        <f>COUNTIF('Personnel Training'!B:B,"Informational")</f>
        <v>0</v>
      </c>
      <c r="J37" s="606">
        <f t="shared" si="2"/>
        <v>65</v>
      </c>
      <c r="K37" s="618"/>
    </row>
    <row r="38" spans="1:11" ht="15" customHeight="1" x14ac:dyDescent="0.25">
      <c r="A38" s="593">
        <v>25</v>
      </c>
      <c r="B38" s="597" t="str">
        <f>Property!A2</f>
        <v>PROPERTY EVIDENCE</v>
      </c>
      <c r="C38" s="595">
        <f t="shared" si="3"/>
        <v>123</v>
      </c>
      <c r="D38" s="595">
        <f>Property!H2</f>
        <v>63</v>
      </c>
      <c r="E38" s="595">
        <f>Property!H3</f>
        <v>63</v>
      </c>
      <c r="F38" s="595">
        <f>COUNTIF(Property!B:B,"Critical")</f>
        <v>15</v>
      </c>
      <c r="G38" s="595">
        <f>COUNTIF(Property!B:B,"Important")</f>
        <v>48</v>
      </c>
      <c r="H38" s="595">
        <f>COUNTIF(Property!B:B,"Not Needed")</f>
        <v>0</v>
      </c>
      <c r="I38" s="595">
        <f>COUNTIF(Property!B:B,"Informational")</f>
        <v>0</v>
      </c>
      <c r="J38" s="24">
        <f t="shared" si="2"/>
        <v>63</v>
      </c>
      <c r="K38" s="25"/>
    </row>
    <row r="39" spans="1:11" s="607" customFormat="1" ht="15" customHeight="1" x14ac:dyDescent="0.25">
      <c r="A39" s="616">
        <v>26</v>
      </c>
      <c r="B39" s="619" t="str">
        <f>Records!A2</f>
        <v>RECORDS</v>
      </c>
      <c r="C39" s="605">
        <f t="shared" si="3"/>
        <v>77</v>
      </c>
      <c r="D39" s="605">
        <f>Records!H2</f>
        <v>41</v>
      </c>
      <c r="E39" s="605">
        <f>Records!H3</f>
        <v>41</v>
      </c>
      <c r="F39" s="605">
        <f>COUNTIF(Records!B:B,"Critical")</f>
        <v>9</v>
      </c>
      <c r="G39" s="605">
        <f>COUNTIF(Records!B:B,"Important")</f>
        <v>32</v>
      </c>
      <c r="H39" s="605">
        <f>COUNTIF(Records!B:B,"Not Needed")</f>
        <v>0</v>
      </c>
      <c r="I39" s="605">
        <f>COUNTIF(Records!B:B,"Informational")</f>
        <v>0</v>
      </c>
      <c r="J39" s="606">
        <f t="shared" si="2"/>
        <v>41</v>
      </c>
      <c r="K39" s="618"/>
    </row>
    <row r="40" spans="1:11" ht="15" customHeight="1" x14ac:dyDescent="0.25">
      <c r="A40" s="596">
        <v>27</v>
      </c>
      <c r="B40" s="597" t="str">
        <f>Reports!A2</f>
        <v>REPORTS &amp; QUERIES</v>
      </c>
      <c r="C40" s="595">
        <f t="shared" si="3"/>
        <v>184</v>
      </c>
      <c r="D40" s="595">
        <f>Reports!H2</f>
        <v>118</v>
      </c>
      <c r="E40" s="595">
        <f>Reports!H3</f>
        <v>118</v>
      </c>
      <c r="F40" s="595">
        <f>COUNTIF(Reports!B:B,"Critical")</f>
        <v>17</v>
      </c>
      <c r="G40" s="595">
        <f>COUNTIF(Reports!B:B,"Important")</f>
        <v>99</v>
      </c>
      <c r="H40" s="595">
        <f>COUNTIF(Reports!B:B,"Not Needed")</f>
        <v>0</v>
      </c>
      <c r="I40" s="595">
        <f>COUNTIF(Reports!B:B,"Informational")</f>
        <v>2</v>
      </c>
      <c r="J40" s="24">
        <f t="shared" si="2"/>
        <v>118</v>
      </c>
      <c r="K40" s="25"/>
    </row>
    <row r="41" spans="1:11" s="607" customFormat="1" ht="15" customHeight="1" x14ac:dyDescent="0.25">
      <c r="A41" s="603">
        <v>28</v>
      </c>
      <c r="B41" s="610" t="str">
        <f>UOF!A2</f>
        <v>USE OF FORCE</v>
      </c>
      <c r="C41" s="620">
        <f t="shared" si="3"/>
        <v>17</v>
      </c>
      <c r="D41" s="611">
        <f>UOF!H2</f>
        <v>5</v>
      </c>
      <c r="E41" s="611">
        <f>UOF!H3</f>
        <v>5</v>
      </c>
      <c r="F41" s="621">
        <f>COUNTIF(UOF!B:B,"Critical")</f>
        <v>3</v>
      </c>
      <c r="G41" s="605">
        <f>COUNTIF(UOF!B:B,"Important")</f>
        <v>2</v>
      </c>
      <c r="H41" s="605">
        <f>COUNTIF(UOF!B:B,"Not Needed")</f>
        <v>0</v>
      </c>
      <c r="I41" s="605">
        <f>COUNTIF(UOF!B:B,"Informational")</f>
        <v>0</v>
      </c>
      <c r="J41" s="606">
        <f t="shared" si="2"/>
        <v>5</v>
      </c>
      <c r="K41" s="618"/>
    </row>
    <row r="42" spans="1:11" ht="15" customHeight="1" x14ac:dyDescent="0.25">
      <c r="A42" s="596">
        <v>29</v>
      </c>
      <c r="B42" s="597" t="str">
        <f>Warrants!A2</f>
        <v>WARRANTS</v>
      </c>
      <c r="C42" s="595">
        <f t="shared" si="3"/>
        <v>15</v>
      </c>
      <c r="D42" s="595">
        <f>Warrants!H2</f>
        <v>3</v>
      </c>
      <c r="E42" s="595">
        <f>Warrants!H3</f>
        <v>3</v>
      </c>
      <c r="F42" s="595">
        <f>COUNTIF(Warrants!B:B,"Critical")</f>
        <v>3</v>
      </c>
      <c r="G42" s="595">
        <f>COUNTIF(Warrants!B:B,"Important")</f>
        <v>0</v>
      </c>
      <c r="H42" s="595">
        <f>COUNTIF(Warrants!B:B,"Not Needed")</f>
        <v>0</v>
      </c>
      <c r="I42" s="595">
        <f>COUNTIF(Warrants!B:B,"Informational")</f>
        <v>0</v>
      </c>
      <c r="J42" s="24">
        <f t="shared" si="2"/>
        <v>3</v>
      </c>
      <c r="K42" s="25"/>
    </row>
    <row r="43" spans="1:11" ht="15" customHeight="1" x14ac:dyDescent="0.25">
      <c r="A43" s="36"/>
      <c r="B43" s="37"/>
      <c r="C43" s="38"/>
      <c r="D43" s="38"/>
      <c r="E43" s="38"/>
      <c r="F43" s="38"/>
      <c r="G43" s="38"/>
      <c r="H43" s="38"/>
      <c r="I43" s="38"/>
      <c r="K43" s="24">
        <f>SUM(J15:J42)</f>
        <v>976</v>
      </c>
    </row>
    <row r="44" spans="1:11" s="5" customFormat="1" ht="30" customHeight="1" x14ac:dyDescent="0.25">
      <c r="A44" s="13" t="s">
        <v>4</v>
      </c>
      <c r="B44" s="13" t="s">
        <v>5</v>
      </c>
      <c r="C44" s="13" t="s">
        <v>15</v>
      </c>
      <c r="D44" s="14" t="s">
        <v>7</v>
      </c>
      <c r="E44" s="14" t="s">
        <v>8</v>
      </c>
      <c r="F44" s="14" t="s">
        <v>16</v>
      </c>
      <c r="G44" s="14" t="s">
        <v>17</v>
      </c>
      <c r="H44" s="14" t="s">
        <v>18</v>
      </c>
      <c r="I44" s="19"/>
    </row>
    <row r="45" spans="1:11" s="5" customFormat="1" ht="15" customHeight="1" x14ac:dyDescent="0.25">
      <c r="A45" s="17" t="s">
        <v>19</v>
      </c>
      <c r="B45" s="23"/>
      <c r="C45" s="17">
        <f t="shared" ref="C45:H45" si="5">SUM(C47:C74)</f>
        <v>0</v>
      </c>
      <c r="D45" s="17">
        <f t="shared" si="5"/>
        <v>976</v>
      </c>
      <c r="E45" s="17">
        <f t="shared" si="5"/>
        <v>976</v>
      </c>
      <c r="F45" s="17">
        <f t="shared" si="5"/>
        <v>0</v>
      </c>
      <c r="G45" s="17">
        <f t="shared" si="5"/>
        <v>0</v>
      </c>
      <c r="H45" s="17">
        <f t="shared" si="5"/>
        <v>0</v>
      </c>
      <c r="I45" s="588">
        <f t="shared" ref="I45:I74" si="6">SUM(E45:H45)</f>
        <v>976</v>
      </c>
    </row>
    <row r="46" spans="1:11" s="5" customFormat="1" ht="15" customHeight="1" x14ac:dyDescent="0.25">
      <c r="A46" s="593">
        <v>1</v>
      </c>
      <c r="B46" s="600" t="str">
        <f>AlarmTracking!A2</f>
        <v>ALARM TRACKING AND BILLING</v>
      </c>
      <c r="C46" s="595">
        <f>AlarmTracking!K2</f>
        <v>0</v>
      </c>
      <c r="D46" s="595">
        <f>AlarmTracking!H2</f>
        <v>8</v>
      </c>
      <c r="E46" s="595">
        <f>AlarmTracking!H3</f>
        <v>8</v>
      </c>
      <c r="F46" s="595">
        <f>AlarmTracking!H4</f>
        <v>0</v>
      </c>
      <c r="G46" s="595">
        <f>AlarmTracking!H5</f>
        <v>0</v>
      </c>
      <c r="H46" s="595">
        <f>AlarmTracking!H6</f>
        <v>0</v>
      </c>
      <c r="I46" s="24">
        <f t="shared" si="6"/>
        <v>8</v>
      </c>
    </row>
    <row r="47" spans="1:11" s="615" customFormat="1" ht="15" customHeight="1" x14ac:dyDescent="0.25">
      <c r="A47" s="603">
        <v>2</v>
      </c>
      <c r="B47" s="604" t="str">
        <f>Application!A2</f>
        <v>APPLICATION</v>
      </c>
      <c r="C47" s="605">
        <f>Application!K2</f>
        <v>0</v>
      </c>
      <c r="D47" s="605">
        <f>Application!H2</f>
        <v>53</v>
      </c>
      <c r="E47" s="605">
        <f>Application!H3</f>
        <v>53</v>
      </c>
      <c r="F47" s="605">
        <f>Application!H4</f>
        <v>0</v>
      </c>
      <c r="G47" s="605">
        <f>Application!H5</f>
        <v>0</v>
      </c>
      <c r="H47" s="605">
        <f>Application!H6</f>
        <v>0</v>
      </c>
      <c r="I47" s="606">
        <f t="shared" si="6"/>
        <v>53</v>
      </c>
    </row>
    <row r="48" spans="1:11" s="5" customFormat="1" ht="15" customHeight="1" x14ac:dyDescent="0.25">
      <c r="A48" s="596">
        <v>3</v>
      </c>
      <c r="B48" s="601" t="str">
        <f>Animal!A2</f>
        <v>ANIMAL</v>
      </c>
      <c r="C48" s="595">
        <f>Animal!K2</f>
        <v>0</v>
      </c>
      <c r="D48" s="595">
        <f>Animal!H2</f>
        <v>1</v>
      </c>
      <c r="E48" s="595">
        <f>Animal!H3</f>
        <v>1</v>
      </c>
      <c r="F48" s="595">
        <f>Animal!H4</f>
        <v>0</v>
      </c>
      <c r="G48" s="595">
        <f>Animal!H5</f>
        <v>0</v>
      </c>
      <c r="H48" s="595">
        <f>Animal!H6</f>
        <v>0</v>
      </c>
      <c r="I48" s="24">
        <f t="shared" si="6"/>
        <v>1</v>
      </c>
    </row>
    <row r="49" spans="1:9" s="615" customFormat="1" ht="15" customHeight="1" x14ac:dyDescent="0.25">
      <c r="A49" s="608">
        <v>4</v>
      </c>
      <c r="B49" s="609" t="str">
        <f>Arrest!A2</f>
        <v>ARREST</v>
      </c>
      <c r="C49" s="605">
        <f>Arrest!K2</f>
        <v>0</v>
      </c>
      <c r="D49" s="605">
        <f>Arrest!H2</f>
        <v>38</v>
      </c>
      <c r="E49" s="605">
        <f>Arrest!H3</f>
        <v>38</v>
      </c>
      <c r="F49" s="605">
        <f>Arrest!H4</f>
        <v>0</v>
      </c>
      <c r="G49" s="605">
        <f>Arrest!H5</f>
        <v>0</v>
      </c>
      <c r="H49" s="605">
        <f>Arrest!H6</f>
        <v>0</v>
      </c>
      <c r="I49" s="606">
        <f t="shared" si="6"/>
        <v>38</v>
      </c>
    </row>
    <row r="50" spans="1:9" s="5" customFormat="1" ht="15" customHeight="1" x14ac:dyDescent="0.25">
      <c r="A50" s="596">
        <v>5</v>
      </c>
      <c r="B50" s="601" t="str">
        <f>'Asset Management'!A2</f>
        <v>ASSET MANAGEMENT</v>
      </c>
      <c r="C50" s="595">
        <f>'Asset Management'!K2</f>
        <v>0</v>
      </c>
      <c r="D50" s="595">
        <f>'Asset Management'!H2</f>
        <v>82</v>
      </c>
      <c r="E50" s="595">
        <f>'Asset Management'!H3</f>
        <v>82</v>
      </c>
      <c r="F50" s="595">
        <f>'Asset Management'!H4</f>
        <v>0</v>
      </c>
      <c r="G50" s="595">
        <f>'Asset Management'!H5</f>
        <v>0</v>
      </c>
      <c r="H50" s="595">
        <f>'Asset Management'!H6</f>
        <v>0</v>
      </c>
      <c r="I50" s="24">
        <f t="shared" si="6"/>
        <v>82</v>
      </c>
    </row>
    <row r="51" spans="1:9" s="615" customFormat="1" ht="15" customHeight="1" x14ac:dyDescent="0.25">
      <c r="A51" s="603">
        <v>6</v>
      </c>
      <c r="B51" s="609" t="str">
        <f>'Case Management'!A2</f>
        <v>CASE MANAGEMENT</v>
      </c>
      <c r="C51" s="605">
        <f>'Case Management'!K2</f>
        <v>0</v>
      </c>
      <c r="D51" s="605">
        <f>'Case Management'!H2</f>
        <v>48</v>
      </c>
      <c r="E51" s="605">
        <f>'Case Management'!H3</f>
        <v>48</v>
      </c>
      <c r="F51" s="605">
        <f>'Case Management'!H4</f>
        <v>0</v>
      </c>
      <c r="G51" s="605">
        <f>'Case Management'!H5</f>
        <v>0</v>
      </c>
      <c r="H51" s="605">
        <f>'Case Management'!H6</f>
        <v>0</v>
      </c>
      <c r="I51" s="606">
        <f t="shared" si="6"/>
        <v>48</v>
      </c>
    </row>
    <row r="52" spans="1:9" s="5" customFormat="1" ht="15" customHeight="1" x14ac:dyDescent="0.25">
      <c r="A52" s="593">
        <v>7</v>
      </c>
      <c r="B52" s="601" t="str">
        <f>Citations!A2</f>
        <v>CITATIONS</v>
      </c>
      <c r="C52" s="595">
        <f>Citations!K2</f>
        <v>0</v>
      </c>
      <c r="D52" s="595">
        <f>Citations!H2</f>
        <v>7</v>
      </c>
      <c r="E52" s="595">
        <f>Citations!H3</f>
        <v>7</v>
      </c>
      <c r="F52" s="595">
        <f>Citations!H4</f>
        <v>0</v>
      </c>
      <c r="G52" s="595">
        <f>Citations!H5</f>
        <v>0</v>
      </c>
      <c r="H52" s="595">
        <f>Citations!H6</f>
        <v>0</v>
      </c>
      <c r="I52" s="24">
        <f t="shared" si="6"/>
        <v>7</v>
      </c>
    </row>
    <row r="53" spans="1:9" s="615" customFormat="1" ht="15" customHeight="1" x14ac:dyDescent="0.25">
      <c r="A53" s="603">
        <v>8</v>
      </c>
      <c r="B53" s="609" t="str">
        <f>Collisions!A2</f>
        <v>COLLISIONS</v>
      </c>
      <c r="C53" s="605">
        <f>Collisions!K2</f>
        <v>0</v>
      </c>
      <c r="D53" s="605">
        <f>Collisions!H2</f>
        <v>30</v>
      </c>
      <c r="E53" s="605">
        <f>Collisions!H3</f>
        <v>30</v>
      </c>
      <c r="F53" s="605">
        <f>Collisions!H4</f>
        <v>0</v>
      </c>
      <c r="G53" s="605">
        <f>Collisions!H5</f>
        <v>0</v>
      </c>
      <c r="H53" s="605">
        <f>Collisions!H6</f>
        <v>0</v>
      </c>
      <c r="I53" s="606">
        <f t="shared" si="6"/>
        <v>30</v>
      </c>
    </row>
    <row r="54" spans="1:9" s="5" customFormat="1" ht="15" customHeight="1" x14ac:dyDescent="0.25">
      <c r="A54" s="596">
        <v>9</v>
      </c>
      <c r="B54" s="601" t="str">
        <f>'Crime Analysis'!A2</f>
        <v>CRIME ANALYSIS</v>
      </c>
      <c r="C54" s="595">
        <f>'Crime Analysis'!K2</f>
        <v>0</v>
      </c>
      <c r="D54" s="595">
        <f>'Crime Analysis'!H2</f>
        <v>118</v>
      </c>
      <c r="E54" s="595">
        <f>'Crime Analysis'!H3</f>
        <v>118</v>
      </c>
      <c r="F54" s="595">
        <f>'Crime Analysis'!H4</f>
        <v>0</v>
      </c>
      <c r="G54" s="595">
        <f>'Crime Analysis'!H5</f>
        <v>0</v>
      </c>
      <c r="H54" s="595">
        <f>'Crime Analysis'!H6</f>
        <v>0</v>
      </c>
      <c r="I54" s="24">
        <f t="shared" si="6"/>
        <v>118</v>
      </c>
    </row>
    <row r="55" spans="1:9" s="615" customFormat="1" ht="15" customHeight="1" x14ac:dyDescent="0.25">
      <c r="A55" s="608">
        <v>10</v>
      </c>
      <c r="B55" s="609" t="str">
        <f>'Crime Reporting'!A2</f>
        <v>CRIME REPORTING</v>
      </c>
      <c r="C55" s="605">
        <f>'Crime Reporting'!K2</f>
        <v>0</v>
      </c>
      <c r="D55" s="605">
        <f>'Crime Reporting'!H2</f>
        <v>12</v>
      </c>
      <c r="E55" s="605">
        <f>'Crime Reporting'!H3</f>
        <v>12</v>
      </c>
      <c r="F55" s="605">
        <f>'Crime Reporting'!H4</f>
        <v>0</v>
      </c>
      <c r="G55" s="605">
        <f>'Crime Reporting'!H5</f>
        <v>0</v>
      </c>
      <c r="H55" s="605">
        <f>'Crime Reporting'!H6</f>
        <v>0</v>
      </c>
      <c r="I55" s="606">
        <f t="shared" si="6"/>
        <v>12</v>
      </c>
    </row>
    <row r="56" spans="1:9" s="5" customFormat="1" ht="15" customHeight="1" x14ac:dyDescent="0.25">
      <c r="A56" s="596">
        <v>11</v>
      </c>
      <c r="B56" s="601" t="str">
        <f>'Field Contact'!A2</f>
        <v>FIELD CONTACT</v>
      </c>
      <c r="C56" s="595">
        <f>'Field Contact'!K2</f>
        <v>0</v>
      </c>
      <c r="D56" s="595">
        <f>'Field Contact'!H2</f>
        <v>51</v>
      </c>
      <c r="E56" s="595">
        <f>'Field Contact'!H3</f>
        <v>51</v>
      </c>
      <c r="F56" s="595">
        <f>'Field Contact'!H4</f>
        <v>0</v>
      </c>
      <c r="G56" s="595">
        <f>'Field Contact'!H5</f>
        <v>0</v>
      </c>
      <c r="H56" s="595">
        <f>'Field Contact'!H6</f>
        <v>0</v>
      </c>
      <c r="I56" s="24">
        <f t="shared" si="6"/>
        <v>51</v>
      </c>
    </row>
    <row r="57" spans="1:9" s="615" customFormat="1" ht="15" customHeight="1" x14ac:dyDescent="0.25">
      <c r="A57" s="603">
        <v>12</v>
      </c>
      <c r="B57" s="609" t="str">
        <f>'Field Reporting'!A2</f>
        <v>FIELD REPORTING</v>
      </c>
      <c r="C57" s="605">
        <f>'Field Reporting'!K2</f>
        <v>0</v>
      </c>
      <c r="D57" s="605">
        <f>'Field Reporting'!H2</f>
        <v>126</v>
      </c>
      <c r="E57" s="605">
        <f>'Field Reporting'!H3</f>
        <v>126</v>
      </c>
      <c r="F57" s="605">
        <f>'Field Reporting'!H4</f>
        <v>0</v>
      </c>
      <c r="G57" s="605">
        <f>'Field Reporting'!H5</f>
        <v>0</v>
      </c>
      <c r="H57" s="605">
        <f>'Field Reporting'!H6</f>
        <v>0</v>
      </c>
      <c r="I57" s="606">
        <f t="shared" ref="I57" si="7">SUM(E57:H57)</f>
        <v>126</v>
      </c>
    </row>
    <row r="58" spans="1:9" s="5" customFormat="1" ht="15" customHeight="1" x14ac:dyDescent="0.25">
      <c r="A58" s="598">
        <v>13</v>
      </c>
      <c r="B58" s="601" t="str">
        <f>'Fleet Management'!A2</f>
        <v>FLEET MANAGEMENT</v>
      </c>
      <c r="C58" s="595">
        <f>'Fleet Management'!K2</f>
        <v>0</v>
      </c>
      <c r="D58" s="595">
        <f>'Fleet Management'!H2</f>
        <v>18</v>
      </c>
      <c r="E58" s="595">
        <f>'Fleet Management'!H3</f>
        <v>18</v>
      </c>
      <c r="F58" s="595">
        <f>'Fleet Management'!H4</f>
        <v>0</v>
      </c>
      <c r="G58" s="595">
        <f>'Fleet Management'!H5</f>
        <v>0</v>
      </c>
      <c r="H58" s="595">
        <f>'Fleet Management'!H6</f>
        <v>0</v>
      </c>
      <c r="I58" s="24">
        <f t="shared" si="6"/>
        <v>18</v>
      </c>
    </row>
    <row r="59" spans="1:9" s="615" customFormat="1" ht="15" customHeight="1" x14ac:dyDescent="0.25">
      <c r="A59" s="603">
        <v>14</v>
      </c>
      <c r="B59" s="609" t="str">
        <f>Impound!A2</f>
        <v>IMPOUND</v>
      </c>
      <c r="C59" s="605">
        <f>Impound!K2</f>
        <v>0</v>
      </c>
      <c r="D59" s="605">
        <f>Impound!H2</f>
        <v>1</v>
      </c>
      <c r="E59" s="605">
        <f>Impound!H3</f>
        <v>1</v>
      </c>
      <c r="F59" s="605">
        <f>Impound!H4</f>
        <v>0</v>
      </c>
      <c r="G59" s="605">
        <f>Impound!H5</f>
        <v>0</v>
      </c>
      <c r="H59" s="605">
        <f>Impound!H6</f>
        <v>0</v>
      </c>
      <c r="I59" s="606">
        <f t="shared" si="6"/>
        <v>1</v>
      </c>
    </row>
    <row r="60" spans="1:9" s="5" customFormat="1" ht="15" customHeight="1" x14ac:dyDescent="0.25">
      <c r="A60" s="596">
        <v>15</v>
      </c>
      <c r="B60" s="601" t="str">
        <f>'Incident Case Entry'!A2</f>
        <v>INCIDENT CASE ENTRY</v>
      </c>
      <c r="C60" s="595">
        <f>'Incident Case Entry'!K2</f>
        <v>0</v>
      </c>
      <c r="D60" s="595">
        <f>'Incident Case Entry'!H2</f>
        <v>34</v>
      </c>
      <c r="E60" s="595">
        <f>'Incident Case Entry'!H3</f>
        <v>34</v>
      </c>
      <c r="F60" s="595">
        <f>'Incident Case Entry'!H4</f>
        <v>0</v>
      </c>
      <c r="G60" s="595">
        <f>'Incident Case Entry'!H5</f>
        <v>0</v>
      </c>
      <c r="H60" s="595">
        <f>'Incident Case Entry'!H6</f>
        <v>0</v>
      </c>
      <c r="I60" s="24">
        <f t="shared" si="6"/>
        <v>34</v>
      </c>
    </row>
    <row r="61" spans="1:9" s="615" customFormat="1" ht="15" customHeight="1" x14ac:dyDescent="0.25">
      <c r="A61" s="608">
        <v>16</v>
      </c>
      <c r="B61" s="609" t="str">
        <f>'Intelligence and Tips'!A2</f>
        <v>INTELLIGENCE AND TIPS</v>
      </c>
      <c r="C61" s="605">
        <f>'Intelligence and Tips'!K2</f>
        <v>0</v>
      </c>
      <c r="D61" s="605">
        <f>'Intelligence and Tips'!H2</f>
        <v>6</v>
      </c>
      <c r="E61" s="605">
        <f>'Intelligence and Tips'!H3</f>
        <v>6</v>
      </c>
      <c r="F61" s="605">
        <f>'Intelligence and Tips'!H4</f>
        <v>0</v>
      </c>
      <c r="G61" s="605">
        <f>'Intelligence and Tips'!H5</f>
        <v>0</v>
      </c>
      <c r="H61" s="605">
        <f>'Intelligence and Tips'!H6</f>
        <v>0</v>
      </c>
      <c r="I61" s="606">
        <f t="shared" si="6"/>
        <v>6</v>
      </c>
    </row>
    <row r="62" spans="1:9" s="5" customFormat="1" ht="13.8" x14ac:dyDescent="0.25">
      <c r="A62" s="596">
        <v>17</v>
      </c>
      <c r="B62" s="601" t="str">
        <f>Investigations!A2</f>
        <v>INVESTIGATIONS</v>
      </c>
      <c r="C62" s="595">
        <f>Investigations!K2</f>
        <v>0</v>
      </c>
      <c r="D62" s="595">
        <f>Investigations!H2</f>
        <v>27</v>
      </c>
      <c r="E62" s="595">
        <f>Investigations!H3</f>
        <v>27</v>
      </c>
      <c r="F62" s="595">
        <f>Investigations!H4</f>
        <v>0</v>
      </c>
      <c r="G62" s="595">
        <f>Investigations!H5</f>
        <v>0</v>
      </c>
      <c r="H62" s="595">
        <f>Investigations!H6</f>
        <v>0</v>
      </c>
      <c r="I62" s="24">
        <f t="shared" si="6"/>
        <v>27</v>
      </c>
    </row>
    <row r="63" spans="1:9" s="615" customFormat="1" ht="13.8" x14ac:dyDescent="0.25">
      <c r="A63" s="603">
        <v>18</v>
      </c>
      <c r="B63" s="609" t="str">
        <f>'K9'!A2</f>
        <v>K9</v>
      </c>
      <c r="C63" s="605">
        <f>'K9'!K2</f>
        <v>0</v>
      </c>
      <c r="D63" s="605">
        <f>'K9'!H2</f>
        <v>1</v>
      </c>
      <c r="E63" s="605">
        <f>'K9'!H3</f>
        <v>1</v>
      </c>
      <c r="F63" s="605">
        <f>'K9'!H4</f>
        <v>0</v>
      </c>
      <c r="G63" s="605">
        <f>'K9'!H5</f>
        <v>0</v>
      </c>
      <c r="H63" s="605">
        <f>'K9'!H6</f>
        <v>0</v>
      </c>
      <c r="I63" s="606">
        <f t="shared" si="6"/>
        <v>1</v>
      </c>
    </row>
    <row r="64" spans="1:9" s="5" customFormat="1" ht="15" customHeight="1" x14ac:dyDescent="0.25">
      <c r="A64" s="593">
        <v>19</v>
      </c>
      <c r="B64" s="601" t="str">
        <f>Lineups!A2</f>
        <v>LINEUPS</v>
      </c>
      <c r="C64" s="595">
        <f>Lineups!K2</f>
        <v>0</v>
      </c>
      <c r="D64" s="595">
        <f>Lineups!H2</f>
        <v>3</v>
      </c>
      <c r="E64" s="595">
        <f>Lineups!H3</f>
        <v>3</v>
      </c>
      <c r="F64" s="595">
        <f>Lineups!H4</f>
        <v>0</v>
      </c>
      <c r="G64" s="595">
        <f>Lineups!H5</f>
        <v>0</v>
      </c>
      <c r="H64" s="595">
        <f>Lineups!H6</f>
        <v>0</v>
      </c>
      <c r="I64" s="24">
        <f t="shared" si="6"/>
        <v>3</v>
      </c>
    </row>
    <row r="65" spans="1:10" s="615" customFormat="1" ht="15" customHeight="1" x14ac:dyDescent="0.25">
      <c r="A65" s="616">
        <v>20</v>
      </c>
      <c r="B65" s="609" t="str">
        <f>'Master Indices'!A2</f>
        <v>MASTER INDICES</v>
      </c>
      <c r="C65" s="605">
        <f>'Master Indices'!K2</f>
        <v>0</v>
      </c>
      <c r="D65" s="605">
        <f>'Master Indices'!H2</f>
        <v>12</v>
      </c>
      <c r="E65" s="605">
        <f>'Master Indices'!H3</f>
        <v>12</v>
      </c>
      <c r="F65" s="605">
        <f>'Master Indices'!H4</f>
        <v>0</v>
      </c>
      <c r="G65" s="605">
        <f>'Master Indices'!H5</f>
        <v>0</v>
      </c>
      <c r="H65" s="605">
        <f>'Master Indices'!H6</f>
        <v>0</v>
      </c>
      <c r="I65" s="606">
        <f t="shared" si="6"/>
        <v>12</v>
      </c>
    </row>
    <row r="66" spans="1:10" s="5" customFormat="1" ht="15" customHeight="1" x14ac:dyDescent="0.25">
      <c r="A66" s="596">
        <v>21</v>
      </c>
      <c r="B66" s="601" t="str">
        <f>Narcotics!A2</f>
        <v>NARCOTICS</v>
      </c>
      <c r="C66" s="595">
        <f>Narcotics!K2</f>
        <v>0</v>
      </c>
      <c r="D66" s="595">
        <f>Narcotics!H2</f>
        <v>7</v>
      </c>
      <c r="E66" s="595">
        <f>Narcotics!H3</f>
        <v>7</v>
      </c>
      <c r="F66" s="595">
        <f>Narcotics!H4</f>
        <v>0</v>
      </c>
      <c r="G66" s="595">
        <f>Narcotics!H5</f>
        <v>0</v>
      </c>
      <c r="H66" s="595">
        <f>Narcotics!H6</f>
        <v>0</v>
      </c>
      <c r="I66" s="24">
        <f t="shared" si="6"/>
        <v>7</v>
      </c>
    </row>
    <row r="67" spans="1:10" s="615" customFormat="1" ht="15" customHeight="1" x14ac:dyDescent="0.25">
      <c r="A67" s="608">
        <v>22</v>
      </c>
      <c r="B67" s="609" t="str">
        <f>Narrative!A2</f>
        <v>NARRATIVE</v>
      </c>
      <c r="C67" s="605">
        <f>Narrative!K2</f>
        <v>0</v>
      </c>
      <c r="D67" s="605">
        <f>Narrative!H2</f>
        <v>2</v>
      </c>
      <c r="E67" s="605">
        <f>Narrative!H3</f>
        <v>2</v>
      </c>
      <c r="F67" s="605">
        <f>Narrative!H4</f>
        <v>0</v>
      </c>
      <c r="G67" s="605">
        <f>Narrative!H5</f>
        <v>0</v>
      </c>
      <c r="H67" s="605">
        <f>Narrative!H6</f>
        <v>0</v>
      </c>
      <c r="I67" s="606">
        <f t="shared" si="6"/>
        <v>2</v>
      </c>
    </row>
    <row r="68" spans="1:10" s="5" customFormat="1" ht="15" customHeight="1" x14ac:dyDescent="0.25">
      <c r="A68" s="596">
        <v>23</v>
      </c>
      <c r="B68" s="601" t="str">
        <f>Orders!A2</f>
        <v>ORDERS</v>
      </c>
      <c r="C68" s="595">
        <f>Orders!K2</f>
        <v>0</v>
      </c>
      <c r="D68" s="595">
        <f>Orders!H2</f>
        <v>4</v>
      </c>
      <c r="E68" s="595">
        <f>Orders!H3</f>
        <v>4</v>
      </c>
      <c r="F68" s="595">
        <f>Orders!H4</f>
        <v>0</v>
      </c>
      <c r="G68" s="595">
        <f>Orders!H5</f>
        <v>0</v>
      </c>
      <c r="H68" s="595">
        <f>Orders!H6</f>
        <v>0</v>
      </c>
      <c r="I68" s="24">
        <f t="shared" si="6"/>
        <v>4</v>
      </c>
    </row>
    <row r="69" spans="1:10" s="615" customFormat="1" ht="15" customHeight="1" x14ac:dyDescent="0.25">
      <c r="A69" s="603">
        <v>24</v>
      </c>
      <c r="B69" s="609" t="str">
        <f>'Personnel Training'!A2</f>
        <v>PERSONNEL TRAINING</v>
      </c>
      <c r="C69" s="605">
        <f>'Personnel Training'!K2</f>
        <v>0</v>
      </c>
      <c r="D69" s="605">
        <f>'Personnel Training'!H2</f>
        <v>65</v>
      </c>
      <c r="E69" s="605">
        <f>'Personnel Training'!H3</f>
        <v>65</v>
      </c>
      <c r="F69" s="605">
        <f>'Personnel Training'!H4</f>
        <v>0</v>
      </c>
      <c r="G69" s="605">
        <f>'Personnel Training'!H5</f>
        <v>0</v>
      </c>
      <c r="H69" s="605">
        <f>'Personnel Training'!H6</f>
        <v>0</v>
      </c>
      <c r="I69" s="606">
        <f t="shared" si="6"/>
        <v>65</v>
      </c>
    </row>
    <row r="70" spans="1:10" s="5" customFormat="1" ht="15" customHeight="1" x14ac:dyDescent="0.25">
      <c r="A70" s="593">
        <v>25</v>
      </c>
      <c r="B70" s="601" t="str">
        <f>Property!A2</f>
        <v>PROPERTY EVIDENCE</v>
      </c>
      <c r="C70" s="595">
        <f>Property!K2</f>
        <v>0</v>
      </c>
      <c r="D70" s="595">
        <f>Property!H2</f>
        <v>63</v>
      </c>
      <c r="E70" s="595">
        <f>Property!H3</f>
        <v>63</v>
      </c>
      <c r="F70" s="595">
        <f>Property!H4</f>
        <v>0</v>
      </c>
      <c r="G70" s="595">
        <f>Property!H5</f>
        <v>0</v>
      </c>
      <c r="H70" s="595">
        <f>Property!H6</f>
        <v>0</v>
      </c>
      <c r="I70" s="24">
        <f t="shared" si="6"/>
        <v>63</v>
      </c>
    </row>
    <row r="71" spans="1:10" s="615" customFormat="1" ht="15" customHeight="1" x14ac:dyDescent="0.25">
      <c r="A71" s="616">
        <v>26</v>
      </c>
      <c r="B71" s="609" t="str">
        <f>Records!A2</f>
        <v>RECORDS</v>
      </c>
      <c r="C71" s="605">
        <f>Records!K2</f>
        <v>0</v>
      </c>
      <c r="D71" s="605">
        <f>Records!H2</f>
        <v>41</v>
      </c>
      <c r="E71" s="605">
        <f>Records!H3</f>
        <v>41</v>
      </c>
      <c r="F71" s="605">
        <f>Records!H4</f>
        <v>0</v>
      </c>
      <c r="G71" s="605">
        <f>Records!H5</f>
        <v>0</v>
      </c>
      <c r="H71" s="605">
        <f>Records!H6</f>
        <v>0</v>
      </c>
      <c r="I71" s="606">
        <f t="shared" si="6"/>
        <v>41</v>
      </c>
    </row>
    <row r="72" spans="1:10" s="5" customFormat="1" ht="15" customHeight="1" x14ac:dyDescent="0.25">
      <c r="A72" s="596">
        <v>27</v>
      </c>
      <c r="B72" s="601" t="str">
        <f>Reports!A2</f>
        <v>REPORTS &amp; QUERIES</v>
      </c>
      <c r="C72" s="595">
        <f>Reports!K2</f>
        <v>0</v>
      </c>
      <c r="D72" s="595">
        <f>Reports!H2</f>
        <v>118</v>
      </c>
      <c r="E72" s="595">
        <f>Reports!H3</f>
        <v>118</v>
      </c>
      <c r="F72" s="595">
        <f>Reports!H4</f>
        <v>0</v>
      </c>
      <c r="G72" s="595">
        <f>Reports!H5</f>
        <v>0</v>
      </c>
      <c r="H72" s="595">
        <f>Reports!H6</f>
        <v>0</v>
      </c>
      <c r="I72" s="24">
        <f t="shared" si="6"/>
        <v>118</v>
      </c>
    </row>
    <row r="73" spans="1:10" s="615" customFormat="1" ht="15" customHeight="1" x14ac:dyDescent="0.25">
      <c r="A73" s="603">
        <v>28</v>
      </c>
      <c r="B73" s="610" t="str">
        <f>UOF!A2</f>
        <v>USE OF FORCE</v>
      </c>
      <c r="C73" s="611">
        <f>UOF!K2</f>
        <v>0</v>
      </c>
      <c r="D73" s="611">
        <f>UOF!H2</f>
        <v>5</v>
      </c>
      <c r="E73" s="611">
        <f>UOF!H3</f>
        <v>5</v>
      </c>
      <c r="F73" s="611">
        <f>UOF!H4</f>
        <v>0</v>
      </c>
      <c r="G73" s="611">
        <f>UOF!H5</f>
        <v>0</v>
      </c>
      <c r="H73" s="611">
        <f>UOF!H6</f>
        <v>0</v>
      </c>
      <c r="I73" s="606">
        <f t="shared" si="6"/>
        <v>5</v>
      </c>
    </row>
    <row r="74" spans="1:10" s="5" customFormat="1" ht="15" customHeight="1" x14ac:dyDescent="0.25">
      <c r="A74" s="596">
        <v>29</v>
      </c>
      <c r="B74" s="601" t="str">
        <f>Warrants!A2</f>
        <v>WARRANTS</v>
      </c>
      <c r="C74" s="595">
        <f>Warrants!K2</f>
        <v>0</v>
      </c>
      <c r="D74" s="595">
        <f>Warrants!H2</f>
        <v>3</v>
      </c>
      <c r="E74" s="595">
        <f>Warrants!H3</f>
        <v>3</v>
      </c>
      <c r="F74" s="595">
        <f>Warrants!H4</f>
        <v>0</v>
      </c>
      <c r="G74" s="595">
        <f>Warrants!H5</f>
        <v>0</v>
      </c>
      <c r="H74" s="595">
        <f>Warrants!H6</f>
        <v>0</v>
      </c>
      <c r="I74" s="24">
        <f t="shared" si="6"/>
        <v>3</v>
      </c>
      <c r="J74" s="588">
        <f>SUM(I47:I74)</f>
        <v>976</v>
      </c>
    </row>
    <row r="75" spans="1:10" x14ac:dyDescent="0.25">
      <c r="A75" s="2"/>
    </row>
    <row r="76" spans="1:10" ht="41.4" x14ac:dyDescent="0.25">
      <c r="A76" s="13" t="s">
        <v>4</v>
      </c>
      <c r="B76" s="13" t="s">
        <v>5</v>
      </c>
      <c r="C76" s="13" t="s">
        <v>15</v>
      </c>
      <c r="D76" s="14" t="s">
        <v>20</v>
      </c>
      <c r="E76" s="14" t="s">
        <v>21</v>
      </c>
      <c r="F76" s="14" t="s">
        <v>22</v>
      </c>
      <c r="G76" s="14" t="s">
        <v>23</v>
      </c>
      <c r="H76" s="14" t="s">
        <v>24</v>
      </c>
      <c r="I76" s="1"/>
    </row>
    <row r="77" spans="1:10" x14ac:dyDescent="0.25">
      <c r="A77" s="17" t="s">
        <v>19</v>
      </c>
      <c r="B77" s="23"/>
      <c r="C77" s="17">
        <f t="shared" ref="C77:H77" si="8">SUM(C79:C106)</f>
        <v>0</v>
      </c>
      <c r="D77" s="17">
        <f t="shared" si="8"/>
        <v>237</v>
      </c>
      <c r="E77" s="17">
        <f t="shared" si="8"/>
        <v>237</v>
      </c>
      <c r="F77" s="17">
        <f t="shared" si="8"/>
        <v>0</v>
      </c>
      <c r="G77" s="17">
        <f t="shared" si="8"/>
        <v>0</v>
      </c>
      <c r="H77" s="17">
        <f t="shared" si="8"/>
        <v>0</v>
      </c>
      <c r="I77" s="588">
        <f t="shared" ref="I77:I106" si="9">SUM(E77:H77)</f>
        <v>237</v>
      </c>
    </row>
    <row r="78" spans="1:10" x14ac:dyDescent="0.25">
      <c r="A78" s="593">
        <v>1</v>
      </c>
      <c r="B78" s="600" t="s">
        <v>71</v>
      </c>
      <c r="C78" s="595">
        <f>AlarmTracking!K2</f>
        <v>0</v>
      </c>
      <c r="D78" s="595">
        <f>COUNTIF(AlarmTracking!B:B,"Critical")</f>
        <v>0</v>
      </c>
      <c r="E78" s="595">
        <f>AlarmTracking!H7</f>
        <v>0</v>
      </c>
      <c r="F78" s="595">
        <f>AlarmTracking!H8</f>
        <v>0</v>
      </c>
      <c r="G78" s="595">
        <f>AlarmTracking!H9</f>
        <v>0</v>
      </c>
      <c r="H78" s="595">
        <f>AlarmTracking!H10</f>
        <v>0</v>
      </c>
      <c r="I78" s="24">
        <f t="shared" si="9"/>
        <v>0</v>
      </c>
    </row>
    <row r="79" spans="1:10" s="607" customFormat="1" x14ac:dyDescent="0.25">
      <c r="A79" s="603">
        <v>2</v>
      </c>
      <c r="B79" s="604" t="s">
        <v>81</v>
      </c>
      <c r="C79" s="605">
        <f>Application!K2</f>
        <v>0</v>
      </c>
      <c r="D79" s="605">
        <f>COUNTIF(Application!B:B,"Critical")</f>
        <v>20</v>
      </c>
      <c r="E79" s="605">
        <f>Application!H7</f>
        <v>20</v>
      </c>
      <c r="F79" s="605">
        <f>Application!H8</f>
        <v>0</v>
      </c>
      <c r="G79" s="605">
        <f>Application!H9</f>
        <v>0</v>
      </c>
      <c r="H79" s="605">
        <f>Application!H10</f>
        <v>0</v>
      </c>
      <c r="I79" s="606">
        <f t="shared" si="9"/>
        <v>20</v>
      </c>
    </row>
    <row r="80" spans="1:10" x14ac:dyDescent="0.25">
      <c r="A80" s="596">
        <v>3</v>
      </c>
      <c r="B80" s="601" t="s">
        <v>158</v>
      </c>
      <c r="C80" s="595">
        <f>Animal!K2</f>
        <v>0</v>
      </c>
      <c r="D80" s="595">
        <f>COUNTIF(Animal!B:B,"Critical")</f>
        <v>1</v>
      </c>
      <c r="E80" s="595">
        <f>Animal!H7</f>
        <v>1</v>
      </c>
      <c r="F80" s="595">
        <f>Animal!H8</f>
        <v>0</v>
      </c>
      <c r="G80" s="595">
        <f>Animal!H9</f>
        <v>0</v>
      </c>
      <c r="H80" s="595">
        <f>Animal!H10</f>
        <v>0</v>
      </c>
      <c r="I80" s="24">
        <f t="shared" si="9"/>
        <v>1</v>
      </c>
    </row>
    <row r="81" spans="1:9" s="607" customFormat="1" x14ac:dyDescent="0.25">
      <c r="A81" s="608">
        <v>4</v>
      </c>
      <c r="B81" s="609" t="s">
        <v>175</v>
      </c>
      <c r="C81" s="605">
        <f>Arrest!K2</f>
        <v>0</v>
      </c>
      <c r="D81" s="605">
        <f>COUNTIF(Arrest!B:B,"Critical")</f>
        <v>6</v>
      </c>
      <c r="E81" s="605">
        <f>Arrest!H7</f>
        <v>6</v>
      </c>
      <c r="F81" s="605">
        <f>Arrest!H8</f>
        <v>0</v>
      </c>
      <c r="G81" s="605">
        <f>Arrest!H9</f>
        <v>0</v>
      </c>
      <c r="H81" s="605">
        <f>Arrest!H10</f>
        <v>0</v>
      </c>
      <c r="I81" s="606">
        <f t="shared" si="9"/>
        <v>6</v>
      </c>
    </row>
    <row r="82" spans="1:9" x14ac:dyDescent="0.25">
      <c r="A82" s="596">
        <v>5</v>
      </c>
      <c r="B82" s="601" t="s">
        <v>218</v>
      </c>
      <c r="C82" s="595">
        <f>'Asset Management'!K2</f>
        <v>0</v>
      </c>
      <c r="D82" s="595">
        <f>COUNTIF('Asset Management'!B:B,"Critical")</f>
        <v>33</v>
      </c>
      <c r="E82" s="595">
        <f>'Asset Management'!H7</f>
        <v>33</v>
      </c>
      <c r="F82" s="595">
        <f>'Asset Management'!H8</f>
        <v>0</v>
      </c>
      <c r="G82" s="595">
        <f>'Asset Management'!H9</f>
        <v>0</v>
      </c>
      <c r="H82" s="595">
        <f>'Asset Management'!H10</f>
        <v>0</v>
      </c>
      <c r="I82" s="24">
        <f t="shared" si="9"/>
        <v>33</v>
      </c>
    </row>
    <row r="83" spans="1:9" s="607" customFormat="1" x14ac:dyDescent="0.25">
      <c r="A83" s="603">
        <v>6</v>
      </c>
      <c r="B83" s="609" t="s">
        <v>346</v>
      </c>
      <c r="C83" s="605">
        <f>'Case Management'!K2</f>
        <v>0</v>
      </c>
      <c r="D83" s="605">
        <f>COUNTIF('Case Management'!B:B,"Critical")</f>
        <v>10</v>
      </c>
      <c r="E83" s="605">
        <f>'Case Management'!H7</f>
        <v>10</v>
      </c>
      <c r="F83" s="605">
        <f>'Case Management'!H8</f>
        <v>0</v>
      </c>
      <c r="G83" s="605">
        <f>'Case Management'!H9</f>
        <v>0</v>
      </c>
      <c r="H83" s="605">
        <f>'Case Management'!H10</f>
        <v>0</v>
      </c>
      <c r="I83" s="606">
        <f t="shared" si="9"/>
        <v>10</v>
      </c>
    </row>
    <row r="84" spans="1:9" x14ac:dyDescent="0.25">
      <c r="A84" s="596">
        <v>7</v>
      </c>
      <c r="B84" s="601" t="s">
        <v>407</v>
      </c>
      <c r="C84" s="595">
        <f>Citations!K2</f>
        <v>0</v>
      </c>
      <c r="D84" s="595">
        <f>COUNTIF(Citations!B:B,"Critical")</f>
        <v>7</v>
      </c>
      <c r="E84" s="595">
        <f>Citations!H7</f>
        <v>7</v>
      </c>
      <c r="F84" s="595">
        <f>Citations!H8</f>
        <v>0</v>
      </c>
      <c r="G84" s="595">
        <f>Citations!H9</f>
        <v>0</v>
      </c>
      <c r="H84" s="595">
        <f>Citations!H10</f>
        <v>0</v>
      </c>
      <c r="I84" s="24">
        <f t="shared" si="9"/>
        <v>7</v>
      </c>
    </row>
    <row r="85" spans="1:9" s="607" customFormat="1" x14ac:dyDescent="0.25">
      <c r="A85" s="608">
        <v>8</v>
      </c>
      <c r="B85" s="609" t="s">
        <v>418</v>
      </c>
      <c r="C85" s="605">
        <f>Collisions!K2</f>
        <v>0</v>
      </c>
      <c r="D85" s="605">
        <f>COUNTIF(Collisions!B:B,"Critical")</f>
        <v>7</v>
      </c>
      <c r="E85" s="605">
        <f>Collisions!H7</f>
        <v>7</v>
      </c>
      <c r="F85" s="605">
        <f>Collisions!H8</f>
        <v>0</v>
      </c>
      <c r="G85" s="605">
        <f>Collisions!H9</f>
        <v>0</v>
      </c>
      <c r="H85" s="605">
        <f>Collisions!H10</f>
        <v>0</v>
      </c>
      <c r="I85" s="606">
        <f t="shared" si="9"/>
        <v>7</v>
      </c>
    </row>
    <row r="86" spans="1:9" x14ac:dyDescent="0.25">
      <c r="A86" s="596">
        <v>9</v>
      </c>
      <c r="B86" s="601" t="s">
        <v>451</v>
      </c>
      <c r="C86" s="595">
        <f>'Crime Analysis'!K2</f>
        <v>0</v>
      </c>
      <c r="D86" s="595">
        <f>COUNTIF('Crime Analysis'!B:B,"Critical")</f>
        <v>7</v>
      </c>
      <c r="E86" s="595">
        <f>'Crime Analysis'!H7</f>
        <v>7</v>
      </c>
      <c r="F86" s="595">
        <f>'Crime Analysis'!H8</f>
        <v>0</v>
      </c>
      <c r="G86" s="595">
        <f>'Crime Analysis'!H9</f>
        <v>0</v>
      </c>
      <c r="H86" s="595">
        <f>'Crime Analysis'!H10</f>
        <v>0</v>
      </c>
      <c r="I86" s="24">
        <f t="shared" si="9"/>
        <v>7</v>
      </c>
    </row>
    <row r="87" spans="1:9" s="607" customFormat="1" x14ac:dyDescent="0.25">
      <c r="A87" s="603">
        <v>10</v>
      </c>
      <c r="B87" s="609" t="s">
        <v>581</v>
      </c>
      <c r="C87" s="605">
        <f>'Crime Reporting'!K2</f>
        <v>0</v>
      </c>
      <c r="D87" s="605">
        <f>COUNTIF('Crime Reporting'!B:B,"Critical")</f>
        <v>6</v>
      </c>
      <c r="E87" s="605">
        <f>'Crime Reporting'!H7</f>
        <v>6</v>
      </c>
      <c r="F87" s="605">
        <f>'Crime Reporting'!H8</f>
        <v>0</v>
      </c>
      <c r="G87" s="605">
        <f>'Crime Reporting'!H9</f>
        <v>0</v>
      </c>
      <c r="H87" s="605">
        <f>'Crime Reporting'!H10</f>
        <v>0</v>
      </c>
      <c r="I87" s="606">
        <f t="shared" si="9"/>
        <v>6</v>
      </c>
    </row>
    <row r="88" spans="1:9" x14ac:dyDescent="0.25">
      <c r="A88" s="593">
        <v>11</v>
      </c>
      <c r="B88" s="601" t="s">
        <v>594</v>
      </c>
      <c r="C88" s="595">
        <f>'Field Contact'!K2</f>
        <v>0</v>
      </c>
      <c r="D88" s="595">
        <f>COUNTIF('Field Contact'!B:B,"Critical")</f>
        <v>0</v>
      </c>
      <c r="E88" s="595">
        <f>'Field Contact'!H7</f>
        <v>0</v>
      </c>
      <c r="F88" s="595">
        <f>'Field Contact'!H8</f>
        <v>0</v>
      </c>
      <c r="G88" s="595">
        <f>'Field Contact'!H9</f>
        <v>0</v>
      </c>
      <c r="H88" s="595">
        <f>'Field Contact'!H10</f>
        <v>0</v>
      </c>
      <c r="I88" s="24">
        <f t="shared" si="9"/>
        <v>0</v>
      </c>
    </row>
    <row r="89" spans="1:9" s="607" customFormat="1" x14ac:dyDescent="0.25">
      <c r="A89" s="603">
        <v>12</v>
      </c>
      <c r="B89" s="609" t="s">
        <v>2553</v>
      </c>
      <c r="C89" s="605">
        <f>'Field Reporting'!K2</f>
        <v>0</v>
      </c>
      <c r="D89" s="605">
        <f>COUNTIF('Field Reporting'!B:B,"Critical")</f>
        <v>17</v>
      </c>
      <c r="E89" s="605">
        <f>'Field Reporting'!H7</f>
        <v>17</v>
      </c>
      <c r="F89" s="605">
        <f>'Field Reporting'!H8</f>
        <v>0</v>
      </c>
      <c r="G89" s="605">
        <f>'Field Reporting'!H9</f>
        <v>0</v>
      </c>
      <c r="H89" s="605">
        <f>'Field Reporting'!H10</f>
        <v>0</v>
      </c>
      <c r="I89" s="606">
        <f t="shared" ref="I89" si="10">SUM(E89:H89)</f>
        <v>17</v>
      </c>
    </row>
    <row r="90" spans="1:9" x14ac:dyDescent="0.25">
      <c r="A90" s="596">
        <v>13</v>
      </c>
      <c r="B90" s="601" t="s">
        <v>886</v>
      </c>
      <c r="C90" s="595">
        <f>'Fleet Management'!K2</f>
        <v>0</v>
      </c>
      <c r="D90" s="595">
        <f>COUNTIF('Fleet Management'!B:B,"Critical")</f>
        <v>3</v>
      </c>
      <c r="E90" s="595">
        <f>'Fleet Management'!H7</f>
        <v>3</v>
      </c>
      <c r="F90" s="595">
        <f>'Fleet Management'!H8</f>
        <v>0</v>
      </c>
      <c r="G90" s="595">
        <f>'Fleet Management'!H9</f>
        <v>0</v>
      </c>
      <c r="H90" s="595">
        <f>'Fleet Management'!H10</f>
        <v>0</v>
      </c>
      <c r="I90" s="24">
        <f t="shared" si="9"/>
        <v>3</v>
      </c>
    </row>
    <row r="91" spans="1:9" s="607" customFormat="1" x14ac:dyDescent="0.25">
      <c r="A91" s="608">
        <v>14</v>
      </c>
      <c r="B91" s="609" t="s">
        <v>978</v>
      </c>
      <c r="C91" s="605">
        <f>Impound!K2</f>
        <v>0</v>
      </c>
      <c r="D91" s="605">
        <f>COUNTIF(Impound!B:B,"Critical")</f>
        <v>1</v>
      </c>
      <c r="E91" s="605">
        <f>Impound!H7</f>
        <v>1</v>
      </c>
      <c r="F91" s="605">
        <f>Impound!H8</f>
        <v>0</v>
      </c>
      <c r="G91" s="605">
        <f>Impound!H9</f>
        <v>0</v>
      </c>
      <c r="H91" s="605">
        <f>Impound!H10</f>
        <v>0</v>
      </c>
      <c r="I91" s="606">
        <f t="shared" si="9"/>
        <v>1</v>
      </c>
    </row>
    <row r="92" spans="1:9" x14ac:dyDescent="0.25">
      <c r="A92" s="596">
        <v>15</v>
      </c>
      <c r="B92" s="601" t="s">
        <v>980</v>
      </c>
      <c r="C92" s="595">
        <f>'Incident Case Entry'!K2</f>
        <v>0</v>
      </c>
      <c r="D92" s="595">
        <f>COUNTIF('Incident Case Entry'!B:B,"Critical")</f>
        <v>19</v>
      </c>
      <c r="E92" s="595">
        <f>'Incident Case Entry'!H7</f>
        <v>19</v>
      </c>
      <c r="F92" s="595">
        <f>'Incident Case Entry'!H8</f>
        <v>0</v>
      </c>
      <c r="G92" s="595">
        <f>'Incident Case Entry'!H9</f>
        <v>0</v>
      </c>
      <c r="H92" s="595">
        <f>'Incident Case Entry'!H10</f>
        <v>0</v>
      </c>
      <c r="I92" s="24">
        <f t="shared" si="9"/>
        <v>19</v>
      </c>
    </row>
    <row r="93" spans="1:9" s="607" customFormat="1" x14ac:dyDescent="0.25">
      <c r="A93" s="603">
        <v>16</v>
      </c>
      <c r="B93" s="609" t="s">
        <v>1019</v>
      </c>
      <c r="C93" s="605">
        <f>'Intelligence and Tips'!K2</f>
        <v>0</v>
      </c>
      <c r="D93" s="605">
        <f>COUNTIF('Intelligence and Tips'!B:B,"Critical")</f>
        <v>4</v>
      </c>
      <c r="E93" s="605">
        <f>'Intelligence and Tips'!H7</f>
        <v>4</v>
      </c>
      <c r="F93" s="605">
        <f>'Intelligence and Tips'!H8</f>
        <v>0</v>
      </c>
      <c r="G93" s="605">
        <f>'Intelligence and Tips'!H9</f>
        <v>0</v>
      </c>
      <c r="H93" s="605">
        <f>'Intelligence and Tips'!H10</f>
        <v>0</v>
      </c>
      <c r="I93" s="606">
        <f t="shared" si="9"/>
        <v>4</v>
      </c>
    </row>
    <row r="94" spans="1:9" x14ac:dyDescent="0.25">
      <c r="A94" s="593">
        <v>17</v>
      </c>
      <c r="B94" s="601" t="s">
        <v>1051</v>
      </c>
      <c r="C94" s="595">
        <f>Investigations!K2</f>
        <v>0</v>
      </c>
      <c r="D94" s="595">
        <f>COUNTIF(Investigations!B:B,"Critical")</f>
        <v>5</v>
      </c>
      <c r="E94" s="595">
        <f>Investigations!H7</f>
        <v>5</v>
      </c>
      <c r="F94" s="595">
        <f>Investigations!H8</f>
        <v>0</v>
      </c>
      <c r="G94" s="595">
        <f>Investigations!H9</f>
        <v>0</v>
      </c>
      <c r="H94" s="595">
        <f>Investigations!H10</f>
        <v>0</v>
      </c>
      <c r="I94" s="24">
        <f t="shared" si="9"/>
        <v>5</v>
      </c>
    </row>
    <row r="95" spans="1:9" s="607" customFormat="1" x14ac:dyDescent="0.25">
      <c r="A95" s="603">
        <v>18</v>
      </c>
      <c r="B95" s="609" t="s">
        <v>1080</v>
      </c>
      <c r="C95" s="605">
        <f>'K9'!K2</f>
        <v>0</v>
      </c>
      <c r="D95" s="605">
        <f>COUNTIF('K9'!B:B,"Critical")</f>
        <v>1</v>
      </c>
      <c r="E95" s="605">
        <f>'K9'!H7</f>
        <v>1</v>
      </c>
      <c r="F95" s="605">
        <f>'K9'!H8</f>
        <v>0</v>
      </c>
      <c r="G95" s="605">
        <f>'K9'!H9</f>
        <v>0</v>
      </c>
      <c r="H95" s="605">
        <f>'K9'!H10</f>
        <v>0</v>
      </c>
      <c r="I95" s="606">
        <f t="shared" si="9"/>
        <v>1</v>
      </c>
    </row>
    <row r="96" spans="1:9" x14ac:dyDescent="0.25">
      <c r="A96" s="593">
        <v>19</v>
      </c>
      <c r="B96" s="601" t="s">
        <v>1085</v>
      </c>
      <c r="C96" s="595">
        <f>Lineups!K2</f>
        <v>0</v>
      </c>
      <c r="D96" s="595">
        <f>COUNTIF(Lineups!B:B,"Critical")</f>
        <v>2</v>
      </c>
      <c r="E96" s="595">
        <f>Lineups!H7</f>
        <v>2</v>
      </c>
      <c r="F96" s="595">
        <f>Lineups!H8</f>
        <v>0</v>
      </c>
      <c r="G96" s="595">
        <f>Lineups!H9</f>
        <v>0</v>
      </c>
      <c r="H96" s="595">
        <f>Lineups!H10</f>
        <v>0</v>
      </c>
      <c r="I96" s="24">
        <f t="shared" si="9"/>
        <v>2</v>
      </c>
    </row>
    <row r="97" spans="1:10" s="607" customFormat="1" x14ac:dyDescent="0.25">
      <c r="A97" s="603">
        <v>20</v>
      </c>
      <c r="B97" s="609" t="s">
        <v>1089</v>
      </c>
      <c r="C97" s="605">
        <f>'Master Indices'!K2</f>
        <v>0</v>
      </c>
      <c r="D97" s="605">
        <f>COUNTIF('Master Indices'!B:B,"Critical")</f>
        <v>9</v>
      </c>
      <c r="E97" s="605">
        <f>'Master Indices'!H7</f>
        <v>9</v>
      </c>
      <c r="F97" s="605">
        <f>'Master Indices'!H8</f>
        <v>0</v>
      </c>
      <c r="G97" s="605">
        <f>'Master Indices'!H9</f>
        <v>0</v>
      </c>
      <c r="H97" s="605">
        <f>'Master Indices'!H10</f>
        <v>0</v>
      </c>
      <c r="I97" s="606">
        <f t="shared" si="9"/>
        <v>9</v>
      </c>
    </row>
    <row r="98" spans="1:10" x14ac:dyDescent="0.25">
      <c r="A98" s="596">
        <v>21</v>
      </c>
      <c r="B98" s="601" t="s">
        <v>1165</v>
      </c>
      <c r="C98" s="595">
        <f>Narcotics!K2</f>
        <v>0</v>
      </c>
      <c r="D98" s="595">
        <f>COUNTIF(Narcotics!B:B,"Critical")</f>
        <v>3</v>
      </c>
      <c r="E98" s="595">
        <f>Narcotics!H7</f>
        <v>3</v>
      </c>
      <c r="F98" s="595">
        <f>Narcotics!H8</f>
        <v>0</v>
      </c>
      <c r="G98" s="595">
        <f>Narcotics!H9</f>
        <v>0</v>
      </c>
      <c r="H98" s="595">
        <f>Narcotics!H10</f>
        <v>0</v>
      </c>
      <c r="I98" s="24">
        <f t="shared" si="9"/>
        <v>3</v>
      </c>
    </row>
    <row r="99" spans="1:10" s="607" customFormat="1" x14ac:dyDescent="0.25">
      <c r="A99" s="612">
        <v>22</v>
      </c>
      <c r="B99" s="613" t="s">
        <v>1174</v>
      </c>
      <c r="C99" s="614">
        <f>Narrative!K2</f>
        <v>0</v>
      </c>
      <c r="D99" s="614">
        <f>COUNTIF(Narrative!B:B,"Critical")</f>
        <v>1</v>
      </c>
      <c r="E99" s="614">
        <f>Narrative!H7</f>
        <v>1</v>
      </c>
      <c r="F99" s="614">
        <f>Narrative!H8</f>
        <v>0</v>
      </c>
      <c r="G99" s="614">
        <f>Narrative!H9</f>
        <v>0</v>
      </c>
      <c r="H99" s="614">
        <f>Narrative!H10</f>
        <v>0</v>
      </c>
      <c r="I99" s="606">
        <f t="shared" si="9"/>
        <v>1</v>
      </c>
    </row>
    <row r="100" spans="1:10" x14ac:dyDescent="0.25">
      <c r="A100" s="599">
        <v>23</v>
      </c>
      <c r="B100" s="597" t="s">
        <v>1178</v>
      </c>
      <c r="C100" s="595">
        <f>Orders!K2</f>
        <v>0</v>
      </c>
      <c r="D100" s="595">
        <f>COUNTIF(Orders!B:B,"Critical")</f>
        <v>3</v>
      </c>
      <c r="E100" s="595">
        <f>Orders!H7</f>
        <v>3</v>
      </c>
      <c r="F100" s="595">
        <f>Orders!H9</f>
        <v>0</v>
      </c>
      <c r="G100" s="595">
        <f>Orders!H9</f>
        <v>0</v>
      </c>
      <c r="H100" s="595">
        <f>Orders!H10</f>
        <v>0</v>
      </c>
      <c r="I100" s="24">
        <f t="shared" si="9"/>
        <v>3</v>
      </c>
    </row>
    <row r="101" spans="1:10" s="607" customFormat="1" x14ac:dyDescent="0.25">
      <c r="A101" s="603">
        <v>24</v>
      </c>
      <c r="B101" s="604" t="s">
        <v>1231</v>
      </c>
      <c r="C101" s="608">
        <f>'Personnel Training'!K2</f>
        <v>0</v>
      </c>
      <c r="D101" s="608">
        <f>COUNTIF('Personnel Training'!B:B,"Critical")</f>
        <v>25</v>
      </c>
      <c r="E101" s="608">
        <f>'Personnel Training'!H7</f>
        <v>25</v>
      </c>
      <c r="F101" s="608">
        <f>'Personnel Training'!H8</f>
        <v>0</v>
      </c>
      <c r="G101" s="608">
        <f>'Personnel Training'!H9</f>
        <v>0</v>
      </c>
      <c r="H101" s="608">
        <f>'Personnel Training'!H10</f>
        <v>0</v>
      </c>
      <c r="I101" s="606">
        <f t="shared" si="9"/>
        <v>25</v>
      </c>
    </row>
    <row r="102" spans="1:10" x14ac:dyDescent="0.25">
      <c r="A102" s="593">
        <v>25</v>
      </c>
      <c r="B102" s="601" t="s">
        <v>1303</v>
      </c>
      <c r="C102" s="595">
        <f>Property!K2</f>
        <v>0</v>
      </c>
      <c r="D102" s="595">
        <f>COUNTIF(Property!B:B,"Critical")</f>
        <v>15</v>
      </c>
      <c r="E102" s="595">
        <f>Property!H7</f>
        <v>15</v>
      </c>
      <c r="F102" s="595">
        <f>Property!H8</f>
        <v>0</v>
      </c>
      <c r="G102" s="595">
        <f>Property!H9</f>
        <v>0</v>
      </c>
      <c r="H102" s="595">
        <f>Property!H10</f>
        <v>0</v>
      </c>
      <c r="I102" s="24">
        <f t="shared" si="9"/>
        <v>15</v>
      </c>
    </row>
    <row r="103" spans="1:10" s="607" customFormat="1" x14ac:dyDescent="0.25">
      <c r="A103" s="603">
        <v>26</v>
      </c>
      <c r="B103" s="609" t="s">
        <v>1379</v>
      </c>
      <c r="C103" s="605">
        <f>Records!K2</f>
        <v>0</v>
      </c>
      <c r="D103" s="605">
        <f>COUNTIF(Records!B:B,"Critical")</f>
        <v>9</v>
      </c>
      <c r="E103" s="605">
        <f>Records!H7</f>
        <v>9</v>
      </c>
      <c r="F103" s="605">
        <f>Records!H8</f>
        <v>0</v>
      </c>
      <c r="G103" s="605">
        <f>Records!H9</f>
        <v>0</v>
      </c>
      <c r="H103" s="605">
        <f>Records!H10</f>
        <v>0</v>
      </c>
      <c r="I103" s="606">
        <f t="shared" si="9"/>
        <v>9</v>
      </c>
    </row>
    <row r="104" spans="1:10" x14ac:dyDescent="0.25">
      <c r="A104" s="596">
        <v>27</v>
      </c>
      <c r="B104" s="601" t="s">
        <v>1425</v>
      </c>
      <c r="C104" s="595">
        <f>Reports!K2</f>
        <v>0</v>
      </c>
      <c r="D104" s="595">
        <f>COUNTIF(Reports!B:B,"Critical")</f>
        <v>17</v>
      </c>
      <c r="E104" s="595">
        <f>Reports!H7</f>
        <v>17</v>
      </c>
      <c r="F104" s="595">
        <f>Reports!H8</f>
        <v>0</v>
      </c>
      <c r="G104" s="595">
        <f>Reports!H9</f>
        <v>0</v>
      </c>
      <c r="H104" s="595">
        <f>Reports!H10</f>
        <v>0</v>
      </c>
      <c r="I104" s="24">
        <f t="shared" si="9"/>
        <v>17</v>
      </c>
    </row>
    <row r="105" spans="1:10" s="607" customFormat="1" x14ac:dyDescent="0.25">
      <c r="A105" s="608">
        <v>28</v>
      </c>
      <c r="B105" s="610" t="s">
        <v>1545</v>
      </c>
      <c r="C105" s="611">
        <f>UOF!K2</f>
        <v>0</v>
      </c>
      <c r="D105" s="605">
        <f>COUNTIF(UOF!B:B,"Critical")</f>
        <v>3</v>
      </c>
      <c r="E105" s="611">
        <f>UOF!H7</f>
        <v>3</v>
      </c>
      <c r="F105" s="611">
        <f>UOF!H8</f>
        <v>0</v>
      </c>
      <c r="G105" s="611">
        <f>UOF!H9</f>
        <v>0</v>
      </c>
      <c r="H105" s="611">
        <f>UOF!H10</f>
        <v>0</v>
      </c>
      <c r="I105" s="606">
        <f t="shared" si="9"/>
        <v>3</v>
      </c>
    </row>
    <row r="106" spans="1:10" x14ac:dyDescent="0.25">
      <c r="A106" s="596">
        <v>29</v>
      </c>
      <c r="B106" s="601" t="s">
        <v>1865</v>
      </c>
      <c r="C106" s="595">
        <f>Warrants!K2</f>
        <v>0</v>
      </c>
      <c r="D106" s="595">
        <f>COUNTIF(Warrants!B:B,"Critical")</f>
        <v>3</v>
      </c>
      <c r="E106" s="595">
        <f>Warrants!H7</f>
        <v>3</v>
      </c>
      <c r="F106" s="595">
        <f>Warrants!H8</f>
        <v>0</v>
      </c>
      <c r="G106" s="595">
        <f>Warrants!H9</f>
        <v>0</v>
      </c>
      <c r="H106" s="595">
        <f>Warrants!H10</f>
        <v>0</v>
      </c>
      <c r="I106" s="24">
        <f t="shared" si="9"/>
        <v>3</v>
      </c>
      <c r="J106" s="588">
        <f>SUM(I79:I106)</f>
        <v>237</v>
      </c>
    </row>
    <row r="108" spans="1:10" ht="41.4" x14ac:dyDescent="0.25">
      <c r="A108" s="13" t="s">
        <v>4</v>
      </c>
      <c r="B108" s="13" t="s">
        <v>5</v>
      </c>
      <c r="C108" s="13" t="s">
        <v>15</v>
      </c>
      <c r="D108" s="14" t="s">
        <v>25</v>
      </c>
      <c r="E108" s="14" t="s">
        <v>26</v>
      </c>
      <c r="F108" s="14" t="s">
        <v>27</v>
      </c>
      <c r="G108" s="14" t="s">
        <v>28</v>
      </c>
      <c r="H108" s="14" t="s">
        <v>29</v>
      </c>
      <c r="I108" s="1"/>
    </row>
    <row r="109" spans="1:10" x14ac:dyDescent="0.25">
      <c r="A109" s="17" t="s">
        <v>19</v>
      </c>
      <c r="B109" s="23"/>
      <c r="C109" s="17">
        <f t="shared" ref="C109:H109" si="11">SUM(C111:C138)</f>
        <v>0</v>
      </c>
      <c r="D109" s="17">
        <f t="shared" si="11"/>
        <v>704</v>
      </c>
      <c r="E109" s="17">
        <f t="shared" si="11"/>
        <v>704</v>
      </c>
      <c r="F109" s="17">
        <f t="shared" si="11"/>
        <v>0</v>
      </c>
      <c r="G109" s="17">
        <f t="shared" si="11"/>
        <v>0</v>
      </c>
      <c r="H109" s="17">
        <f t="shared" si="11"/>
        <v>0</v>
      </c>
      <c r="I109" s="588">
        <f t="shared" ref="I109:I138" si="12">SUM(E109:H109)</f>
        <v>704</v>
      </c>
    </row>
    <row r="110" spans="1:10" x14ac:dyDescent="0.25">
      <c r="A110" s="593">
        <v>1</v>
      </c>
      <c r="B110" s="600" t="str">
        <f>AlarmTracking!A2</f>
        <v>ALARM TRACKING AND BILLING</v>
      </c>
      <c r="C110" s="595">
        <f>AlarmTracking!K2</f>
        <v>0</v>
      </c>
      <c r="D110" s="595">
        <f>COUNTIF(AlarmTracking!B:B,"Important")</f>
        <v>0</v>
      </c>
      <c r="E110" s="595">
        <f>AlarmTracking!H11</f>
        <v>0</v>
      </c>
      <c r="F110" s="595">
        <f>AlarmTracking!H12</f>
        <v>0</v>
      </c>
      <c r="G110" s="595">
        <f>AlarmTracking!H13</f>
        <v>0</v>
      </c>
      <c r="H110" s="595">
        <f>AlarmTracking!H14</f>
        <v>0</v>
      </c>
      <c r="I110" s="24">
        <f t="shared" si="12"/>
        <v>0</v>
      </c>
    </row>
    <row r="111" spans="1:10" s="607" customFormat="1" x14ac:dyDescent="0.25">
      <c r="A111" s="603">
        <v>2</v>
      </c>
      <c r="B111" s="604" t="str">
        <f>Application!A2</f>
        <v>APPLICATION</v>
      </c>
      <c r="C111" s="605">
        <f>Application!K2</f>
        <v>0</v>
      </c>
      <c r="D111" s="605">
        <f>COUNTIF(Application!B:B,"Important")</f>
        <v>5</v>
      </c>
      <c r="E111" s="605">
        <f>Application!H11</f>
        <v>5</v>
      </c>
      <c r="F111" s="605">
        <f>Application!H12</f>
        <v>0</v>
      </c>
      <c r="G111" s="605">
        <f>Application!H13</f>
        <v>0</v>
      </c>
      <c r="H111" s="605">
        <f>Application!H14</f>
        <v>0</v>
      </c>
      <c r="I111" s="606">
        <f t="shared" si="12"/>
        <v>5</v>
      </c>
    </row>
    <row r="112" spans="1:10" x14ac:dyDescent="0.25">
      <c r="A112" s="596">
        <v>3</v>
      </c>
      <c r="B112" s="601" t="str">
        <f>Animal!A2</f>
        <v>ANIMAL</v>
      </c>
      <c r="C112" s="595">
        <f>Animal!K2</f>
        <v>0</v>
      </c>
      <c r="D112" s="595">
        <f>COUNTIF(Animal!B:B,"Important")</f>
        <v>0</v>
      </c>
      <c r="E112" s="595">
        <f>Animal!H11</f>
        <v>0</v>
      </c>
      <c r="F112" s="595">
        <f>Animal!H12</f>
        <v>0</v>
      </c>
      <c r="G112" s="595">
        <f>Animal!H13</f>
        <v>0</v>
      </c>
      <c r="H112" s="595">
        <f>Animal!H14</f>
        <v>0</v>
      </c>
      <c r="I112" s="24">
        <f t="shared" si="12"/>
        <v>0</v>
      </c>
    </row>
    <row r="113" spans="1:9" s="607" customFormat="1" x14ac:dyDescent="0.25">
      <c r="A113" s="608">
        <v>4</v>
      </c>
      <c r="B113" s="609" t="str">
        <f>Arrest!A2</f>
        <v>ARREST</v>
      </c>
      <c r="C113" s="605">
        <f>Arrest!K2</f>
        <v>0</v>
      </c>
      <c r="D113" s="605">
        <f>COUNTIF(Arrest!B:B,"Important")</f>
        <v>32</v>
      </c>
      <c r="E113" s="605">
        <f>Arrest!H11</f>
        <v>32</v>
      </c>
      <c r="F113" s="605">
        <f>Arrest!H12</f>
        <v>0</v>
      </c>
      <c r="G113" s="605">
        <f>Arrest!H13</f>
        <v>0</v>
      </c>
      <c r="H113" s="605">
        <f>Arrest!H14</f>
        <v>0</v>
      </c>
      <c r="I113" s="606">
        <f t="shared" si="12"/>
        <v>32</v>
      </c>
    </row>
    <row r="114" spans="1:9" x14ac:dyDescent="0.25">
      <c r="A114" s="596">
        <v>5</v>
      </c>
      <c r="B114" s="601" t="str">
        <f>'Asset Management'!A2</f>
        <v>ASSET MANAGEMENT</v>
      </c>
      <c r="C114" s="595">
        <f>'Asset Management'!K2</f>
        <v>0</v>
      </c>
      <c r="D114" s="595">
        <f>COUNTIF('Asset Management'!B:B,"Important")</f>
        <v>47</v>
      </c>
      <c r="E114" s="595">
        <f>'Asset Management'!H11</f>
        <v>47</v>
      </c>
      <c r="F114" s="595">
        <f>'Asset Management'!H12</f>
        <v>0</v>
      </c>
      <c r="G114" s="595">
        <f>'Asset Management'!H13</f>
        <v>0</v>
      </c>
      <c r="H114" s="595">
        <f>'Asset Management'!H14</f>
        <v>0</v>
      </c>
      <c r="I114" s="24">
        <f t="shared" si="12"/>
        <v>47</v>
      </c>
    </row>
    <row r="115" spans="1:9" s="607" customFormat="1" x14ac:dyDescent="0.25">
      <c r="A115" s="603">
        <v>6</v>
      </c>
      <c r="B115" s="609" t="str">
        <f>'Case Management'!A2</f>
        <v>CASE MANAGEMENT</v>
      </c>
      <c r="C115" s="605">
        <f>'Case Management'!K2</f>
        <v>0</v>
      </c>
      <c r="D115" s="605">
        <f>COUNTIF('Case Management'!B:B,"Important")</f>
        <v>37</v>
      </c>
      <c r="E115" s="605">
        <f>'Case Management'!H11</f>
        <v>37</v>
      </c>
      <c r="F115" s="605">
        <f>'Case Management'!H12</f>
        <v>0</v>
      </c>
      <c r="G115" s="605">
        <f>'Case Management'!H13</f>
        <v>0</v>
      </c>
      <c r="H115" s="605">
        <f>'Case Management'!H14</f>
        <v>0</v>
      </c>
      <c r="I115" s="606">
        <f t="shared" si="12"/>
        <v>37</v>
      </c>
    </row>
    <row r="116" spans="1:9" x14ac:dyDescent="0.25">
      <c r="A116" s="596">
        <v>7</v>
      </c>
      <c r="B116" s="601" t="str">
        <f>Citations!A2</f>
        <v>CITATIONS</v>
      </c>
      <c r="C116" s="595">
        <f>Citations!K2</f>
        <v>0</v>
      </c>
      <c r="D116" s="595">
        <f>COUNTIF(Citations!B:B,"Important")</f>
        <v>0</v>
      </c>
      <c r="E116" s="595">
        <f>Citations!H11</f>
        <v>0</v>
      </c>
      <c r="F116" s="595">
        <f>Citations!H12</f>
        <v>0</v>
      </c>
      <c r="G116" s="595">
        <f>Citations!H13</f>
        <v>0</v>
      </c>
      <c r="H116" s="595">
        <f>Citations!H14</f>
        <v>0</v>
      </c>
      <c r="I116" s="24">
        <f t="shared" si="12"/>
        <v>0</v>
      </c>
    </row>
    <row r="117" spans="1:9" s="607" customFormat="1" x14ac:dyDescent="0.25">
      <c r="A117" s="608">
        <v>8</v>
      </c>
      <c r="B117" s="609" t="str">
        <f>Collisions!A2</f>
        <v>COLLISIONS</v>
      </c>
      <c r="C117" s="605">
        <f>Collisions!K2</f>
        <v>0</v>
      </c>
      <c r="D117" s="605">
        <f>COUNTIF(Collisions!B:B,"Important")</f>
        <v>23</v>
      </c>
      <c r="E117" s="605">
        <f>Collisions!H11</f>
        <v>23</v>
      </c>
      <c r="F117" s="605">
        <f>Collisions!H12</f>
        <v>0</v>
      </c>
      <c r="G117" s="605">
        <f>Collisions!H13</f>
        <v>0</v>
      </c>
      <c r="H117" s="605">
        <f>Collisions!H14</f>
        <v>0</v>
      </c>
      <c r="I117" s="606">
        <f t="shared" si="12"/>
        <v>23</v>
      </c>
    </row>
    <row r="118" spans="1:9" x14ac:dyDescent="0.25">
      <c r="A118" s="596">
        <v>9</v>
      </c>
      <c r="B118" s="601" t="str">
        <f>'Crime Analysis'!A2</f>
        <v>CRIME ANALYSIS</v>
      </c>
      <c r="C118" s="595">
        <f>'Crime Analysis'!K2</f>
        <v>0</v>
      </c>
      <c r="D118" s="595">
        <f>COUNTIF('Crime Analysis'!B:B,"Important")</f>
        <v>111</v>
      </c>
      <c r="E118" s="595">
        <f>'Crime Analysis'!H11</f>
        <v>111</v>
      </c>
      <c r="F118" s="595">
        <f>'Crime Analysis'!H12</f>
        <v>0</v>
      </c>
      <c r="G118" s="595">
        <f>'Crime Analysis'!H13</f>
        <v>0</v>
      </c>
      <c r="H118" s="595">
        <f>'Crime Analysis'!H14</f>
        <v>0</v>
      </c>
      <c r="I118" s="24">
        <f t="shared" si="12"/>
        <v>111</v>
      </c>
    </row>
    <row r="119" spans="1:9" s="607" customFormat="1" x14ac:dyDescent="0.25">
      <c r="A119" s="603">
        <v>10</v>
      </c>
      <c r="B119" s="609" t="str">
        <f>'Crime Reporting'!A2</f>
        <v>CRIME REPORTING</v>
      </c>
      <c r="C119" s="605">
        <f>'Crime Reporting'!K2</f>
        <v>0</v>
      </c>
      <c r="D119" s="605">
        <f>COUNTIF('Crime Reporting'!B:B,"Important")</f>
        <v>6</v>
      </c>
      <c r="E119" s="605">
        <f>'Crime Reporting'!H11</f>
        <v>6</v>
      </c>
      <c r="F119" s="605">
        <f>'Crime Reporting'!H12</f>
        <v>0</v>
      </c>
      <c r="G119" s="605">
        <f>'Crime Reporting'!H13</f>
        <v>0</v>
      </c>
      <c r="H119" s="605">
        <f>'Crime Reporting'!H14</f>
        <v>0</v>
      </c>
      <c r="I119" s="606">
        <f t="shared" si="12"/>
        <v>6</v>
      </c>
    </row>
    <row r="120" spans="1:9" x14ac:dyDescent="0.25">
      <c r="A120" s="593">
        <v>11</v>
      </c>
      <c r="B120" s="601" t="str">
        <f>'Field Contact'!A2</f>
        <v>FIELD CONTACT</v>
      </c>
      <c r="C120" s="595">
        <f>'Field Contact'!K2</f>
        <v>0</v>
      </c>
      <c r="D120" s="595">
        <f>COUNTIF('Field Contact'!B:B,"Important")</f>
        <v>51</v>
      </c>
      <c r="E120" s="595">
        <f>'Field Contact'!H11</f>
        <v>51</v>
      </c>
      <c r="F120" s="595">
        <f>'Field Contact'!H12</f>
        <v>0</v>
      </c>
      <c r="G120" s="595">
        <f>'Field Contact'!H13</f>
        <v>0</v>
      </c>
      <c r="H120" s="595">
        <f>'Field Contact'!H14</f>
        <v>0</v>
      </c>
      <c r="I120" s="24">
        <f t="shared" si="12"/>
        <v>51</v>
      </c>
    </row>
    <row r="121" spans="1:9" s="607" customFormat="1" x14ac:dyDescent="0.25">
      <c r="A121" s="603">
        <v>12</v>
      </c>
      <c r="B121" s="609" t="str">
        <f>'Field Reporting'!A2</f>
        <v>FIELD REPORTING</v>
      </c>
      <c r="C121" s="605">
        <f>'Field Reporting'!K2</f>
        <v>0</v>
      </c>
      <c r="D121" s="605">
        <f>COUNTIF('Field Reporting'!B:B,"Important")</f>
        <v>109</v>
      </c>
      <c r="E121" s="605">
        <f>'Field Reporting'!H11</f>
        <v>109</v>
      </c>
      <c r="F121" s="605">
        <f>'Field Reporting'!H12</f>
        <v>0</v>
      </c>
      <c r="G121" s="605">
        <f>'Field Reporting'!H13</f>
        <v>0</v>
      </c>
      <c r="H121" s="605">
        <f>'Field Reporting'!H14</f>
        <v>0</v>
      </c>
      <c r="I121" s="606">
        <f>SUM(E121:H121)</f>
        <v>109</v>
      </c>
    </row>
    <row r="122" spans="1:9" x14ac:dyDescent="0.25">
      <c r="A122" s="596">
        <v>13</v>
      </c>
      <c r="B122" s="601" t="str">
        <f>'Fleet Management'!A2</f>
        <v>FLEET MANAGEMENT</v>
      </c>
      <c r="C122" s="595">
        <f>'Fleet Management'!K2</f>
        <v>0</v>
      </c>
      <c r="D122" s="595">
        <f>COUNTIF('Fleet Management'!B:B,"Important")</f>
        <v>15</v>
      </c>
      <c r="E122" s="595">
        <f>'Fleet Management'!H11</f>
        <v>15</v>
      </c>
      <c r="F122" s="595">
        <f>'Fleet Management'!H12</f>
        <v>0</v>
      </c>
      <c r="G122" s="595">
        <f>'Fleet Management'!H13</f>
        <v>0</v>
      </c>
      <c r="H122" s="595">
        <f>'Fleet Management'!H14</f>
        <v>0</v>
      </c>
      <c r="I122" s="24">
        <f t="shared" si="12"/>
        <v>15</v>
      </c>
    </row>
    <row r="123" spans="1:9" s="607" customFormat="1" x14ac:dyDescent="0.25">
      <c r="A123" s="608">
        <v>14</v>
      </c>
      <c r="B123" s="609" t="str">
        <f>Impound!A2</f>
        <v>IMPOUND</v>
      </c>
      <c r="C123" s="605">
        <f>Impound!K2</f>
        <v>0</v>
      </c>
      <c r="D123" s="605">
        <f>COUNTIF(Impound!B:B,"Important")</f>
        <v>0</v>
      </c>
      <c r="E123" s="605">
        <f>Impound!H11</f>
        <v>0</v>
      </c>
      <c r="F123" s="605">
        <f>Impound!H12</f>
        <v>0</v>
      </c>
      <c r="G123" s="605">
        <f>Impound!H13</f>
        <v>0</v>
      </c>
      <c r="H123" s="605">
        <f>Impound!H14</f>
        <v>0</v>
      </c>
      <c r="I123" s="606">
        <f t="shared" si="12"/>
        <v>0</v>
      </c>
    </row>
    <row r="124" spans="1:9" x14ac:dyDescent="0.25">
      <c r="A124" s="596">
        <v>15</v>
      </c>
      <c r="B124" s="601" t="str">
        <f>'Incident Case Entry'!A2</f>
        <v>INCIDENT CASE ENTRY</v>
      </c>
      <c r="C124" s="595">
        <f>'Incident Case Entry'!K2</f>
        <v>0</v>
      </c>
      <c r="D124" s="595">
        <f>COUNTIF('Incident Case Entry'!B:B,"Important")</f>
        <v>14</v>
      </c>
      <c r="E124" s="595">
        <f>'Incident Case Entry'!H11</f>
        <v>14</v>
      </c>
      <c r="F124" s="595">
        <f>'Incident Case Entry'!H12</f>
        <v>0</v>
      </c>
      <c r="G124" s="595">
        <f>'Incident Case Entry'!H13</f>
        <v>0</v>
      </c>
      <c r="H124" s="595">
        <f>'Incident Case Entry'!H14</f>
        <v>0</v>
      </c>
      <c r="I124" s="24">
        <f t="shared" si="12"/>
        <v>14</v>
      </c>
    </row>
    <row r="125" spans="1:9" s="607" customFormat="1" x14ac:dyDescent="0.25">
      <c r="A125" s="603">
        <v>16</v>
      </c>
      <c r="B125" s="609" t="str">
        <f>'Intelligence and Tips'!A2</f>
        <v>INTELLIGENCE AND TIPS</v>
      </c>
      <c r="C125" s="605">
        <f>'Intelligence and Tips'!K2</f>
        <v>0</v>
      </c>
      <c r="D125" s="605">
        <f>COUNTIF('Intelligence and Tips'!B:B,"Important")</f>
        <v>2</v>
      </c>
      <c r="E125" s="605">
        <f>'Intelligence and Tips'!H11</f>
        <v>2</v>
      </c>
      <c r="F125" s="605">
        <f>'Intelligence and Tips'!H12</f>
        <v>0</v>
      </c>
      <c r="G125" s="605">
        <f>'Intelligence and Tips'!H13</f>
        <v>0</v>
      </c>
      <c r="H125" s="605">
        <f>'Intelligence and Tips'!H14</f>
        <v>0</v>
      </c>
      <c r="I125" s="606">
        <f t="shared" si="12"/>
        <v>2</v>
      </c>
    </row>
    <row r="126" spans="1:9" x14ac:dyDescent="0.25">
      <c r="A126" s="593">
        <v>17</v>
      </c>
      <c r="B126" s="601" t="str">
        <f>Investigations!A2</f>
        <v>INVESTIGATIONS</v>
      </c>
      <c r="C126" s="595">
        <f>Investigations!K2</f>
        <v>0</v>
      </c>
      <c r="D126" s="595">
        <f>COUNTIF(Investigations!B:B,"Important")</f>
        <v>22</v>
      </c>
      <c r="E126" s="595">
        <f>Investigations!H11</f>
        <v>22</v>
      </c>
      <c r="F126" s="595">
        <f>Investigations!H12</f>
        <v>0</v>
      </c>
      <c r="G126" s="595">
        <f>Investigations!H13</f>
        <v>0</v>
      </c>
      <c r="H126" s="595">
        <f>Investigations!H14</f>
        <v>0</v>
      </c>
      <c r="I126" s="24">
        <f t="shared" si="12"/>
        <v>22</v>
      </c>
    </row>
    <row r="127" spans="1:9" s="607" customFormat="1" x14ac:dyDescent="0.25">
      <c r="A127" s="603">
        <v>18</v>
      </c>
      <c r="B127" s="609" t="str">
        <f>'K9'!A2</f>
        <v>K9</v>
      </c>
      <c r="C127" s="605">
        <f>'K9'!K2</f>
        <v>0</v>
      </c>
      <c r="D127" s="605">
        <f>COUNTIF('K9'!B:B,"Important")</f>
        <v>0</v>
      </c>
      <c r="E127" s="605">
        <f>'K9'!H11</f>
        <v>0</v>
      </c>
      <c r="F127" s="605">
        <f>'K9'!H12</f>
        <v>0</v>
      </c>
      <c r="G127" s="605">
        <f>'K9'!H13</f>
        <v>0</v>
      </c>
      <c r="H127" s="605">
        <f>'K9'!H14</f>
        <v>0</v>
      </c>
      <c r="I127" s="606">
        <f t="shared" si="12"/>
        <v>0</v>
      </c>
    </row>
    <row r="128" spans="1:9" x14ac:dyDescent="0.25">
      <c r="A128" s="593">
        <v>19</v>
      </c>
      <c r="B128" s="601" t="str">
        <f>Lineups!A2</f>
        <v>LINEUPS</v>
      </c>
      <c r="C128" s="595">
        <f>Lineups!K2</f>
        <v>0</v>
      </c>
      <c r="D128" s="595">
        <f>COUNTIF(Lineups!B:B,"Important")</f>
        <v>1</v>
      </c>
      <c r="E128" s="595">
        <f>Lineups!H11</f>
        <v>1</v>
      </c>
      <c r="F128" s="595">
        <f>Lineups!H12</f>
        <v>0</v>
      </c>
      <c r="G128" s="595">
        <f>Lineups!H13</f>
        <v>0</v>
      </c>
      <c r="H128" s="595">
        <f>Lineups!H14</f>
        <v>0</v>
      </c>
      <c r="I128" s="24">
        <f t="shared" ref="I128" si="13">SUM(E128:H128)</f>
        <v>1</v>
      </c>
    </row>
    <row r="129" spans="1:10" s="607" customFormat="1" x14ac:dyDescent="0.25">
      <c r="A129" s="603">
        <v>20</v>
      </c>
      <c r="B129" s="609" t="str">
        <f>'Master Indices'!A2</f>
        <v>MASTER INDICES</v>
      </c>
      <c r="C129" s="605">
        <f>'Master Indices'!K2</f>
        <v>0</v>
      </c>
      <c r="D129" s="605">
        <f>COUNTIF('Master Indices'!B:B,"Important")</f>
        <v>2</v>
      </c>
      <c r="E129" s="605">
        <f>'Master Indices'!H11</f>
        <v>2</v>
      </c>
      <c r="F129" s="605">
        <f>'Master Indices'!H12</f>
        <v>0</v>
      </c>
      <c r="G129" s="605">
        <f>'Master Indices'!H13</f>
        <v>0</v>
      </c>
      <c r="H129" s="605">
        <f>'Master Indices'!H14</f>
        <v>0</v>
      </c>
      <c r="I129" s="606">
        <f t="shared" si="12"/>
        <v>2</v>
      </c>
    </row>
    <row r="130" spans="1:10" x14ac:dyDescent="0.25">
      <c r="A130" s="596">
        <v>21</v>
      </c>
      <c r="B130" s="601" t="str">
        <f>Narcotics!A2</f>
        <v>NARCOTICS</v>
      </c>
      <c r="C130" s="595">
        <f>Narcotics!K2</f>
        <v>0</v>
      </c>
      <c r="D130" s="595">
        <f>COUNTIF(Narcotics!B:B,"Important")</f>
        <v>4</v>
      </c>
      <c r="E130" s="595">
        <f>Narcotics!H11</f>
        <v>4</v>
      </c>
      <c r="F130" s="595">
        <f>Narcotics!H12</f>
        <v>0</v>
      </c>
      <c r="G130" s="595">
        <f>Narcotics!H13</f>
        <v>0</v>
      </c>
      <c r="H130" s="595">
        <f>Narcotics!H14</f>
        <v>0</v>
      </c>
      <c r="I130" s="24">
        <f t="shared" si="12"/>
        <v>4</v>
      </c>
    </row>
    <row r="131" spans="1:10" s="607" customFormat="1" x14ac:dyDescent="0.25">
      <c r="A131" s="608">
        <v>22</v>
      </c>
      <c r="B131" s="609" t="str">
        <f>Narrative!A2</f>
        <v>NARRATIVE</v>
      </c>
      <c r="C131" s="605">
        <f>Narrative!K2</f>
        <v>0</v>
      </c>
      <c r="D131" s="605">
        <f>COUNTIF(Narrative!B:B,"Important")</f>
        <v>1</v>
      </c>
      <c r="E131" s="605">
        <f>Narrative!H11</f>
        <v>1</v>
      </c>
      <c r="F131" s="605">
        <f>Narrative!H12</f>
        <v>0</v>
      </c>
      <c r="G131" s="605">
        <f>Narrative!H13</f>
        <v>0</v>
      </c>
      <c r="H131" s="605">
        <f>Narrative!H14</f>
        <v>0</v>
      </c>
      <c r="I131" s="606">
        <f t="shared" si="12"/>
        <v>1</v>
      </c>
    </row>
    <row r="132" spans="1:10" x14ac:dyDescent="0.25">
      <c r="A132" s="602">
        <v>23</v>
      </c>
      <c r="B132" s="601" t="str">
        <f>Orders!A2</f>
        <v>ORDERS</v>
      </c>
      <c r="C132" s="595">
        <f>Orders!K2</f>
        <v>0</v>
      </c>
      <c r="D132" s="595">
        <f>COUNTIF(Orders!B:B,"Important")</f>
        <v>1</v>
      </c>
      <c r="E132" s="595">
        <f>Orders!H11</f>
        <v>1</v>
      </c>
      <c r="F132" s="595">
        <f>Orders!H12</f>
        <v>0</v>
      </c>
      <c r="G132" s="595">
        <f>Orders!H13</f>
        <v>0</v>
      </c>
      <c r="H132" s="595">
        <f>Orders!H14</f>
        <v>0</v>
      </c>
      <c r="I132" s="24">
        <f t="shared" si="12"/>
        <v>1</v>
      </c>
    </row>
    <row r="133" spans="1:10" s="607" customFormat="1" x14ac:dyDescent="0.25">
      <c r="A133" s="603">
        <v>24</v>
      </c>
      <c r="B133" s="609" t="str">
        <f>'Personnel Training'!A2</f>
        <v>PERSONNEL TRAINING</v>
      </c>
      <c r="C133" s="605">
        <f>'Personnel Training'!K2</f>
        <v>0</v>
      </c>
      <c r="D133" s="605">
        <f>COUNTIF('Personnel Training'!B:B,"Important")</f>
        <v>40</v>
      </c>
      <c r="E133" s="605">
        <f>'Personnel Training'!H11</f>
        <v>40</v>
      </c>
      <c r="F133" s="605">
        <f>'Personnel Training'!H12</f>
        <v>0</v>
      </c>
      <c r="G133" s="605">
        <f>'Personnel Training'!H13</f>
        <v>0</v>
      </c>
      <c r="H133" s="605">
        <f>'Personnel Training'!H14</f>
        <v>0</v>
      </c>
      <c r="I133" s="606">
        <f t="shared" si="12"/>
        <v>40</v>
      </c>
    </row>
    <row r="134" spans="1:10" x14ac:dyDescent="0.25">
      <c r="A134" s="593">
        <v>25</v>
      </c>
      <c r="B134" s="601" t="str">
        <f>Property!A2</f>
        <v>PROPERTY EVIDENCE</v>
      </c>
      <c r="C134" s="595">
        <f>Property!K2</f>
        <v>0</v>
      </c>
      <c r="D134" s="595">
        <f>COUNTIF(Property!B:B,"Important")</f>
        <v>48</v>
      </c>
      <c r="E134" s="595">
        <f>Property!H11</f>
        <v>48</v>
      </c>
      <c r="F134" s="595">
        <f>Property!H12</f>
        <v>0</v>
      </c>
      <c r="G134" s="595">
        <f>Property!H13</f>
        <v>0</v>
      </c>
      <c r="H134" s="595">
        <f>Property!H14</f>
        <v>0</v>
      </c>
      <c r="I134" s="24">
        <f t="shared" si="12"/>
        <v>48</v>
      </c>
    </row>
    <row r="135" spans="1:10" s="607" customFormat="1" x14ac:dyDescent="0.25">
      <c r="A135" s="603">
        <v>26</v>
      </c>
      <c r="B135" s="609" t="str">
        <f>Records!A2</f>
        <v>RECORDS</v>
      </c>
      <c r="C135" s="605">
        <f>Records!K2</f>
        <v>0</v>
      </c>
      <c r="D135" s="605">
        <f>COUNTIF(Records!B:B,"Important")</f>
        <v>32</v>
      </c>
      <c r="E135" s="605">
        <f>Records!H11</f>
        <v>32</v>
      </c>
      <c r="F135" s="605">
        <f>Records!H12</f>
        <v>0</v>
      </c>
      <c r="G135" s="605">
        <f>Records!H13</f>
        <v>0</v>
      </c>
      <c r="H135" s="605">
        <f>Records!H14</f>
        <v>0</v>
      </c>
      <c r="I135" s="606">
        <f t="shared" si="12"/>
        <v>32</v>
      </c>
    </row>
    <row r="136" spans="1:10" x14ac:dyDescent="0.25">
      <c r="A136" s="596">
        <v>27</v>
      </c>
      <c r="B136" s="601" t="str">
        <f>Reports!A2</f>
        <v>REPORTS &amp; QUERIES</v>
      </c>
      <c r="C136" s="595">
        <f>Reports!K2</f>
        <v>0</v>
      </c>
      <c r="D136" s="595">
        <f>COUNTIF(Reports!B:B,"Important")</f>
        <v>99</v>
      </c>
      <c r="E136" s="595">
        <f>Reports!H11</f>
        <v>99</v>
      </c>
      <c r="F136" s="595">
        <f>Reports!H12</f>
        <v>0</v>
      </c>
      <c r="G136" s="595">
        <f>Reports!H13</f>
        <v>0</v>
      </c>
      <c r="H136" s="595">
        <f>Reports!H14</f>
        <v>0</v>
      </c>
      <c r="I136" s="24">
        <f t="shared" si="12"/>
        <v>99</v>
      </c>
    </row>
    <row r="137" spans="1:10" s="607" customFormat="1" x14ac:dyDescent="0.25">
      <c r="A137" s="608">
        <v>28</v>
      </c>
      <c r="B137" s="610" t="str">
        <f>UOF!A2</f>
        <v>USE OF FORCE</v>
      </c>
      <c r="C137" s="611">
        <f>UOF!K2</f>
        <v>0</v>
      </c>
      <c r="D137" s="605">
        <f>COUNTIF(UOF!B:B,"Important")</f>
        <v>2</v>
      </c>
      <c r="E137" s="611">
        <f>UOF!H11</f>
        <v>2</v>
      </c>
      <c r="F137" s="611">
        <f>UOF!H12</f>
        <v>0</v>
      </c>
      <c r="G137" s="611">
        <f>UOF!H13</f>
        <v>0</v>
      </c>
      <c r="H137" s="611">
        <f>UOF!H14</f>
        <v>0</v>
      </c>
      <c r="I137" s="606">
        <f t="shared" si="12"/>
        <v>2</v>
      </c>
    </row>
    <row r="138" spans="1:10" x14ac:dyDescent="0.25">
      <c r="A138" s="596">
        <v>29</v>
      </c>
      <c r="B138" s="601" t="str">
        <f>Warrants!A2</f>
        <v>WARRANTS</v>
      </c>
      <c r="C138" s="595">
        <f>Warrants!K2</f>
        <v>0</v>
      </c>
      <c r="D138" s="595">
        <f>COUNTIF(Warrants!B:B,"Important")</f>
        <v>0</v>
      </c>
      <c r="E138" s="595">
        <f>Warrants!H11</f>
        <v>0</v>
      </c>
      <c r="F138" s="595">
        <f>Warrants!H12</f>
        <v>0</v>
      </c>
      <c r="G138" s="595">
        <f>Warrants!H13</f>
        <v>0</v>
      </c>
      <c r="H138" s="595">
        <f>Warrants!H14</f>
        <v>0</v>
      </c>
      <c r="I138" s="24">
        <f t="shared" si="12"/>
        <v>0</v>
      </c>
      <c r="J138" s="588">
        <f>SUM(I111:I138)</f>
        <v>704</v>
      </c>
    </row>
    <row r="140" spans="1:10" ht="41.4" x14ac:dyDescent="0.25">
      <c r="A140" s="13" t="s">
        <v>4</v>
      </c>
      <c r="B140" s="13" t="s">
        <v>5</v>
      </c>
      <c r="C140" s="13" t="s">
        <v>15</v>
      </c>
      <c r="D140" s="14" t="s">
        <v>30</v>
      </c>
      <c r="E140" s="14" t="s">
        <v>31</v>
      </c>
      <c r="F140" s="14" t="s">
        <v>32</v>
      </c>
      <c r="G140" s="14" t="s">
        <v>33</v>
      </c>
      <c r="H140" s="14" t="s">
        <v>34</v>
      </c>
      <c r="I140" s="1"/>
    </row>
    <row r="141" spans="1:10" x14ac:dyDescent="0.25">
      <c r="A141" s="17" t="s">
        <v>19</v>
      </c>
      <c r="B141" s="41"/>
      <c r="C141" s="17">
        <f t="shared" ref="C141:H141" si="14">SUM(C143:C170)</f>
        <v>0</v>
      </c>
      <c r="D141" s="17">
        <f t="shared" si="14"/>
        <v>35</v>
      </c>
      <c r="E141" s="17">
        <f t="shared" si="14"/>
        <v>35</v>
      </c>
      <c r="F141" s="17">
        <f t="shared" si="14"/>
        <v>0</v>
      </c>
      <c r="G141" s="17">
        <f t="shared" si="14"/>
        <v>0</v>
      </c>
      <c r="H141" s="17">
        <f t="shared" si="14"/>
        <v>0</v>
      </c>
      <c r="I141" s="588">
        <f t="shared" ref="I141:I170" si="15">SUM(E141:H141)</f>
        <v>35</v>
      </c>
    </row>
    <row r="142" spans="1:10" x14ac:dyDescent="0.25">
      <c r="A142" s="593">
        <v>1</v>
      </c>
      <c r="B142" s="600" t="str">
        <f>AlarmTracking!A2</f>
        <v>ALARM TRACKING AND BILLING</v>
      </c>
      <c r="C142" s="595">
        <f>AlarmTracking!K2</f>
        <v>0</v>
      </c>
      <c r="D142" s="595">
        <f>COUNTIF(AlarmTracking!B:B,"Informational")</f>
        <v>8</v>
      </c>
      <c r="E142" s="595">
        <f>AlarmTracking!H15</f>
        <v>8</v>
      </c>
      <c r="F142" s="595">
        <f>AlarmTracking!H16</f>
        <v>0</v>
      </c>
      <c r="G142" s="595">
        <f>AlarmTracking!H17</f>
        <v>0</v>
      </c>
      <c r="H142" s="595">
        <f>AlarmTracking!H18</f>
        <v>0</v>
      </c>
      <c r="I142" s="24">
        <f t="shared" si="15"/>
        <v>8</v>
      </c>
    </row>
    <row r="143" spans="1:10" s="607" customFormat="1" x14ac:dyDescent="0.25">
      <c r="A143" s="603">
        <v>2</v>
      </c>
      <c r="B143" s="604" t="str">
        <f>Application!A2</f>
        <v>APPLICATION</v>
      </c>
      <c r="C143" s="605">
        <f>Application!K2</f>
        <v>0</v>
      </c>
      <c r="D143" s="605">
        <f>COUNTIF(Application!B:B,"Informational")</f>
        <v>28</v>
      </c>
      <c r="E143" s="605">
        <f>Application!H15</f>
        <v>28</v>
      </c>
      <c r="F143" s="605">
        <f>Application!H16</f>
        <v>0</v>
      </c>
      <c r="G143" s="605">
        <f>Application!H17</f>
        <v>0</v>
      </c>
      <c r="H143" s="605">
        <f>Application!H18</f>
        <v>0</v>
      </c>
      <c r="I143" s="606">
        <f t="shared" si="15"/>
        <v>28</v>
      </c>
    </row>
    <row r="144" spans="1:10" x14ac:dyDescent="0.25">
      <c r="A144" s="596">
        <v>3</v>
      </c>
      <c r="B144" s="601" t="str">
        <f>Animal!A2</f>
        <v>ANIMAL</v>
      </c>
      <c r="C144" s="595">
        <f>Animal!K2</f>
        <v>0</v>
      </c>
      <c r="D144" s="595">
        <f>COUNTIF(Animal!B:B,"Informational")</f>
        <v>0</v>
      </c>
      <c r="E144" s="595">
        <f>Animal!H15</f>
        <v>0</v>
      </c>
      <c r="F144" s="595">
        <f>Animal!H16</f>
        <v>0</v>
      </c>
      <c r="G144" s="595">
        <f>Animal!H17</f>
        <v>0</v>
      </c>
      <c r="H144" s="595">
        <f>Animal!H18</f>
        <v>0</v>
      </c>
      <c r="I144" s="24">
        <f t="shared" si="15"/>
        <v>0</v>
      </c>
    </row>
    <row r="145" spans="1:9" s="607" customFormat="1" x14ac:dyDescent="0.25">
      <c r="A145" s="608">
        <v>4</v>
      </c>
      <c r="B145" s="609" t="str">
        <f>Arrest!A2</f>
        <v>ARREST</v>
      </c>
      <c r="C145" s="605">
        <f>Arrest!K2</f>
        <v>0</v>
      </c>
      <c r="D145" s="605">
        <f>COUNTIF(Arrest!B:B,"Informational")</f>
        <v>0</v>
      </c>
      <c r="E145" s="605">
        <f>Arrest!H15</f>
        <v>0</v>
      </c>
      <c r="F145" s="605">
        <f>Arrest!H16</f>
        <v>0</v>
      </c>
      <c r="G145" s="605">
        <f>Arrest!H17</f>
        <v>0</v>
      </c>
      <c r="H145" s="605">
        <f>Arrest!H18</f>
        <v>0</v>
      </c>
      <c r="I145" s="606">
        <f t="shared" si="15"/>
        <v>0</v>
      </c>
    </row>
    <row r="146" spans="1:9" x14ac:dyDescent="0.25">
      <c r="A146" s="596">
        <v>5</v>
      </c>
      <c r="B146" s="601" t="str">
        <f>'Asset Management'!A2</f>
        <v>ASSET MANAGEMENT</v>
      </c>
      <c r="C146" s="595">
        <f>'Asset Management'!K2</f>
        <v>0</v>
      </c>
      <c r="D146" s="595">
        <f>COUNTIF('Asset Management'!B:B,"Informational")</f>
        <v>2</v>
      </c>
      <c r="E146" s="595">
        <f>'Asset Management'!H15</f>
        <v>2</v>
      </c>
      <c r="F146" s="595">
        <f>'Asset Management'!H16</f>
        <v>0</v>
      </c>
      <c r="G146" s="595">
        <f>'Asset Management'!H17</f>
        <v>0</v>
      </c>
      <c r="H146" s="595">
        <f>'Asset Management'!H18</f>
        <v>0</v>
      </c>
      <c r="I146" s="24">
        <f t="shared" si="15"/>
        <v>2</v>
      </c>
    </row>
    <row r="147" spans="1:9" s="607" customFormat="1" x14ac:dyDescent="0.25">
      <c r="A147" s="603">
        <v>6</v>
      </c>
      <c r="B147" s="609" t="str">
        <f>'Case Management'!A2</f>
        <v>CASE MANAGEMENT</v>
      </c>
      <c r="C147" s="605">
        <f>'Case Management'!K2</f>
        <v>0</v>
      </c>
      <c r="D147" s="605">
        <f>COUNTIF('Case Management'!B:B,"Informational")</f>
        <v>1</v>
      </c>
      <c r="E147" s="605">
        <f>'Case Management'!H15</f>
        <v>1</v>
      </c>
      <c r="F147" s="605">
        <f>'Case Management'!H16</f>
        <v>0</v>
      </c>
      <c r="G147" s="605">
        <f>'Case Management'!H17</f>
        <v>0</v>
      </c>
      <c r="H147" s="605">
        <f>'Case Management'!H18</f>
        <v>0</v>
      </c>
      <c r="I147" s="606">
        <f t="shared" si="15"/>
        <v>1</v>
      </c>
    </row>
    <row r="148" spans="1:9" x14ac:dyDescent="0.25">
      <c r="A148" s="596">
        <v>7</v>
      </c>
      <c r="B148" s="601" t="str">
        <f>Citations!A2</f>
        <v>CITATIONS</v>
      </c>
      <c r="C148" s="595">
        <f>Citations!K2</f>
        <v>0</v>
      </c>
      <c r="D148" s="595">
        <f>COUNTIF(Citations!B:B,"Informational")</f>
        <v>0</v>
      </c>
      <c r="E148" s="595">
        <f>Citations!H15</f>
        <v>0</v>
      </c>
      <c r="F148" s="595">
        <f>Citations!H16</f>
        <v>0</v>
      </c>
      <c r="G148" s="595">
        <f>Citations!H17</f>
        <v>0</v>
      </c>
      <c r="H148" s="595">
        <f>Citations!H18</f>
        <v>0</v>
      </c>
      <c r="I148" s="24">
        <f t="shared" si="15"/>
        <v>0</v>
      </c>
    </row>
    <row r="149" spans="1:9" s="607" customFormat="1" x14ac:dyDescent="0.25">
      <c r="A149" s="608">
        <v>8</v>
      </c>
      <c r="B149" s="609" t="str">
        <f>Collisions!A2</f>
        <v>COLLISIONS</v>
      </c>
      <c r="C149" s="605">
        <f>Collisions!K2</f>
        <v>0</v>
      </c>
      <c r="D149" s="605">
        <f>COUNTIF(Collisions!B:B,"Informational")</f>
        <v>0</v>
      </c>
      <c r="E149" s="605">
        <f>Collisions!H15</f>
        <v>0</v>
      </c>
      <c r="F149" s="605">
        <f>Collisions!H16</f>
        <v>0</v>
      </c>
      <c r="G149" s="605">
        <f>Collisions!H17</f>
        <v>0</v>
      </c>
      <c r="H149" s="605">
        <f>Collisions!H18</f>
        <v>0</v>
      </c>
      <c r="I149" s="606">
        <f t="shared" si="15"/>
        <v>0</v>
      </c>
    </row>
    <row r="150" spans="1:9" x14ac:dyDescent="0.25">
      <c r="A150" s="596">
        <v>9</v>
      </c>
      <c r="B150" s="601" t="str">
        <f>'Crime Analysis'!A2</f>
        <v>CRIME ANALYSIS</v>
      </c>
      <c r="C150" s="595">
        <f>'Crime Analysis'!K2</f>
        <v>0</v>
      </c>
      <c r="D150" s="595">
        <f>COUNTIF('Crime Analysis'!B:B,"Informational")</f>
        <v>0</v>
      </c>
      <c r="E150" s="595">
        <f>'Crime Analysis'!H15</f>
        <v>0</v>
      </c>
      <c r="F150" s="595">
        <f>'Crime Analysis'!H16</f>
        <v>0</v>
      </c>
      <c r="G150" s="595">
        <f>'Crime Analysis'!H17</f>
        <v>0</v>
      </c>
      <c r="H150" s="595">
        <f>'Crime Analysis'!H18</f>
        <v>0</v>
      </c>
      <c r="I150" s="24">
        <f t="shared" si="15"/>
        <v>0</v>
      </c>
    </row>
    <row r="151" spans="1:9" s="607" customFormat="1" x14ac:dyDescent="0.25">
      <c r="A151" s="603">
        <v>10</v>
      </c>
      <c r="B151" s="609" t="str">
        <f>'Crime Reporting'!A2</f>
        <v>CRIME REPORTING</v>
      </c>
      <c r="C151" s="605">
        <f>'Crime Reporting'!K2</f>
        <v>0</v>
      </c>
      <c r="D151" s="605">
        <f>COUNTIF('Crime Reporting'!B:B,"Informational")</f>
        <v>0</v>
      </c>
      <c r="E151" s="605">
        <f>'Crime Reporting'!H15</f>
        <v>0</v>
      </c>
      <c r="F151" s="605">
        <f>'Crime Reporting'!H16</f>
        <v>0</v>
      </c>
      <c r="G151" s="605">
        <f>'Crime Reporting'!H17</f>
        <v>0</v>
      </c>
      <c r="H151" s="605">
        <f>'Crime Reporting'!H18</f>
        <v>0</v>
      </c>
      <c r="I151" s="606">
        <f t="shared" si="15"/>
        <v>0</v>
      </c>
    </row>
    <row r="152" spans="1:9" x14ac:dyDescent="0.25">
      <c r="A152" s="593">
        <v>11</v>
      </c>
      <c r="B152" s="601" t="str">
        <f>'Field Contact'!A2</f>
        <v>FIELD CONTACT</v>
      </c>
      <c r="C152" s="595">
        <f>'Field Contact'!K2</f>
        <v>0</v>
      </c>
      <c r="D152" s="595">
        <f>COUNTIF('Field Contact'!B:B,"Informational")</f>
        <v>0</v>
      </c>
      <c r="E152" s="595">
        <f>'Field Contact'!H15</f>
        <v>0</v>
      </c>
      <c r="F152" s="595">
        <f>'Field Contact'!H16</f>
        <v>0</v>
      </c>
      <c r="G152" s="595">
        <f>'Field Contact'!H17</f>
        <v>0</v>
      </c>
      <c r="H152" s="595">
        <f>'Field Contact'!H18</f>
        <v>0</v>
      </c>
      <c r="I152" s="24">
        <f t="shared" si="15"/>
        <v>0</v>
      </c>
    </row>
    <row r="153" spans="1:9" s="607" customFormat="1" x14ac:dyDescent="0.25">
      <c r="A153" s="603">
        <v>12</v>
      </c>
      <c r="B153" s="609" t="str">
        <f>'Field Reporting'!A2</f>
        <v>FIELD REPORTING</v>
      </c>
      <c r="C153" s="605">
        <f>'Field Reporting'!K2</f>
        <v>0</v>
      </c>
      <c r="D153" s="605">
        <f>COUNTIF('Field Reporting'!B:B,"Informational")</f>
        <v>0</v>
      </c>
      <c r="E153" s="605">
        <f>'Field Reporting'!H15</f>
        <v>0</v>
      </c>
      <c r="F153" s="605">
        <f>'Field Reporting'!H16</f>
        <v>0</v>
      </c>
      <c r="G153" s="605">
        <f>'Field Reporting'!H17</f>
        <v>0</v>
      </c>
      <c r="H153" s="605">
        <f>'Field Reporting'!H18</f>
        <v>0</v>
      </c>
      <c r="I153" s="606">
        <f t="shared" ref="I153" si="16">SUM(E153:H153)</f>
        <v>0</v>
      </c>
    </row>
    <row r="154" spans="1:9" x14ac:dyDescent="0.25">
      <c r="A154" s="596">
        <v>13</v>
      </c>
      <c r="B154" s="601" t="str">
        <f>'Fleet Management'!A2</f>
        <v>FLEET MANAGEMENT</v>
      </c>
      <c r="C154" s="595">
        <f>'Fleet Management'!K2</f>
        <v>0</v>
      </c>
      <c r="D154" s="595">
        <f>COUNTIF('Fleet Management'!B:B,"Informational")</f>
        <v>0</v>
      </c>
      <c r="E154" s="595">
        <f>'Fleet Management'!H15</f>
        <v>0</v>
      </c>
      <c r="F154" s="595">
        <f>'Fleet Management'!H16</f>
        <v>0</v>
      </c>
      <c r="G154" s="595">
        <f>'Fleet Management'!H17</f>
        <v>0</v>
      </c>
      <c r="H154" s="595">
        <f>'Fleet Management'!H18</f>
        <v>0</v>
      </c>
      <c r="I154" s="24">
        <f t="shared" si="15"/>
        <v>0</v>
      </c>
    </row>
    <row r="155" spans="1:9" s="607" customFormat="1" x14ac:dyDescent="0.25">
      <c r="A155" s="608">
        <v>14</v>
      </c>
      <c r="B155" s="609" t="str">
        <f>Impound!A2</f>
        <v>IMPOUND</v>
      </c>
      <c r="C155" s="605">
        <f>Impound!K2</f>
        <v>0</v>
      </c>
      <c r="D155" s="605">
        <f>COUNTIF(Impound!B:B,"Informational")</f>
        <v>0</v>
      </c>
      <c r="E155" s="605">
        <f>Impound!H15</f>
        <v>0</v>
      </c>
      <c r="F155" s="605">
        <f>Impound!H16</f>
        <v>0</v>
      </c>
      <c r="G155" s="605">
        <f>Impound!H17</f>
        <v>0</v>
      </c>
      <c r="H155" s="605">
        <f>Impound!H18</f>
        <v>0</v>
      </c>
      <c r="I155" s="606">
        <f t="shared" si="15"/>
        <v>0</v>
      </c>
    </row>
    <row r="156" spans="1:9" x14ac:dyDescent="0.25">
      <c r="A156" s="596">
        <v>15</v>
      </c>
      <c r="B156" s="601" t="str">
        <f>'Incident Case Entry'!A2</f>
        <v>INCIDENT CASE ENTRY</v>
      </c>
      <c r="C156" s="595">
        <f>'Incident Case Entry'!K2</f>
        <v>0</v>
      </c>
      <c r="D156" s="595">
        <f>COUNTIF('Incident Case Entry'!B:B,"Informational")</f>
        <v>1</v>
      </c>
      <c r="E156" s="595">
        <f>'Incident Case Entry'!H15</f>
        <v>1</v>
      </c>
      <c r="F156" s="595">
        <f>'Incident Case Entry'!H16</f>
        <v>0</v>
      </c>
      <c r="G156" s="595">
        <f>'Incident Case Entry'!H17</f>
        <v>0</v>
      </c>
      <c r="H156" s="595">
        <f>'Incident Case Entry'!H18</f>
        <v>0</v>
      </c>
      <c r="I156" s="24">
        <f t="shared" si="15"/>
        <v>1</v>
      </c>
    </row>
    <row r="157" spans="1:9" s="607" customFormat="1" x14ac:dyDescent="0.25">
      <c r="A157" s="603">
        <v>16</v>
      </c>
      <c r="B157" s="609" t="str">
        <f>'Intelligence and Tips'!A2</f>
        <v>INTELLIGENCE AND TIPS</v>
      </c>
      <c r="C157" s="605">
        <f>'Intelligence and Tips'!K2</f>
        <v>0</v>
      </c>
      <c r="D157" s="605">
        <f>COUNTIF('Intelligence and Tips'!B:B,"Informational")</f>
        <v>0</v>
      </c>
      <c r="E157" s="605">
        <f>'Intelligence and Tips'!H15</f>
        <v>0</v>
      </c>
      <c r="F157" s="605">
        <f>'Intelligence and Tips'!H16</f>
        <v>0</v>
      </c>
      <c r="G157" s="605">
        <f>'Intelligence and Tips'!H17</f>
        <v>0</v>
      </c>
      <c r="H157" s="605">
        <f>'Intelligence and Tips'!H18</f>
        <v>0</v>
      </c>
      <c r="I157" s="606">
        <f t="shared" si="15"/>
        <v>0</v>
      </c>
    </row>
    <row r="158" spans="1:9" x14ac:dyDescent="0.25">
      <c r="A158" s="593">
        <v>17</v>
      </c>
      <c r="B158" s="601" t="str">
        <f>Investigations!A2</f>
        <v>INVESTIGATIONS</v>
      </c>
      <c r="C158" s="595">
        <f>Investigations!K2</f>
        <v>0</v>
      </c>
      <c r="D158" s="595">
        <f>COUNTIF(Investigations!B:B,"Informational")</f>
        <v>0</v>
      </c>
      <c r="E158" s="595">
        <f>Investigations!H15</f>
        <v>0</v>
      </c>
      <c r="F158" s="595">
        <f>Investigations!H16</f>
        <v>0</v>
      </c>
      <c r="G158" s="595">
        <f>Investigations!H17</f>
        <v>0</v>
      </c>
      <c r="H158" s="595">
        <f>Investigations!H18</f>
        <v>0</v>
      </c>
      <c r="I158" s="24">
        <f t="shared" si="15"/>
        <v>0</v>
      </c>
    </row>
    <row r="159" spans="1:9" s="607" customFormat="1" x14ac:dyDescent="0.25">
      <c r="A159" s="603">
        <v>18</v>
      </c>
      <c r="B159" s="609" t="str">
        <f>'K9'!A2</f>
        <v>K9</v>
      </c>
      <c r="C159" s="605">
        <f>'K9'!K2</f>
        <v>0</v>
      </c>
      <c r="D159" s="605">
        <f>COUNTIF('K9'!B:B,"Informational")</f>
        <v>0</v>
      </c>
      <c r="E159" s="605">
        <f>'K9'!H15</f>
        <v>0</v>
      </c>
      <c r="F159" s="605">
        <f>'K9'!H16</f>
        <v>0</v>
      </c>
      <c r="G159" s="605">
        <f>'K9'!H17</f>
        <v>0</v>
      </c>
      <c r="H159" s="605">
        <f>'K9'!H18</f>
        <v>0</v>
      </c>
      <c r="I159" s="606">
        <f t="shared" si="15"/>
        <v>0</v>
      </c>
    </row>
    <row r="160" spans="1:9" x14ac:dyDescent="0.25">
      <c r="A160" s="593">
        <v>19</v>
      </c>
      <c r="B160" s="601" t="str">
        <f>Lineups!A2</f>
        <v>LINEUPS</v>
      </c>
      <c r="C160" s="595">
        <f>Lineups!K2</f>
        <v>0</v>
      </c>
      <c r="D160" s="595">
        <f>COUNTIF(Lineups!B:B,"Informational")</f>
        <v>0</v>
      </c>
      <c r="E160" s="595">
        <f>Lineups!H15</f>
        <v>0</v>
      </c>
      <c r="F160" s="595">
        <f>Lineups!H16</f>
        <v>0</v>
      </c>
      <c r="G160" s="595">
        <f>Lineups!H17</f>
        <v>0</v>
      </c>
      <c r="H160" s="595">
        <f>Lineups!H18</f>
        <v>0</v>
      </c>
      <c r="I160" s="24">
        <f t="shared" si="15"/>
        <v>0</v>
      </c>
    </row>
    <row r="161" spans="1:10" s="607" customFormat="1" x14ac:dyDescent="0.25">
      <c r="A161" s="603">
        <v>20</v>
      </c>
      <c r="B161" s="609" t="str">
        <f>'Master Indices'!A2</f>
        <v>MASTER INDICES</v>
      </c>
      <c r="C161" s="605">
        <f>'Master Indices'!K2</f>
        <v>0</v>
      </c>
      <c r="D161" s="605">
        <f>COUNTIF('Master Indices'!B:B,"Informational")</f>
        <v>1</v>
      </c>
      <c r="E161" s="605">
        <f>'Master Indices'!H15</f>
        <v>1</v>
      </c>
      <c r="F161" s="605">
        <f>'Master Indices'!H16</f>
        <v>0</v>
      </c>
      <c r="G161" s="605">
        <f>'Master Indices'!H17</f>
        <v>0</v>
      </c>
      <c r="H161" s="605">
        <f>'Master Indices'!H18</f>
        <v>0</v>
      </c>
      <c r="I161" s="606">
        <f t="shared" si="15"/>
        <v>1</v>
      </c>
    </row>
    <row r="162" spans="1:10" x14ac:dyDescent="0.25">
      <c r="A162" s="596">
        <v>21</v>
      </c>
      <c r="B162" s="601" t="str">
        <f>Narcotics!A2</f>
        <v>NARCOTICS</v>
      </c>
      <c r="C162" s="595">
        <f>Narcotics!K2</f>
        <v>0</v>
      </c>
      <c r="D162" s="595">
        <f>COUNTIF(Narcotics!B:B,"Informational")</f>
        <v>0</v>
      </c>
      <c r="E162" s="595">
        <f>Narcotics!H15</f>
        <v>0</v>
      </c>
      <c r="F162" s="595">
        <f>Narcotics!H16</f>
        <v>0</v>
      </c>
      <c r="G162" s="595">
        <f>Narcotics!H17</f>
        <v>0</v>
      </c>
      <c r="H162" s="595">
        <f>Narcotics!H18</f>
        <v>0</v>
      </c>
      <c r="I162" s="24">
        <f t="shared" si="15"/>
        <v>0</v>
      </c>
    </row>
    <row r="163" spans="1:10" s="607" customFormat="1" x14ac:dyDescent="0.25">
      <c r="A163" s="608">
        <v>22</v>
      </c>
      <c r="B163" s="609" t="str">
        <f>Narrative!A2</f>
        <v>NARRATIVE</v>
      </c>
      <c r="C163" s="605">
        <f>Narrative!K2</f>
        <v>0</v>
      </c>
      <c r="D163" s="605">
        <f>COUNTIF(Narrative!B:B,"Informational")</f>
        <v>0</v>
      </c>
      <c r="E163" s="605">
        <f>Narrative!H15</f>
        <v>0</v>
      </c>
      <c r="F163" s="605">
        <f>Narrative!H16</f>
        <v>0</v>
      </c>
      <c r="G163" s="605">
        <f>Narrative!H17</f>
        <v>0</v>
      </c>
      <c r="H163" s="605">
        <f>Narrative!H18</f>
        <v>0</v>
      </c>
      <c r="I163" s="606">
        <f t="shared" si="15"/>
        <v>0</v>
      </c>
    </row>
    <row r="164" spans="1:10" x14ac:dyDescent="0.25">
      <c r="A164" s="602">
        <v>23</v>
      </c>
      <c r="B164" s="601" t="str">
        <f>Orders!A2</f>
        <v>ORDERS</v>
      </c>
      <c r="C164" s="595">
        <f>Orders!K2</f>
        <v>0</v>
      </c>
      <c r="D164" s="595">
        <f>COUNTIF(Orders!B:B,"Informational")</f>
        <v>0</v>
      </c>
      <c r="E164" s="595">
        <f>Orders!H15</f>
        <v>0</v>
      </c>
      <c r="F164" s="595">
        <f>Orders!H16</f>
        <v>0</v>
      </c>
      <c r="G164" s="595">
        <f>Orders!H17</f>
        <v>0</v>
      </c>
      <c r="H164" s="595">
        <f>Orders!H18</f>
        <v>0</v>
      </c>
      <c r="I164" s="24">
        <f t="shared" si="15"/>
        <v>0</v>
      </c>
    </row>
    <row r="165" spans="1:10" s="607" customFormat="1" x14ac:dyDescent="0.25">
      <c r="A165" s="603">
        <v>24</v>
      </c>
      <c r="B165" s="609" t="str">
        <f>'Personnel Training'!A2</f>
        <v>PERSONNEL TRAINING</v>
      </c>
      <c r="C165" s="605">
        <f>'Personnel Training'!K2</f>
        <v>0</v>
      </c>
      <c r="D165" s="605">
        <f>COUNTIF('Personnel Training'!B:B,"Informational")</f>
        <v>0</v>
      </c>
      <c r="E165" s="605">
        <f>'Personnel Training'!H15</f>
        <v>0</v>
      </c>
      <c r="F165" s="605">
        <f>'Personnel Training'!H16</f>
        <v>0</v>
      </c>
      <c r="G165" s="605">
        <f>'Personnel Training'!H17</f>
        <v>0</v>
      </c>
      <c r="H165" s="605">
        <f>'Personnel Training'!H18</f>
        <v>0</v>
      </c>
      <c r="I165" s="606">
        <f t="shared" si="15"/>
        <v>0</v>
      </c>
    </row>
    <row r="166" spans="1:10" x14ac:dyDescent="0.25">
      <c r="A166" s="593">
        <v>25</v>
      </c>
      <c r="B166" s="601" t="str">
        <f>Property!A2</f>
        <v>PROPERTY EVIDENCE</v>
      </c>
      <c r="C166" s="595">
        <f>Property!K2</f>
        <v>0</v>
      </c>
      <c r="D166" s="595">
        <f>COUNTIF(Property!B:B,"Informational")</f>
        <v>0</v>
      </c>
      <c r="E166" s="595">
        <f>Property!H15</f>
        <v>0</v>
      </c>
      <c r="F166" s="595">
        <f>Property!H16</f>
        <v>0</v>
      </c>
      <c r="G166" s="595">
        <f>Property!H17</f>
        <v>0</v>
      </c>
      <c r="H166" s="595">
        <f>Property!H18</f>
        <v>0</v>
      </c>
      <c r="I166" s="24">
        <f t="shared" si="15"/>
        <v>0</v>
      </c>
    </row>
    <row r="167" spans="1:10" s="607" customFormat="1" x14ac:dyDescent="0.25">
      <c r="A167" s="603">
        <v>26</v>
      </c>
      <c r="B167" s="609" t="str">
        <f>Records!A2</f>
        <v>RECORDS</v>
      </c>
      <c r="C167" s="605">
        <f>Records!K2</f>
        <v>0</v>
      </c>
      <c r="D167" s="605">
        <f>COUNTIF(Records!B:B,"Informational")</f>
        <v>0</v>
      </c>
      <c r="E167" s="605">
        <f>Records!H15</f>
        <v>0</v>
      </c>
      <c r="F167" s="605">
        <f>Records!H16</f>
        <v>0</v>
      </c>
      <c r="G167" s="605">
        <f>Records!H17</f>
        <v>0</v>
      </c>
      <c r="H167" s="605">
        <f>Records!H18</f>
        <v>0</v>
      </c>
      <c r="I167" s="606">
        <f t="shared" si="15"/>
        <v>0</v>
      </c>
    </row>
    <row r="168" spans="1:10" x14ac:dyDescent="0.25">
      <c r="A168" s="596">
        <v>27</v>
      </c>
      <c r="B168" s="601" t="str">
        <f>Reports!A2</f>
        <v>REPORTS &amp; QUERIES</v>
      </c>
      <c r="C168" s="595">
        <f>Reports!K2</f>
        <v>0</v>
      </c>
      <c r="D168" s="595">
        <f>COUNTIF(Reports!B:B,"Informational")</f>
        <v>2</v>
      </c>
      <c r="E168" s="595">
        <f>Reports!H15</f>
        <v>2</v>
      </c>
      <c r="F168" s="595">
        <f>Reports!H16</f>
        <v>0</v>
      </c>
      <c r="G168" s="595">
        <f>Reports!H17</f>
        <v>0</v>
      </c>
      <c r="H168" s="595">
        <f>Reports!H18</f>
        <v>0</v>
      </c>
      <c r="I168" s="24">
        <f t="shared" si="15"/>
        <v>2</v>
      </c>
    </row>
    <row r="169" spans="1:10" s="607" customFormat="1" x14ac:dyDescent="0.25">
      <c r="A169" s="608">
        <v>28</v>
      </c>
      <c r="B169" s="610" t="str">
        <f>UOF!A2</f>
        <v>USE OF FORCE</v>
      </c>
      <c r="C169" s="611">
        <f>UOF!K2</f>
        <v>0</v>
      </c>
      <c r="D169" s="605">
        <f>COUNTIF(UOF!B:B,"Informational")</f>
        <v>0</v>
      </c>
      <c r="E169" s="611">
        <f>UOF!H15</f>
        <v>0</v>
      </c>
      <c r="F169" s="611">
        <f>UOF!H16</f>
        <v>0</v>
      </c>
      <c r="G169" s="611">
        <f>UOF!H17</f>
        <v>0</v>
      </c>
      <c r="H169" s="611">
        <f>UOF!H18</f>
        <v>0</v>
      </c>
      <c r="I169" s="606">
        <f t="shared" si="15"/>
        <v>0</v>
      </c>
    </row>
    <row r="170" spans="1:10" x14ac:dyDescent="0.25">
      <c r="A170" s="596">
        <v>29</v>
      </c>
      <c r="B170" s="601" t="str">
        <f>Warrants!A2</f>
        <v>WARRANTS</v>
      </c>
      <c r="C170" s="595">
        <f>Warrants!K2</f>
        <v>0</v>
      </c>
      <c r="D170" s="595">
        <f>COUNTIF(Warrants!B:B,"Informational")</f>
        <v>0</v>
      </c>
      <c r="E170" s="595">
        <f>Warrants!H15</f>
        <v>0</v>
      </c>
      <c r="F170" s="595">
        <f>Warrants!H16</f>
        <v>0</v>
      </c>
      <c r="G170" s="595">
        <f>Warrants!H17</f>
        <v>0</v>
      </c>
      <c r="H170" s="595">
        <f>Warrants!H18</f>
        <v>0</v>
      </c>
      <c r="I170" s="24">
        <f t="shared" si="15"/>
        <v>0</v>
      </c>
      <c r="J170" s="588">
        <f>SUM(I143:I170)</f>
        <v>35</v>
      </c>
    </row>
    <row r="171" spans="1:10" x14ac:dyDescent="0.25">
      <c r="A171" s="2"/>
    </row>
  </sheetData>
  <mergeCells count="5">
    <mergeCell ref="A1:I1"/>
    <mergeCell ref="A2:C2"/>
    <mergeCell ref="D2:I2"/>
    <mergeCell ref="A4:C4"/>
    <mergeCell ref="D4:I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FF0000"/>
  </sheetPr>
  <dimension ref="A1:K151"/>
  <sheetViews>
    <sheetView topLeftCell="A7" zoomScale="55" zoomScaleNormal="55" zoomScalePageLayoutView="90" workbookViewId="0">
      <selection activeCell="C13" sqref="C13"/>
    </sheetView>
  </sheetViews>
  <sheetFormatPr defaultColWidth="9" defaultRowHeight="15.6" x14ac:dyDescent="0.3"/>
  <cols>
    <col min="1" max="1" width="10.59765625" style="61" customWidth="1"/>
    <col min="2" max="2" width="14.59765625" style="61" customWidth="1"/>
    <col min="3" max="3" width="65.59765625" style="182" customWidth="1"/>
    <col min="4" max="4" width="65.59765625" style="63" customWidth="1"/>
    <col min="5" max="5" width="10.59765625" style="63" customWidth="1"/>
    <col min="6" max="6" width="6.59765625" style="63" customWidth="1"/>
    <col min="7" max="7" width="30.59765625" style="63" customWidth="1"/>
    <col min="8" max="11" width="8.59765625" style="65" customWidth="1"/>
    <col min="12" max="16384" width="9" style="63"/>
  </cols>
  <sheetData>
    <row r="1" spans="1:11"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316"/>
      <c r="I1" s="316" t="str">
        <f>'Old Support'!$A$14</f>
        <v>Function Available</v>
      </c>
      <c r="J1" s="316" t="str">
        <f>'Old Support'!$A$15</f>
        <v>Function Not Available</v>
      </c>
      <c r="K1" s="316" t="str">
        <f>'Old Support'!$A$16</f>
        <v>Exception</v>
      </c>
    </row>
    <row r="2" spans="1:11" x14ac:dyDescent="0.3">
      <c r="A2" s="317" t="s">
        <v>916</v>
      </c>
      <c r="B2" s="318"/>
      <c r="C2" s="319"/>
      <c r="D2" s="320"/>
      <c r="E2" s="321"/>
      <c r="F2" s="321"/>
      <c r="G2" s="321"/>
      <c r="H2" s="65">
        <f>COUNTA(B3:B38)</f>
        <v>33</v>
      </c>
      <c r="K2" s="65">
        <f>SUM(K3:K38)</f>
        <v>0</v>
      </c>
    </row>
    <row r="3" spans="1:11" x14ac:dyDescent="0.3">
      <c r="A3" s="155"/>
      <c r="B3" s="113"/>
      <c r="C3" s="322" t="s">
        <v>917</v>
      </c>
      <c r="D3" s="323"/>
      <c r="E3" s="156"/>
      <c r="F3" s="156"/>
      <c r="G3" s="117"/>
      <c r="H3" s="65">
        <f>COUNTIF(G:G,"=Select from Drop Down List")</f>
        <v>33</v>
      </c>
    </row>
    <row r="4" spans="1:11" ht="30" customHeight="1" x14ac:dyDescent="0.3">
      <c r="A4" s="80" t="s">
        <v>918</v>
      </c>
      <c r="B4" s="81" t="s">
        <v>10</v>
      </c>
      <c r="C4" s="324" t="s">
        <v>919</v>
      </c>
      <c r="D4" s="325"/>
      <c r="E4" s="154"/>
      <c r="F4" s="154"/>
      <c r="G4" s="122" t="s">
        <v>67</v>
      </c>
      <c r="H4" s="65">
        <f>COUNTIF(G:G,"=Function Available")</f>
        <v>0</v>
      </c>
      <c r="I4" s="65">
        <f t="shared" ref="I4:I12" si="0">IF(NOT(ISBLANK($B4)),VLOOKUP($B4,specdata,2,FALSE()),"")</f>
        <v>1</v>
      </c>
      <c r="J4" s="65">
        <f t="shared" ref="J4:J12" si="1">VLOOKUP(G4,AvailabilityData,2,FALSE())</f>
        <v>0</v>
      </c>
      <c r="K4" s="65">
        <f t="shared" ref="K4:K12" si="2">I4*J4</f>
        <v>0</v>
      </c>
    </row>
    <row r="5" spans="1:11" ht="30" customHeight="1" x14ac:dyDescent="0.3">
      <c r="A5" s="80" t="s">
        <v>920</v>
      </c>
      <c r="B5" s="81" t="s">
        <v>10</v>
      </c>
      <c r="C5" s="326" t="s">
        <v>921</v>
      </c>
      <c r="D5" s="325"/>
      <c r="E5" s="154"/>
      <c r="F5" s="154"/>
      <c r="G5" s="122" t="s">
        <v>67</v>
      </c>
      <c r="H5" s="65">
        <f>COUNTIF(F:G,"=Function Not Available")</f>
        <v>0</v>
      </c>
      <c r="I5" s="65">
        <f t="shared" si="0"/>
        <v>1</v>
      </c>
      <c r="J5" s="65">
        <f t="shared" si="1"/>
        <v>0</v>
      </c>
      <c r="K5" s="65">
        <f t="shared" si="2"/>
        <v>0</v>
      </c>
    </row>
    <row r="6" spans="1:11" ht="30" customHeight="1" x14ac:dyDescent="0.3">
      <c r="A6" s="80" t="s">
        <v>922</v>
      </c>
      <c r="B6" s="81" t="s">
        <v>10</v>
      </c>
      <c r="C6" s="326" t="s">
        <v>923</v>
      </c>
      <c r="D6" s="325"/>
      <c r="E6" s="154"/>
      <c r="F6" s="154"/>
      <c r="G6" s="122" t="s">
        <v>67</v>
      </c>
      <c r="H6" s="65">
        <f>COUNTIF(G:G,"=Exception")</f>
        <v>0</v>
      </c>
      <c r="I6" s="65">
        <f t="shared" si="0"/>
        <v>1</v>
      </c>
      <c r="J6" s="65">
        <f t="shared" si="1"/>
        <v>0</v>
      </c>
      <c r="K6" s="65">
        <f t="shared" si="2"/>
        <v>0</v>
      </c>
    </row>
    <row r="7" spans="1:11" ht="30" customHeight="1" x14ac:dyDescent="0.3">
      <c r="A7" s="80" t="s">
        <v>924</v>
      </c>
      <c r="B7" s="81" t="s">
        <v>10</v>
      </c>
      <c r="C7" s="327" t="s">
        <v>925</v>
      </c>
      <c r="D7" s="325"/>
      <c r="E7" s="154"/>
      <c r="F7" s="154"/>
      <c r="G7" s="122" t="s">
        <v>67</v>
      </c>
      <c r="H7" s="95">
        <f>COUNTIFS(B:B,"=Critical",G:G,"=Select from Drop Down List")</f>
        <v>0</v>
      </c>
      <c r="I7" s="65">
        <f t="shared" si="0"/>
        <v>1</v>
      </c>
      <c r="J7" s="65">
        <f t="shared" si="1"/>
        <v>0</v>
      </c>
      <c r="K7" s="65">
        <f t="shared" si="2"/>
        <v>0</v>
      </c>
    </row>
    <row r="8" spans="1:11" ht="30" customHeight="1" x14ac:dyDescent="0.3">
      <c r="A8" s="80" t="s">
        <v>926</v>
      </c>
      <c r="B8" s="81" t="s">
        <v>10</v>
      </c>
      <c r="C8" s="326" t="s">
        <v>927</v>
      </c>
      <c r="D8" s="325"/>
      <c r="E8" s="154"/>
      <c r="F8" s="154"/>
      <c r="G8" s="122" t="s">
        <v>67</v>
      </c>
      <c r="H8" s="95">
        <f>COUNTIFS(B:B,"=Critical",G:G,"=Function Available")</f>
        <v>0</v>
      </c>
      <c r="I8" s="65">
        <f t="shared" si="0"/>
        <v>1</v>
      </c>
      <c r="J8" s="65">
        <f t="shared" si="1"/>
        <v>0</v>
      </c>
      <c r="K8" s="65">
        <f t="shared" si="2"/>
        <v>0</v>
      </c>
    </row>
    <row r="9" spans="1:11" ht="30" customHeight="1" x14ac:dyDescent="0.3">
      <c r="A9" s="80" t="s">
        <v>928</v>
      </c>
      <c r="B9" s="81" t="s">
        <v>10</v>
      </c>
      <c r="C9" s="326" t="s">
        <v>929</v>
      </c>
      <c r="D9" s="325"/>
      <c r="E9" s="154"/>
      <c r="F9" s="154"/>
      <c r="G9" s="122" t="s">
        <v>67</v>
      </c>
      <c r="H9" s="95">
        <f>COUNTIFS(B:B,"=Critical",G:G,"=Function Not Available")</f>
        <v>0</v>
      </c>
      <c r="I9" s="65">
        <f t="shared" si="0"/>
        <v>1</v>
      </c>
      <c r="J9" s="65">
        <f t="shared" si="1"/>
        <v>0</v>
      </c>
      <c r="K9" s="65">
        <f t="shared" si="2"/>
        <v>0</v>
      </c>
    </row>
    <row r="10" spans="1:11" ht="30" customHeight="1" x14ac:dyDescent="0.3">
      <c r="A10" s="80" t="s">
        <v>930</v>
      </c>
      <c r="B10" s="81" t="s">
        <v>10</v>
      </c>
      <c r="C10" s="326" t="s">
        <v>931</v>
      </c>
      <c r="D10" s="325"/>
      <c r="E10" s="154"/>
      <c r="F10" s="154"/>
      <c r="G10" s="122" t="s">
        <v>67</v>
      </c>
      <c r="H10" s="95">
        <f>COUNTIFS(B:B,"=Critical",G:G,"=Exception")</f>
        <v>0</v>
      </c>
      <c r="I10" s="65">
        <f t="shared" si="0"/>
        <v>1</v>
      </c>
      <c r="J10" s="65">
        <f t="shared" si="1"/>
        <v>0</v>
      </c>
      <c r="K10" s="65">
        <f t="shared" si="2"/>
        <v>0</v>
      </c>
    </row>
    <row r="11" spans="1:11" ht="30" customHeight="1" x14ac:dyDescent="0.3">
      <c r="A11" s="80" t="s">
        <v>932</v>
      </c>
      <c r="B11" s="81" t="s">
        <v>10</v>
      </c>
      <c r="C11" s="326" t="s">
        <v>933</v>
      </c>
      <c r="D11" s="325"/>
      <c r="E11" s="154"/>
      <c r="F11" s="154"/>
      <c r="G11" s="122" t="s">
        <v>67</v>
      </c>
      <c r="H11" s="96">
        <f>COUNTIFS(B:B,"=Important",G:G,"=Select from Drop Down List")</f>
        <v>11</v>
      </c>
      <c r="I11" s="65">
        <f t="shared" si="0"/>
        <v>1</v>
      </c>
      <c r="J11" s="65">
        <f t="shared" si="1"/>
        <v>0</v>
      </c>
      <c r="K11" s="65">
        <f t="shared" si="2"/>
        <v>0</v>
      </c>
    </row>
    <row r="12" spans="1:11" ht="30" customHeight="1" x14ac:dyDescent="0.3">
      <c r="A12" s="80" t="s">
        <v>934</v>
      </c>
      <c r="B12" s="81" t="s">
        <v>10</v>
      </c>
      <c r="C12" s="326" t="s">
        <v>935</v>
      </c>
      <c r="D12" s="325"/>
      <c r="E12" s="154"/>
      <c r="F12" s="154"/>
      <c r="G12" s="122" t="s">
        <v>67</v>
      </c>
      <c r="H12" s="96">
        <f>COUNTIFS(B:B,"=Important",G:G,"=Function Available")</f>
        <v>0</v>
      </c>
      <c r="I12" s="65">
        <f t="shared" si="0"/>
        <v>1</v>
      </c>
      <c r="J12" s="65">
        <f t="shared" si="1"/>
        <v>0</v>
      </c>
      <c r="K12" s="65">
        <f t="shared" si="2"/>
        <v>0</v>
      </c>
    </row>
    <row r="13" spans="1:11" ht="30" customHeight="1" x14ac:dyDescent="0.3">
      <c r="A13" s="80" t="s">
        <v>936</v>
      </c>
      <c r="B13" s="81" t="s">
        <v>10</v>
      </c>
      <c r="C13" s="324" t="s">
        <v>937</v>
      </c>
      <c r="D13" s="325"/>
      <c r="E13" s="154"/>
      <c r="F13" s="154"/>
      <c r="G13" s="122" t="s">
        <v>67</v>
      </c>
      <c r="H13" s="96">
        <f>COUNTIFS(B:B,"=Important",G:G,"=Function Not Available")</f>
        <v>0</v>
      </c>
    </row>
    <row r="14" spans="1:11" ht="30" customHeight="1" x14ac:dyDescent="0.3">
      <c r="A14" s="80" t="s">
        <v>938</v>
      </c>
      <c r="B14" s="81" t="s">
        <v>11</v>
      </c>
      <c r="C14" s="326" t="s">
        <v>939</v>
      </c>
      <c r="D14" s="325"/>
      <c r="E14" s="154"/>
      <c r="F14" s="154"/>
      <c r="G14" s="122" t="s">
        <v>67</v>
      </c>
      <c r="H14" s="96">
        <f>COUNTIFS(B:B,"=Important",G:G,"=Exception")</f>
        <v>0</v>
      </c>
      <c r="I14" s="65">
        <f>IF(NOT(ISBLANK($B14)),VLOOKUP($B14,specdata,2,FALSE()),"")</f>
        <v>0</v>
      </c>
      <c r="J14" s="65">
        <f>VLOOKUP(G14,AvailabilityData,2,FALSE())</f>
        <v>0</v>
      </c>
      <c r="K14" s="65">
        <f>I14*J14</f>
        <v>0</v>
      </c>
    </row>
    <row r="15" spans="1:11" ht="30" customHeight="1" x14ac:dyDescent="0.3">
      <c r="A15" s="80" t="s">
        <v>940</v>
      </c>
      <c r="B15" s="81" t="s">
        <v>11</v>
      </c>
      <c r="C15" s="326" t="s">
        <v>941</v>
      </c>
      <c r="D15" s="325"/>
      <c r="E15" s="154"/>
      <c r="F15" s="154"/>
      <c r="G15" s="122" t="s">
        <v>67</v>
      </c>
      <c r="H15" s="214">
        <f>COUNTIFS(B:B,"=Informational",G:G,"=Select from Drop Down List")</f>
        <v>0</v>
      </c>
      <c r="I15" s="65">
        <f>IF(NOT(ISBLANK($B15)),VLOOKUP($B15,specdata,2,FALSE()),"")</f>
        <v>0</v>
      </c>
      <c r="J15" s="65">
        <f>VLOOKUP(G15,AvailabilityData,2,FALSE())</f>
        <v>0</v>
      </c>
      <c r="K15" s="65">
        <f>I15*J15</f>
        <v>0</v>
      </c>
    </row>
    <row r="16" spans="1:11" ht="30" customHeight="1" x14ac:dyDescent="0.3">
      <c r="A16" s="80" t="s">
        <v>942</v>
      </c>
      <c r="B16" s="81" t="s">
        <v>10</v>
      </c>
      <c r="C16" s="328" t="s">
        <v>943</v>
      </c>
      <c r="D16" s="325"/>
      <c r="E16" s="154"/>
      <c r="F16" s="154"/>
      <c r="G16" s="122" t="s">
        <v>67</v>
      </c>
      <c r="H16" s="214">
        <f>COUNTIFS(B:B,"=Informational",G:G,"=Function Available")</f>
        <v>0</v>
      </c>
      <c r="I16" s="65">
        <f>IF(NOT(ISBLANK($B16)),VLOOKUP($B16,specdata,2,FALSE()),"")</f>
        <v>1</v>
      </c>
      <c r="J16" s="65">
        <f>VLOOKUP(G16,AvailabilityData,2,FALSE())</f>
        <v>0</v>
      </c>
      <c r="K16" s="65">
        <f>I16*J16</f>
        <v>0</v>
      </c>
    </row>
    <row r="17" spans="1:11" ht="30" customHeight="1" x14ac:dyDescent="0.3">
      <c r="A17" s="80" t="s">
        <v>944</v>
      </c>
      <c r="B17" s="81" t="s">
        <v>11</v>
      </c>
      <c r="C17" s="329" t="s">
        <v>945</v>
      </c>
      <c r="D17" s="330"/>
      <c r="E17" s="331"/>
      <c r="F17" s="331"/>
      <c r="G17" s="164" t="s">
        <v>67</v>
      </c>
      <c r="H17" s="214">
        <f>COUNTIFS(B:B,"=Informational",G:G,"=Function Not Available")</f>
        <v>0</v>
      </c>
      <c r="I17" s="65">
        <f>IF(NOT(ISBLANK($B17)),VLOOKUP($B17,specdata,2,FALSE()),"")</f>
        <v>0</v>
      </c>
      <c r="J17" s="65">
        <f>VLOOKUP(G17,AvailabilityData,2,FALSE())</f>
        <v>0</v>
      </c>
      <c r="K17" s="65">
        <f>I17*J17</f>
        <v>0</v>
      </c>
    </row>
    <row r="18" spans="1:11" ht="30" customHeight="1" x14ac:dyDescent="0.3">
      <c r="A18" s="155"/>
      <c r="B18" s="113"/>
      <c r="C18" s="322" t="s">
        <v>946</v>
      </c>
      <c r="D18" s="323"/>
      <c r="E18" s="156"/>
      <c r="F18" s="156"/>
      <c r="G18" s="117"/>
      <c r="H18" s="214">
        <f>COUNTIFS(B:B,"=Informational",G:G,"=Exception")</f>
        <v>0</v>
      </c>
    </row>
    <row r="19" spans="1:11" ht="30" customHeight="1" x14ac:dyDescent="0.3">
      <c r="A19" s="332" t="s">
        <v>947</v>
      </c>
      <c r="B19" s="81" t="s">
        <v>11</v>
      </c>
      <c r="C19" s="333" t="s">
        <v>948</v>
      </c>
      <c r="D19" s="330"/>
      <c r="E19" s="331"/>
      <c r="F19" s="331"/>
      <c r="G19" s="164" t="s">
        <v>67</v>
      </c>
      <c r="I19" s="65">
        <f>IF(NOT(ISBLANK($B19)),VLOOKUP($B19,specdata,2,FALSE()),"")</f>
        <v>0</v>
      </c>
      <c r="J19" s="65">
        <f>VLOOKUP(G19,AvailabilityData,2,FALSE())</f>
        <v>0</v>
      </c>
      <c r="K19" s="65">
        <f>I19*J19</f>
        <v>0</v>
      </c>
    </row>
    <row r="20" spans="1:11" x14ac:dyDescent="0.3">
      <c r="A20" s="155"/>
      <c r="B20" s="113"/>
      <c r="C20" s="322" t="s">
        <v>949</v>
      </c>
      <c r="D20" s="323"/>
      <c r="E20" s="156"/>
      <c r="F20" s="156"/>
      <c r="G20" s="117"/>
    </row>
    <row r="21" spans="1:11" ht="30" customHeight="1" x14ac:dyDescent="0.3">
      <c r="A21" s="80" t="s">
        <v>950</v>
      </c>
      <c r="B21" s="81" t="s">
        <v>11</v>
      </c>
      <c r="C21" s="324" t="s">
        <v>951</v>
      </c>
      <c r="D21" s="325"/>
      <c r="E21" s="154"/>
      <c r="F21" s="154"/>
      <c r="G21" s="122" t="s">
        <v>67</v>
      </c>
      <c r="I21" s="65">
        <f t="shared" ref="I21:I38" si="3">IF(NOT(ISBLANK($B21)),VLOOKUP($B21,specdata,2,FALSE()),"")</f>
        <v>0</v>
      </c>
      <c r="J21" s="65">
        <f t="shared" ref="J21:J38" si="4">VLOOKUP(G21,AvailabilityData,2,FALSE())</f>
        <v>0</v>
      </c>
      <c r="K21" s="65">
        <f t="shared" ref="K21:K38" si="5">I21*J21</f>
        <v>0</v>
      </c>
    </row>
    <row r="22" spans="1:11" ht="30" customHeight="1" x14ac:dyDescent="0.3">
      <c r="A22" s="80" t="s">
        <v>952</v>
      </c>
      <c r="B22" s="81" t="s">
        <v>11</v>
      </c>
      <c r="C22" s="326" t="s">
        <v>953</v>
      </c>
      <c r="D22" s="325"/>
      <c r="E22" s="154"/>
      <c r="F22" s="154"/>
      <c r="G22" s="122" t="s">
        <v>67</v>
      </c>
      <c r="I22" s="65">
        <f t="shared" si="3"/>
        <v>0</v>
      </c>
      <c r="J22" s="65">
        <f t="shared" si="4"/>
        <v>0</v>
      </c>
      <c r="K22" s="65">
        <f t="shared" si="5"/>
        <v>0</v>
      </c>
    </row>
    <row r="23" spans="1:11" ht="30" customHeight="1" x14ac:dyDescent="0.3">
      <c r="A23" s="80" t="s">
        <v>954</v>
      </c>
      <c r="B23" s="81" t="s">
        <v>11</v>
      </c>
      <c r="C23" s="326" t="s">
        <v>955</v>
      </c>
      <c r="D23" s="325"/>
      <c r="E23" s="154"/>
      <c r="F23" s="154"/>
      <c r="G23" s="122" t="s">
        <v>67</v>
      </c>
      <c r="I23" s="65">
        <f t="shared" si="3"/>
        <v>0</v>
      </c>
      <c r="J23" s="65">
        <f t="shared" si="4"/>
        <v>0</v>
      </c>
      <c r="K23" s="65">
        <f t="shared" si="5"/>
        <v>0</v>
      </c>
    </row>
    <row r="24" spans="1:11" ht="30" customHeight="1" x14ac:dyDescent="0.3">
      <c r="A24" s="80" t="s">
        <v>956</v>
      </c>
      <c r="B24" s="81" t="s">
        <v>11</v>
      </c>
      <c r="C24" s="326" t="s">
        <v>251</v>
      </c>
      <c r="D24" s="325"/>
      <c r="E24" s="154"/>
      <c r="F24" s="154"/>
      <c r="G24" s="122" t="s">
        <v>67</v>
      </c>
      <c r="I24" s="65">
        <f t="shared" si="3"/>
        <v>0</v>
      </c>
      <c r="J24" s="65">
        <f t="shared" si="4"/>
        <v>0</v>
      </c>
      <c r="K24" s="65">
        <f t="shared" si="5"/>
        <v>0</v>
      </c>
    </row>
    <row r="25" spans="1:11" ht="30" customHeight="1" x14ac:dyDescent="0.3">
      <c r="A25" s="80" t="s">
        <v>957</v>
      </c>
      <c r="B25" s="81" t="s">
        <v>11</v>
      </c>
      <c r="C25" s="326" t="s">
        <v>958</v>
      </c>
      <c r="D25" s="325"/>
      <c r="E25" s="154"/>
      <c r="F25" s="154"/>
      <c r="G25" s="122" t="s">
        <v>67</v>
      </c>
      <c r="I25" s="65">
        <f t="shared" si="3"/>
        <v>0</v>
      </c>
      <c r="J25" s="65">
        <f t="shared" si="4"/>
        <v>0</v>
      </c>
      <c r="K25" s="65">
        <f t="shared" si="5"/>
        <v>0</v>
      </c>
    </row>
    <row r="26" spans="1:11" ht="30" customHeight="1" x14ac:dyDescent="0.3">
      <c r="A26" s="80" t="s">
        <v>959</v>
      </c>
      <c r="B26" s="81" t="s">
        <v>11</v>
      </c>
      <c r="C26" s="326" t="s">
        <v>161</v>
      </c>
      <c r="D26" s="325"/>
      <c r="E26" s="154"/>
      <c r="F26" s="154"/>
      <c r="G26" s="122" t="s">
        <v>67</v>
      </c>
      <c r="I26" s="65">
        <f t="shared" si="3"/>
        <v>0</v>
      </c>
      <c r="J26" s="65">
        <f t="shared" si="4"/>
        <v>0</v>
      </c>
      <c r="K26" s="65">
        <f t="shared" si="5"/>
        <v>0</v>
      </c>
    </row>
    <row r="27" spans="1:11" ht="30" customHeight="1" x14ac:dyDescent="0.3">
      <c r="A27" s="80" t="s">
        <v>960</v>
      </c>
      <c r="B27" s="81" t="s">
        <v>11</v>
      </c>
      <c r="C27" s="326" t="s">
        <v>961</v>
      </c>
      <c r="D27" s="325"/>
      <c r="E27" s="154"/>
      <c r="F27" s="154"/>
      <c r="G27" s="122" t="s">
        <v>67</v>
      </c>
      <c r="I27" s="65">
        <f t="shared" si="3"/>
        <v>0</v>
      </c>
      <c r="J27" s="65">
        <f t="shared" si="4"/>
        <v>0</v>
      </c>
      <c r="K27" s="65">
        <f t="shared" si="5"/>
        <v>0</v>
      </c>
    </row>
    <row r="28" spans="1:11" ht="30" customHeight="1" x14ac:dyDescent="0.3">
      <c r="A28" s="80" t="s">
        <v>962</v>
      </c>
      <c r="B28" s="81" t="s">
        <v>11</v>
      </c>
      <c r="C28" s="326" t="s">
        <v>963</v>
      </c>
      <c r="D28" s="325"/>
      <c r="E28" s="154"/>
      <c r="F28" s="154"/>
      <c r="G28" s="122" t="s">
        <v>67</v>
      </c>
      <c r="I28" s="65">
        <f t="shared" si="3"/>
        <v>0</v>
      </c>
      <c r="J28" s="65">
        <f t="shared" si="4"/>
        <v>0</v>
      </c>
      <c r="K28" s="65">
        <f t="shared" si="5"/>
        <v>0</v>
      </c>
    </row>
    <row r="29" spans="1:11" ht="30" customHeight="1" x14ac:dyDescent="0.3">
      <c r="A29" s="80" t="s">
        <v>964</v>
      </c>
      <c r="B29" s="81" t="s">
        <v>11</v>
      </c>
      <c r="C29" s="326" t="s">
        <v>965</v>
      </c>
      <c r="D29" s="325"/>
      <c r="E29" s="154"/>
      <c r="F29" s="154"/>
      <c r="G29" s="122" t="s">
        <v>67</v>
      </c>
      <c r="I29" s="65">
        <f t="shared" si="3"/>
        <v>0</v>
      </c>
      <c r="J29" s="65">
        <f t="shared" si="4"/>
        <v>0</v>
      </c>
      <c r="K29" s="65">
        <f t="shared" si="5"/>
        <v>0</v>
      </c>
    </row>
    <row r="30" spans="1:11" ht="30" customHeight="1" x14ac:dyDescent="0.3">
      <c r="A30" s="80" t="s">
        <v>966</v>
      </c>
      <c r="B30" s="81" t="s">
        <v>11</v>
      </c>
      <c r="C30" s="326" t="s">
        <v>967</v>
      </c>
      <c r="D30" s="325"/>
      <c r="E30" s="154"/>
      <c r="F30" s="154"/>
      <c r="G30" s="122" t="s">
        <v>67</v>
      </c>
      <c r="I30" s="65">
        <f t="shared" si="3"/>
        <v>0</v>
      </c>
      <c r="J30" s="65">
        <f t="shared" si="4"/>
        <v>0</v>
      </c>
      <c r="K30" s="65">
        <f t="shared" si="5"/>
        <v>0</v>
      </c>
    </row>
    <row r="31" spans="1:11" ht="30" customHeight="1" x14ac:dyDescent="0.3">
      <c r="A31" s="80" t="s">
        <v>968</v>
      </c>
      <c r="B31" s="81" t="s">
        <v>11</v>
      </c>
      <c r="C31" s="326" t="s">
        <v>483</v>
      </c>
      <c r="D31" s="325"/>
      <c r="E31" s="154"/>
      <c r="F31" s="154"/>
      <c r="G31" s="122" t="s">
        <v>67</v>
      </c>
      <c r="I31" s="65">
        <f t="shared" si="3"/>
        <v>0</v>
      </c>
      <c r="J31" s="65">
        <f t="shared" si="4"/>
        <v>0</v>
      </c>
      <c r="K31" s="65">
        <f t="shared" si="5"/>
        <v>0</v>
      </c>
    </row>
    <row r="32" spans="1:11" ht="30" customHeight="1" x14ac:dyDescent="0.3">
      <c r="A32" s="80" t="s">
        <v>969</v>
      </c>
      <c r="B32" s="81" t="s">
        <v>11</v>
      </c>
      <c r="C32" s="326" t="s">
        <v>234</v>
      </c>
      <c r="D32" s="325"/>
      <c r="E32" s="154"/>
      <c r="F32" s="154"/>
      <c r="G32" s="122" t="s">
        <v>67</v>
      </c>
      <c r="I32" s="65">
        <f t="shared" si="3"/>
        <v>0</v>
      </c>
      <c r="J32" s="65">
        <f t="shared" si="4"/>
        <v>0</v>
      </c>
      <c r="K32" s="65">
        <f t="shared" si="5"/>
        <v>0</v>
      </c>
    </row>
    <row r="33" spans="1:11" ht="30" customHeight="1" x14ac:dyDescent="0.3">
      <c r="A33" s="80" t="s">
        <v>970</v>
      </c>
      <c r="B33" s="81" t="s">
        <v>11</v>
      </c>
      <c r="C33" s="326" t="s">
        <v>898</v>
      </c>
      <c r="D33" s="325"/>
      <c r="E33" s="154"/>
      <c r="F33" s="154"/>
      <c r="G33" s="122" t="s">
        <v>67</v>
      </c>
      <c r="I33" s="65">
        <f t="shared" si="3"/>
        <v>0</v>
      </c>
      <c r="J33" s="65">
        <f t="shared" si="4"/>
        <v>0</v>
      </c>
      <c r="K33" s="65">
        <f t="shared" si="5"/>
        <v>0</v>
      </c>
    </row>
    <row r="34" spans="1:11" ht="30" customHeight="1" x14ac:dyDescent="0.3">
      <c r="A34" s="80" t="s">
        <v>971</v>
      </c>
      <c r="B34" s="81" t="s">
        <v>11</v>
      </c>
      <c r="C34" s="326" t="s">
        <v>305</v>
      </c>
      <c r="D34" s="325"/>
      <c r="E34" s="154"/>
      <c r="F34" s="154"/>
      <c r="G34" s="122" t="s">
        <v>67</v>
      </c>
      <c r="I34" s="65">
        <f t="shared" si="3"/>
        <v>0</v>
      </c>
      <c r="J34" s="65">
        <f t="shared" si="4"/>
        <v>0</v>
      </c>
      <c r="K34" s="65">
        <f t="shared" si="5"/>
        <v>0</v>
      </c>
    </row>
    <row r="35" spans="1:11" ht="30" customHeight="1" x14ac:dyDescent="0.3">
      <c r="A35" s="80" t="s">
        <v>972</v>
      </c>
      <c r="B35" s="81" t="s">
        <v>11</v>
      </c>
      <c r="C35" s="326" t="s">
        <v>304</v>
      </c>
      <c r="D35" s="325"/>
      <c r="E35" s="154"/>
      <c r="F35" s="154"/>
      <c r="G35" s="122" t="s">
        <v>67</v>
      </c>
      <c r="I35" s="65">
        <f t="shared" si="3"/>
        <v>0</v>
      </c>
      <c r="J35" s="65">
        <f t="shared" si="4"/>
        <v>0</v>
      </c>
      <c r="K35" s="65">
        <f t="shared" si="5"/>
        <v>0</v>
      </c>
    </row>
    <row r="36" spans="1:11" ht="30" customHeight="1" x14ac:dyDescent="0.3">
      <c r="A36" s="80" t="s">
        <v>973</v>
      </c>
      <c r="B36" s="81" t="s">
        <v>11</v>
      </c>
      <c r="C36" s="326" t="s">
        <v>268</v>
      </c>
      <c r="D36" s="325"/>
      <c r="E36" s="154"/>
      <c r="F36" s="154"/>
      <c r="G36" s="122" t="s">
        <v>67</v>
      </c>
      <c r="I36" s="65">
        <f t="shared" si="3"/>
        <v>0</v>
      </c>
      <c r="J36" s="65">
        <f t="shared" si="4"/>
        <v>0</v>
      </c>
      <c r="K36" s="65">
        <f t="shared" si="5"/>
        <v>0</v>
      </c>
    </row>
    <row r="37" spans="1:11" ht="30" customHeight="1" x14ac:dyDescent="0.3">
      <c r="A37" s="80" t="s">
        <v>974</v>
      </c>
      <c r="B37" s="81" t="s">
        <v>11</v>
      </c>
      <c r="C37" s="326" t="s">
        <v>975</v>
      </c>
      <c r="D37" s="325"/>
      <c r="E37" s="154"/>
      <c r="F37" s="154"/>
      <c r="G37" s="122" t="s">
        <v>67</v>
      </c>
      <c r="I37" s="65">
        <f t="shared" si="3"/>
        <v>0</v>
      </c>
      <c r="J37" s="65">
        <f t="shared" si="4"/>
        <v>0</v>
      </c>
      <c r="K37" s="65">
        <f t="shared" si="5"/>
        <v>0</v>
      </c>
    </row>
    <row r="38" spans="1:11" ht="30" customHeight="1" x14ac:dyDescent="0.3">
      <c r="A38" s="80" t="s">
        <v>976</v>
      </c>
      <c r="B38" s="81" t="s">
        <v>11</v>
      </c>
      <c r="C38" s="328" t="s">
        <v>977</v>
      </c>
      <c r="D38" s="325"/>
      <c r="E38" s="154"/>
      <c r="F38" s="154"/>
      <c r="G38" s="122" t="s">
        <v>67</v>
      </c>
      <c r="I38" s="65">
        <f t="shared" si="3"/>
        <v>0</v>
      </c>
      <c r="J38" s="65">
        <f t="shared" si="4"/>
        <v>0</v>
      </c>
      <c r="K38" s="65">
        <f t="shared" si="5"/>
        <v>0</v>
      </c>
    </row>
    <row r="39" spans="1:11" ht="30" customHeight="1" x14ac:dyDescent="0.3"/>
    <row r="42" spans="1:11" ht="30" customHeight="1" x14ac:dyDescent="0.3"/>
    <row r="43" spans="1:11" ht="30" customHeight="1" x14ac:dyDescent="0.3"/>
    <row r="44" spans="1:11" ht="30" customHeight="1" x14ac:dyDescent="0.3"/>
    <row r="45" spans="1:11" ht="30" customHeight="1" x14ac:dyDescent="0.3"/>
    <row r="46" spans="1:11" ht="30" customHeight="1" x14ac:dyDescent="0.3"/>
    <row r="47" spans="1:11" ht="30" customHeight="1" x14ac:dyDescent="0.3"/>
    <row r="48" spans="1:11" ht="30" customHeight="1" x14ac:dyDescent="0.3"/>
    <row r="49" spans="4:4" ht="30" customHeight="1" x14ac:dyDescent="0.3"/>
    <row r="50" spans="4:4" ht="30" customHeight="1" x14ac:dyDescent="0.3"/>
    <row r="51" spans="4:4" ht="30" customHeight="1" x14ac:dyDescent="0.3"/>
    <row r="52" spans="4:4" ht="30" customHeight="1" x14ac:dyDescent="0.3"/>
    <row r="53" spans="4:4" ht="30" customHeight="1" x14ac:dyDescent="0.3"/>
    <row r="54" spans="4:4" ht="30" customHeight="1" x14ac:dyDescent="0.3"/>
    <row r="55" spans="4:4" ht="30" customHeight="1" x14ac:dyDescent="0.3"/>
    <row r="56" spans="4:4" ht="30" customHeight="1" x14ac:dyDescent="0.3"/>
    <row r="57" spans="4:4" ht="30" customHeight="1" x14ac:dyDescent="0.3"/>
    <row r="59" spans="4:4" ht="30" customHeight="1" x14ac:dyDescent="0.3">
      <c r="D59" s="251"/>
    </row>
    <row r="60" spans="4:4" ht="30" customHeight="1" x14ac:dyDescent="0.3">
      <c r="D60" s="251"/>
    </row>
    <row r="61" spans="4:4" ht="30" customHeight="1" x14ac:dyDescent="0.3">
      <c r="D61" s="251"/>
    </row>
    <row r="62" spans="4:4" ht="30" customHeight="1" x14ac:dyDescent="0.3"/>
    <row r="63" spans="4:4" ht="30" customHeight="1" x14ac:dyDescent="0.3">
      <c r="D63" s="252"/>
    </row>
    <row r="64" spans="4:4" ht="30" customHeight="1" x14ac:dyDescent="0.3">
      <c r="D64" s="252"/>
    </row>
    <row r="65" spans="4:4" ht="30" customHeight="1" x14ac:dyDescent="0.3">
      <c r="D65" s="252"/>
    </row>
    <row r="66" spans="4:4" ht="30" customHeight="1" x14ac:dyDescent="0.3">
      <c r="D66" s="252"/>
    </row>
    <row r="67" spans="4:4" ht="30" customHeight="1" x14ac:dyDescent="0.3">
      <c r="D67" s="252"/>
    </row>
    <row r="68" spans="4:4" ht="30" customHeight="1" x14ac:dyDescent="0.3">
      <c r="D68" s="252"/>
    </row>
    <row r="69" spans="4:4" ht="30" customHeight="1" x14ac:dyDescent="0.3">
      <c r="D69" s="252"/>
    </row>
    <row r="70" spans="4:4" ht="30" customHeight="1" x14ac:dyDescent="0.3">
      <c r="D70" s="252"/>
    </row>
    <row r="71" spans="4:4" ht="30" customHeight="1" x14ac:dyDescent="0.3">
      <c r="D71" s="251"/>
    </row>
    <row r="72" spans="4:4" ht="30" customHeight="1" x14ac:dyDescent="0.3">
      <c r="D72" s="251"/>
    </row>
    <row r="73" spans="4:4" ht="30" customHeight="1" x14ac:dyDescent="0.3">
      <c r="D73" s="251"/>
    </row>
    <row r="74" spans="4:4" ht="30" customHeight="1" x14ac:dyDescent="0.3">
      <c r="D74" s="251"/>
    </row>
    <row r="75" spans="4:4" ht="30" customHeight="1" x14ac:dyDescent="0.3">
      <c r="D75" s="252"/>
    </row>
    <row r="76" spans="4:4" ht="30" customHeight="1" x14ac:dyDescent="0.3">
      <c r="D76" s="252"/>
    </row>
    <row r="77" spans="4:4" ht="30" customHeight="1" x14ac:dyDescent="0.3">
      <c r="D77" s="252"/>
    </row>
    <row r="78" spans="4:4" ht="30" customHeight="1" x14ac:dyDescent="0.3">
      <c r="D78" s="252"/>
    </row>
    <row r="79" spans="4:4" ht="30" customHeight="1" x14ac:dyDescent="0.3">
      <c r="D79" s="252"/>
    </row>
    <row r="80" spans="4:4" ht="30" customHeight="1" x14ac:dyDescent="0.3">
      <c r="D80" s="252"/>
    </row>
    <row r="81" spans="4:4" ht="30" customHeight="1" x14ac:dyDescent="0.3">
      <c r="D81" s="252"/>
    </row>
    <row r="82" spans="4:4" ht="30" customHeight="1" x14ac:dyDescent="0.3">
      <c r="D82" s="252"/>
    </row>
    <row r="83" spans="4:4" ht="30" customHeight="1" x14ac:dyDescent="0.3"/>
    <row r="84" spans="4:4" ht="30" customHeight="1" x14ac:dyDescent="0.3"/>
    <row r="85" spans="4:4" ht="30" customHeight="1" x14ac:dyDescent="0.3"/>
    <row r="86" spans="4:4" ht="30" customHeight="1" x14ac:dyDescent="0.3"/>
    <row r="87" spans="4:4" ht="30" customHeight="1" x14ac:dyDescent="0.3"/>
    <row r="88" spans="4:4" ht="30" customHeight="1" x14ac:dyDescent="0.3"/>
    <row r="89" spans="4:4" ht="30" customHeight="1" x14ac:dyDescent="0.3"/>
    <row r="90" spans="4:4" ht="30" customHeight="1" x14ac:dyDescent="0.3"/>
    <row r="91" spans="4:4" ht="30" customHeight="1" x14ac:dyDescent="0.3"/>
    <row r="92" spans="4:4" ht="30" customHeight="1" x14ac:dyDescent="0.3"/>
    <row r="93" spans="4:4" ht="30" customHeight="1" x14ac:dyDescent="0.3"/>
    <row r="94" spans="4:4" ht="30" customHeight="1" x14ac:dyDescent="0.3"/>
    <row r="95" spans="4:4" ht="30" customHeight="1" x14ac:dyDescent="0.3"/>
    <row r="96" spans="4:4"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45"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59.25" customHeight="1" x14ac:dyDescent="0.3"/>
  </sheetData>
  <conditionalFormatting sqref="B1:B2">
    <cfRule type="cellIs" dxfId="152" priority="2" operator="equal">
      <formula>"Mandatory"</formula>
    </cfRule>
  </conditionalFormatting>
  <conditionalFormatting sqref="B1:B1048576">
    <cfRule type="cellIs" dxfId="151" priority="4" operator="equal">
      <formula>"Not Needed"</formula>
    </cfRule>
    <cfRule type="cellIs" dxfId="150" priority="5" operator="equal">
      <formula>"Extremely Advantageous"</formula>
    </cfRule>
  </conditionalFormatting>
  <conditionalFormatting sqref="G3:G38">
    <cfRule type="cellIs" dxfId="149" priority="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8" xr:uid="{00000000-0002-0000-1300-000000000000}">
      <formula1>SpecType</formula1>
      <formula2>0</formula2>
    </dataValidation>
    <dataValidation type="list" allowBlank="1" showInputMessage="1" showErrorMessage="1" sqref="G3:G38" xr:uid="{00000000-0002-0000-13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Q131"/>
  <sheetViews>
    <sheetView zoomScaleNormal="100" zoomScalePageLayoutView="90" workbookViewId="0">
      <selection activeCell="O3" sqref="O3:Q3"/>
    </sheetView>
  </sheetViews>
  <sheetFormatPr defaultColWidth="9" defaultRowHeight="15.6" x14ac:dyDescent="0.3"/>
  <cols>
    <col min="1" max="1" width="10.59765625" style="181" customWidth="1"/>
    <col min="2" max="2" width="14.59765625" style="181" customWidth="1"/>
    <col min="3" max="3" width="65.59765625" style="217"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3"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334" t="s">
        <v>978</v>
      </c>
      <c r="B2" s="185"/>
      <c r="C2" s="76"/>
      <c r="D2" s="77"/>
      <c r="E2" s="78"/>
      <c r="F2" s="78"/>
      <c r="G2" s="570"/>
      <c r="H2" s="65">
        <f>COUNTA(B3:B3)</f>
        <v>1</v>
      </c>
      <c r="K2" s="63">
        <f>SUM(K3:K4)</f>
        <v>0</v>
      </c>
    </row>
    <row r="3" spans="1:17" ht="30" customHeight="1" x14ac:dyDescent="0.3">
      <c r="A3" s="188" t="str">
        <f>IF(L3=1,"Limpd-"&amp;TEXT(COUNTIF($L$3:L3, "1"), "0"), "")</f>
        <v>Limpd-1</v>
      </c>
      <c r="B3" s="92" t="s">
        <v>9</v>
      </c>
      <c r="C3" s="143" t="s">
        <v>979</v>
      </c>
      <c r="D3" s="93"/>
      <c r="E3" s="94"/>
      <c r="F3" s="86"/>
      <c r="G3" s="86" t="s">
        <v>67</v>
      </c>
      <c r="H3" s="65">
        <f>COUNTIF(G:G,"=Select from Drop Down List")</f>
        <v>1</v>
      </c>
      <c r="I3" s="98">
        <f>IF(NOT(ISBLANK($B3)),VLOOKUP($B3,specdata,2,FALSE()),"")</f>
        <v>5</v>
      </c>
      <c r="J3" s="98">
        <f>VLOOKUP(G3,AvailabilityData,2,FALSE())</f>
        <v>0</v>
      </c>
      <c r="K3" s="98">
        <f>I3*J3</f>
        <v>0</v>
      </c>
      <c r="L3" s="63">
        <v>1</v>
      </c>
      <c r="O3" s="627"/>
      <c r="P3" s="627"/>
      <c r="Q3" s="627"/>
    </row>
    <row r="4" spans="1:17" ht="30" customHeight="1" x14ac:dyDescent="0.3">
      <c r="A4" s="335"/>
      <c r="C4" s="249"/>
      <c r="D4" s="251"/>
      <c r="E4" s="336"/>
      <c r="F4" s="337"/>
      <c r="G4" s="337"/>
      <c r="H4" s="65">
        <f>COUNTIF(G:G,"=Function Available")</f>
        <v>0</v>
      </c>
      <c r="I4" s="98"/>
      <c r="J4" s="98"/>
      <c r="K4" s="98"/>
    </row>
    <row r="5" spans="1:17" ht="30" customHeight="1" x14ac:dyDescent="0.3">
      <c r="H5" s="65">
        <f>COUNTIF(F:G,"=Function Not Available")</f>
        <v>0</v>
      </c>
    </row>
    <row r="6" spans="1:17" ht="30" customHeight="1" x14ac:dyDescent="0.3">
      <c r="H6" s="65">
        <f>COUNTIF(G:G,"=Exception")</f>
        <v>0</v>
      </c>
    </row>
    <row r="7" spans="1:17" ht="30" customHeight="1" x14ac:dyDescent="0.3">
      <c r="H7" s="564">
        <f>COUNTIFS(B:B,"=Critical",G:G,"=Select from Drop Down List")</f>
        <v>1</v>
      </c>
    </row>
    <row r="8" spans="1:17" ht="30" customHeight="1" x14ac:dyDescent="0.3">
      <c r="H8" s="564">
        <f>COUNTIFS(B:B,"=Critical",G:G,"=Function Available")</f>
        <v>0</v>
      </c>
    </row>
    <row r="9" spans="1:17" ht="30" customHeight="1" x14ac:dyDescent="0.3">
      <c r="H9" s="564">
        <f>COUNTIFS(B:B,"=Critical",G:G,"=Function Not Available")</f>
        <v>0</v>
      </c>
    </row>
    <row r="10" spans="1:17" ht="30" customHeight="1" x14ac:dyDescent="0.3">
      <c r="H10" s="564">
        <f>COUNTIFS(B:B,"=Critical",G:G,"=Exception")</f>
        <v>0</v>
      </c>
    </row>
    <row r="11" spans="1:17" ht="30" customHeight="1" x14ac:dyDescent="0.3">
      <c r="H11" s="565">
        <f>COUNTIFS(B:B,"=Important",G:G,"=Select from Drop Down List")</f>
        <v>0</v>
      </c>
    </row>
    <row r="12" spans="1:17" ht="30" customHeight="1" x14ac:dyDescent="0.3">
      <c r="H12" s="565">
        <f>COUNTIFS(B:B,"=Important",G:G,"=Function Available")</f>
        <v>0</v>
      </c>
    </row>
    <row r="13" spans="1:17" ht="30" customHeight="1" x14ac:dyDescent="0.3">
      <c r="H13" s="565">
        <f>COUNTIFS(B:B,"=Important",G:G,"=Function Not Available")</f>
        <v>0</v>
      </c>
    </row>
    <row r="14" spans="1:17" ht="30" customHeight="1" x14ac:dyDescent="0.3">
      <c r="H14" s="565">
        <f>COUNTIFS(B:B,"=Important",G:G,"=Exception")</f>
        <v>0</v>
      </c>
    </row>
    <row r="15" spans="1:17" ht="30" customHeight="1" x14ac:dyDescent="0.3">
      <c r="H15" s="566">
        <f>COUNTIFS(B:B,"=Informational",G:G,"=Select from Drop Down List")</f>
        <v>0</v>
      </c>
    </row>
    <row r="16" spans="1:17" ht="30" customHeight="1" x14ac:dyDescent="0.3">
      <c r="H16" s="566">
        <f>COUNTIFS(B:B,"=Informational",G:G,"=Function Available")</f>
        <v>0</v>
      </c>
    </row>
    <row r="17" spans="1:8" ht="30" customHeight="1" x14ac:dyDescent="0.3">
      <c r="H17" s="566">
        <f>COUNTIFS(B:B,"=Informational",G:G,"=Function Not Available")</f>
        <v>0</v>
      </c>
    </row>
    <row r="18" spans="1:8" ht="30" customHeight="1" x14ac:dyDescent="0.3">
      <c r="H18" s="566">
        <f>COUNTIFS(B:B,"=Informational",G:G,"=Exception")</f>
        <v>0</v>
      </c>
    </row>
    <row r="19" spans="1:8" s="65" customFormat="1" ht="30" customHeight="1" x14ac:dyDescent="0.3">
      <c r="A19" s="181"/>
      <c r="B19" s="181"/>
      <c r="C19" s="217"/>
      <c r="D19" s="63"/>
      <c r="E19" s="63"/>
      <c r="F19" s="63"/>
      <c r="G19" s="63"/>
    </row>
    <row r="20" spans="1:8" x14ac:dyDescent="0.3">
      <c r="H20" s="63"/>
    </row>
    <row r="21" spans="1:8" x14ac:dyDescent="0.3">
      <c r="H21" s="65"/>
    </row>
    <row r="22" spans="1:8" s="65" customFormat="1" ht="30" customHeight="1" x14ac:dyDescent="0.3">
      <c r="A22" s="181"/>
      <c r="B22" s="181"/>
      <c r="C22" s="217"/>
      <c r="D22" s="63"/>
      <c r="E22" s="63"/>
      <c r="F22" s="63"/>
      <c r="G22" s="63"/>
    </row>
    <row r="23" spans="1:8" s="65" customFormat="1" ht="30" customHeight="1" x14ac:dyDescent="0.3">
      <c r="A23" s="181"/>
      <c r="B23" s="181"/>
      <c r="C23" s="217"/>
      <c r="D23" s="63"/>
      <c r="E23" s="63"/>
      <c r="F23" s="63"/>
      <c r="G23" s="63"/>
    </row>
    <row r="24" spans="1:8" s="65" customFormat="1" ht="30" customHeight="1" x14ac:dyDescent="0.3">
      <c r="A24" s="181"/>
      <c r="B24" s="181"/>
      <c r="C24" s="217"/>
      <c r="D24" s="63"/>
      <c r="E24" s="63"/>
      <c r="F24" s="63"/>
      <c r="G24" s="63"/>
    </row>
    <row r="25" spans="1:8" s="65" customFormat="1" ht="30" customHeight="1" x14ac:dyDescent="0.3">
      <c r="A25" s="181"/>
      <c r="B25" s="181"/>
      <c r="C25" s="217"/>
      <c r="D25" s="63"/>
      <c r="E25" s="63"/>
      <c r="F25" s="63"/>
      <c r="G25" s="63"/>
    </row>
    <row r="26" spans="1:8" s="65" customFormat="1" ht="30" customHeight="1" x14ac:dyDescent="0.3">
      <c r="A26" s="181"/>
      <c r="B26" s="181"/>
      <c r="C26" s="217"/>
      <c r="D26" s="63"/>
      <c r="E26" s="63"/>
      <c r="F26" s="63"/>
      <c r="G26" s="63"/>
    </row>
    <row r="27" spans="1:8" s="65" customFormat="1" ht="30" customHeight="1" x14ac:dyDescent="0.3">
      <c r="A27" s="181"/>
      <c r="B27" s="181"/>
      <c r="C27" s="217"/>
      <c r="D27" s="63"/>
      <c r="E27" s="63"/>
      <c r="F27" s="63"/>
      <c r="G27" s="63"/>
    </row>
    <row r="28" spans="1:8" s="65" customFormat="1" ht="30" customHeight="1" x14ac:dyDescent="0.3">
      <c r="A28" s="181"/>
      <c r="B28" s="181"/>
      <c r="C28" s="217"/>
      <c r="D28" s="63"/>
      <c r="E28" s="63"/>
      <c r="F28" s="63"/>
      <c r="G28" s="63"/>
    </row>
    <row r="29" spans="1:8" s="65" customFormat="1" ht="30" customHeight="1" x14ac:dyDescent="0.3">
      <c r="A29" s="181"/>
      <c r="B29" s="181"/>
      <c r="C29" s="217"/>
      <c r="D29" s="63"/>
      <c r="E29" s="63"/>
      <c r="F29" s="63"/>
      <c r="G29" s="63"/>
    </row>
    <row r="30" spans="1:8" s="65" customFormat="1" ht="30" customHeight="1" x14ac:dyDescent="0.3">
      <c r="A30" s="181"/>
      <c r="B30" s="181"/>
      <c r="C30" s="217"/>
      <c r="D30" s="63"/>
      <c r="E30" s="63"/>
      <c r="F30" s="63"/>
      <c r="G30" s="63"/>
    </row>
    <row r="31" spans="1:8" s="65" customFormat="1" ht="30" customHeight="1" x14ac:dyDescent="0.3">
      <c r="A31" s="181"/>
      <c r="B31" s="181"/>
      <c r="C31" s="217"/>
      <c r="D31" s="63"/>
      <c r="E31" s="63"/>
      <c r="F31" s="63"/>
      <c r="G31" s="63"/>
    </row>
    <row r="32" spans="1:8" s="65" customFormat="1" ht="30" customHeight="1" x14ac:dyDescent="0.3">
      <c r="A32" s="181"/>
      <c r="B32" s="181"/>
      <c r="C32" s="217"/>
      <c r="D32" s="63"/>
      <c r="E32" s="63"/>
      <c r="F32" s="63"/>
      <c r="G32" s="63"/>
    </row>
    <row r="33" spans="1:8" s="65" customFormat="1" ht="30" customHeight="1" x14ac:dyDescent="0.3">
      <c r="A33" s="181"/>
      <c r="B33" s="181"/>
      <c r="C33" s="217"/>
      <c r="D33" s="63"/>
      <c r="E33" s="63"/>
      <c r="F33" s="63"/>
      <c r="G33" s="63"/>
    </row>
    <row r="34" spans="1:8" s="65" customFormat="1" ht="30" customHeight="1" x14ac:dyDescent="0.3">
      <c r="A34" s="181"/>
      <c r="B34" s="181"/>
      <c r="C34" s="217"/>
      <c r="D34" s="63"/>
      <c r="E34" s="63"/>
      <c r="F34" s="63"/>
      <c r="G34" s="63"/>
    </row>
    <row r="35" spans="1:8" ht="30" customHeight="1" x14ac:dyDescent="0.3">
      <c r="H35" s="65"/>
    </row>
    <row r="36" spans="1:8" ht="30" customHeight="1" x14ac:dyDescent="0.3">
      <c r="H36" s="65"/>
    </row>
    <row r="37" spans="1:8" ht="30" customHeight="1" x14ac:dyDescent="0.3">
      <c r="H37" s="65"/>
    </row>
    <row r="38" spans="1:8" x14ac:dyDescent="0.3">
      <c r="H38" s="65"/>
    </row>
    <row r="39" spans="1:8" ht="30" customHeight="1" x14ac:dyDescent="0.3">
      <c r="D39" s="251"/>
      <c r="H39" s="65"/>
    </row>
    <row r="40" spans="1:8" ht="30" customHeight="1" x14ac:dyDescent="0.3">
      <c r="D40" s="251"/>
      <c r="H40" s="65"/>
    </row>
    <row r="41" spans="1:8" ht="30" customHeight="1" x14ac:dyDescent="0.3">
      <c r="D41" s="251"/>
      <c r="H41" s="65"/>
    </row>
    <row r="42" spans="1:8" ht="30" customHeight="1" x14ac:dyDescent="0.3">
      <c r="H42" s="65"/>
    </row>
    <row r="43" spans="1:8" ht="30" customHeight="1" x14ac:dyDescent="0.3">
      <c r="D43" s="252"/>
      <c r="H43" s="65"/>
    </row>
    <row r="44" spans="1:8" ht="30" customHeight="1" x14ac:dyDescent="0.3">
      <c r="D44" s="252"/>
      <c r="H44" s="65"/>
    </row>
    <row r="45" spans="1:8" ht="30" customHeight="1" x14ac:dyDescent="0.3">
      <c r="D45" s="252"/>
      <c r="H45" s="65"/>
    </row>
    <row r="46" spans="1:8" ht="30" customHeight="1" x14ac:dyDescent="0.3">
      <c r="D46" s="252"/>
      <c r="H46" s="65"/>
    </row>
    <row r="47" spans="1:8" ht="30" customHeight="1" x14ac:dyDescent="0.3">
      <c r="D47" s="252"/>
      <c r="H47" s="65"/>
    </row>
    <row r="48" spans="1:8" ht="30" customHeight="1" x14ac:dyDescent="0.3">
      <c r="D48" s="252"/>
      <c r="H48" s="65"/>
    </row>
    <row r="49" spans="4:8" ht="30" customHeight="1" x14ac:dyDescent="0.3">
      <c r="D49" s="252"/>
      <c r="H49" s="65"/>
    </row>
    <row r="50" spans="4:8" ht="30" customHeight="1" x14ac:dyDescent="0.3">
      <c r="D50" s="252"/>
      <c r="H50" s="65"/>
    </row>
    <row r="51" spans="4:8" ht="30" customHeight="1" x14ac:dyDescent="0.3">
      <c r="D51" s="251"/>
      <c r="H51" s="65"/>
    </row>
    <row r="52" spans="4:8" ht="30" customHeight="1" x14ac:dyDescent="0.3">
      <c r="D52" s="251"/>
      <c r="H52" s="65"/>
    </row>
    <row r="53" spans="4:8" ht="30" customHeight="1" x14ac:dyDescent="0.3">
      <c r="D53" s="251"/>
      <c r="H53" s="65"/>
    </row>
    <row r="54" spans="4:8" ht="30" customHeight="1" x14ac:dyDescent="0.3">
      <c r="D54" s="251"/>
      <c r="H54" s="65"/>
    </row>
    <row r="55" spans="4:8" ht="30" customHeight="1" x14ac:dyDescent="0.3">
      <c r="D55" s="252"/>
      <c r="H55" s="65"/>
    </row>
    <row r="56" spans="4:8" ht="30" customHeight="1" x14ac:dyDescent="0.3">
      <c r="D56" s="252"/>
    </row>
    <row r="57" spans="4:8" ht="30" customHeight="1" x14ac:dyDescent="0.3">
      <c r="D57" s="252"/>
    </row>
    <row r="58" spans="4:8" ht="30" customHeight="1" x14ac:dyDescent="0.3">
      <c r="D58" s="252"/>
    </row>
    <row r="59" spans="4:8" ht="30" customHeight="1" x14ac:dyDescent="0.3">
      <c r="D59" s="252"/>
    </row>
    <row r="60" spans="4:8" ht="30" customHeight="1" x14ac:dyDescent="0.3">
      <c r="D60" s="252"/>
    </row>
    <row r="61" spans="4:8" ht="30" customHeight="1" x14ac:dyDescent="0.3">
      <c r="D61" s="252"/>
    </row>
    <row r="62" spans="4:8" ht="30" customHeight="1" x14ac:dyDescent="0.3">
      <c r="D62" s="252"/>
    </row>
    <row r="63" spans="4:8" ht="30" customHeight="1" x14ac:dyDescent="0.3"/>
    <row r="64" spans="4:8" ht="30" customHeight="1" x14ac:dyDescent="0.3"/>
    <row r="65" spans="1:8" ht="30" customHeight="1" x14ac:dyDescent="0.3"/>
    <row r="66" spans="1:8" ht="30" customHeight="1" x14ac:dyDescent="0.3"/>
    <row r="67" spans="1:8" s="65" customFormat="1" ht="30" customHeight="1" x14ac:dyDescent="0.3">
      <c r="A67" s="181"/>
      <c r="B67" s="181"/>
      <c r="C67" s="217"/>
      <c r="D67" s="63"/>
      <c r="E67" s="63"/>
      <c r="F67" s="63"/>
      <c r="G67" s="63"/>
      <c r="H67" s="64"/>
    </row>
    <row r="68" spans="1:8" s="65" customFormat="1" ht="30" customHeight="1" x14ac:dyDescent="0.3">
      <c r="A68" s="181"/>
      <c r="B68" s="181"/>
      <c r="C68" s="217"/>
      <c r="D68" s="63"/>
      <c r="E68" s="63"/>
      <c r="F68" s="63"/>
      <c r="G68" s="63"/>
      <c r="H68" s="64"/>
    </row>
    <row r="69" spans="1:8" s="65" customFormat="1" ht="30" customHeight="1" x14ac:dyDescent="0.3">
      <c r="A69" s="181"/>
      <c r="B69" s="181"/>
      <c r="C69" s="217"/>
      <c r="D69" s="63"/>
      <c r="E69" s="63"/>
      <c r="F69" s="63"/>
      <c r="G69" s="63"/>
      <c r="H69" s="64"/>
    </row>
    <row r="70" spans="1:8" s="65" customFormat="1" ht="30" customHeight="1" x14ac:dyDescent="0.3">
      <c r="A70" s="181"/>
      <c r="B70" s="181"/>
      <c r="C70" s="217"/>
      <c r="D70" s="63"/>
      <c r="E70" s="63"/>
      <c r="F70" s="63"/>
      <c r="G70" s="63"/>
      <c r="H70" s="64"/>
    </row>
    <row r="71" spans="1:8" s="65" customFormat="1" ht="30" customHeight="1" x14ac:dyDescent="0.3">
      <c r="A71" s="181"/>
      <c r="B71" s="181"/>
      <c r="C71" s="217"/>
      <c r="D71" s="63"/>
      <c r="E71" s="63"/>
      <c r="F71" s="63"/>
      <c r="G71" s="63"/>
      <c r="H71" s="64"/>
    </row>
    <row r="72" spans="1:8" s="65" customFormat="1" ht="30" customHeight="1" x14ac:dyDescent="0.3">
      <c r="A72" s="181"/>
      <c r="B72" s="181"/>
      <c r="C72" s="217"/>
      <c r="D72" s="63"/>
      <c r="E72" s="63"/>
      <c r="F72" s="63"/>
      <c r="G72" s="63"/>
      <c r="H72" s="64"/>
    </row>
    <row r="73" spans="1:8" s="65" customFormat="1" ht="30" customHeight="1" x14ac:dyDescent="0.3">
      <c r="A73" s="181"/>
      <c r="B73" s="181"/>
      <c r="C73" s="217"/>
      <c r="D73" s="63"/>
      <c r="E73" s="63"/>
      <c r="F73" s="63"/>
      <c r="G73" s="63"/>
      <c r="H73" s="64"/>
    </row>
    <row r="74" spans="1:8" s="65" customFormat="1" ht="30" customHeight="1" x14ac:dyDescent="0.3">
      <c r="A74" s="181"/>
      <c r="B74" s="181"/>
      <c r="C74" s="217"/>
      <c r="D74" s="63"/>
      <c r="E74" s="63"/>
      <c r="F74" s="63"/>
      <c r="G74" s="63"/>
      <c r="H74" s="64"/>
    </row>
    <row r="75" spans="1:8" s="65" customFormat="1" ht="30" customHeight="1" x14ac:dyDescent="0.3">
      <c r="A75" s="181"/>
      <c r="B75" s="181"/>
      <c r="C75" s="217"/>
      <c r="D75" s="63"/>
      <c r="E75" s="63"/>
      <c r="F75" s="63"/>
      <c r="G75" s="63"/>
      <c r="H75" s="64"/>
    </row>
    <row r="76" spans="1:8" s="65" customFormat="1" ht="30" customHeight="1" x14ac:dyDescent="0.3">
      <c r="A76" s="181"/>
      <c r="B76" s="181"/>
      <c r="C76" s="217"/>
      <c r="D76" s="63"/>
      <c r="E76" s="63"/>
      <c r="F76" s="63"/>
      <c r="G76" s="63"/>
      <c r="H76" s="64"/>
    </row>
    <row r="77" spans="1:8" s="65" customFormat="1" ht="30" customHeight="1" x14ac:dyDescent="0.3">
      <c r="A77" s="181"/>
      <c r="B77" s="181"/>
      <c r="C77" s="217"/>
      <c r="D77" s="63"/>
      <c r="E77" s="63"/>
      <c r="F77" s="63"/>
      <c r="G77" s="63"/>
      <c r="H77" s="64"/>
    </row>
    <row r="78" spans="1:8" s="65" customFormat="1" ht="30" customHeight="1" x14ac:dyDescent="0.3">
      <c r="A78" s="181"/>
      <c r="B78" s="181"/>
      <c r="C78" s="217"/>
      <c r="D78" s="63"/>
      <c r="E78" s="63"/>
      <c r="F78" s="63"/>
      <c r="G78" s="63"/>
      <c r="H78" s="64"/>
    </row>
    <row r="79" spans="1:8" s="65" customFormat="1" ht="30" customHeight="1" x14ac:dyDescent="0.3">
      <c r="A79" s="181"/>
      <c r="B79" s="181"/>
      <c r="C79" s="217"/>
      <c r="D79" s="63"/>
      <c r="E79" s="63"/>
      <c r="F79" s="63"/>
      <c r="G79" s="63"/>
      <c r="H79" s="64"/>
    </row>
    <row r="80" spans="1:8" s="65" customFormat="1" ht="30" customHeight="1" x14ac:dyDescent="0.3">
      <c r="A80" s="181"/>
      <c r="B80" s="181"/>
      <c r="C80" s="217"/>
      <c r="D80" s="63"/>
      <c r="E80" s="63"/>
      <c r="F80" s="63"/>
      <c r="G80" s="63"/>
      <c r="H80" s="64"/>
    </row>
    <row r="81" spans="1:8" s="65" customFormat="1" ht="30" customHeight="1" x14ac:dyDescent="0.3">
      <c r="A81" s="181"/>
      <c r="B81" s="181"/>
      <c r="C81" s="217"/>
      <c r="D81" s="63"/>
      <c r="E81" s="63"/>
      <c r="F81" s="63"/>
      <c r="G81" s="63"/>
      <c r="H81" s="64"/>
    </row>
    <row r="82" spans="1:8" s="65" customFormat="1" ht="30" customHeight="1" x14ac:dyDescent="0.3">
      <c r="A82" s="181"/>
      <c r="B82" s="181"/>
      <c r="C82" s="217"/>
      <c r="D82" s="63"/>
      <c r="E82" s="63"/>
      <c r="F82" s="63"/>
      <c r="G82" s="63"/>
      <c r="H82" s="64"/>
    </row>
    <row r="83" spans="1:8" s="65" customFormat="1" ht="30" customHeight="1" x14ac:dyDescent="0.3">
      <c r="A83" s="181"/>
      <c r="B83" s="181"/>
      <c r="C83" s="217"/>
      <c r="D83" s="63"/>
      <c r="E83" s="63"/>
      <c r="F83" s="63"/>
      <c r="G83" s="63"/>
      <c r="H83" s="64"/>
    </row>
    <row r="84" spans="1:8" s="65" customFormat="1" ht="30" customHeight="1" x14ac:dyDescent="0.3">
      <c r="A84" s="181"/>
      <c r="B84" s="181"/>
      <c r="C84" s="217"/>
      <c r="D84" s="63"/>
      <c r="E84" s="63"/>
      <c r="F84" s="63"/>
      <c r="G84" s="63"/>
      <c r="H84" s="64"/>
    </row>
    <row r="85" spans="1:8" s="65" customFormat="1" ht="30" customHeight="1" x14ac:dyDescent="0.3">
      <c r="A85" s="181"/>
      <c r="B85" s="181"/>
      <c r="C85" s="217"/>
      <c r="D85" s="63"/>
      <c r="E85" s="63"/>
      <c r="F85" s="63"/>
      <c r="G85" s="63"/>
      <c r="H85" s="64"/>
    </row>
    <row r="86" spans="1:8" s="65" customFormat="1" ht="30" customHeight="1" x14ac:dyDescent="0.3">
      <c r="A86" s="181"/>
      <c r="B86" s="181"/>
      <c r="C86" s="217"/>
      <c r="D86" s="63"/>
      <c r="E86" s="63"/>
      <c r="F86" s="63"/>
      <c r="G86" s="63"/>
      <c r="H86" s="64"/>
    </row>
    <row r="87" spans="1:8" s="65" customFormat="1" ht="30" customHeight="1" x14ac:dyDescent="0.3">
      <c r="A87" s="181"/>
      <c r="B87" s="181"/>
      <c r="C87" s="217"/>
      <c r="D87" s="63"/>
      <c r="E87" s="63"/>
      <c r="F87" s="63"/>
      <c r="G87" s="63"/>
      <c r="H87" s="64"/>
    </row>
    <row r="88" spans="1:8" s="65" customFormat="1" ht="30" customHeight="1" x14ac:dyDescent="0.3">
      <c r="A88" s="181"/>
      <c r="B88" s="181"/>
      <c r="C88" s="217"/>
      <c r="D88" s="63"/>
      <c r="E88" s="63"/>
      <c r="F88" s="63"/>
      <c r="G88" s="63"/>
      <c r="H88" s="64"/>
    </row>
    <row r="89" spans="1:8" s="65" customFormat="1" ht="30" customHeight="1" x14ac:dyDescent="0.3">
      <c r="A89" s="181"/>
      <c r="B89" s="181"/>
      <c r="C89" s="217"/>
      <c r="D89" s="63"/>
      <c r="E89" s="63"/>
      <c r="F89" s="63"/>
      <c r="G89" s="63"/>
      <c r="H89" s="64"/>
    </row>
    <row r="90" spans="1:8" s="65" customFormat="1" ht="30" customHeight="1" x14ac:dyDescent="0.3">
      <c r="A90" s="181"/>
      <c r="B90" s="181"/>
      <c r="C90" s="217"/>
      <c r="D90" s="63"/>
      <c r="E90" s="63"/>
      <c r="F90" s="63"/>
      <c r="G90" s="63"/>
      <c r="H90" s="64"/>
    </row>
    <row r="91" spans="1:8" s="65" customFormat="1" ht="30" customHeight="1" x14ac:dyDescent="0.3">
      <c r="A91" s="181"/>
      <c r="B91" s="181"/>
      <c r="C91" s="217"/>
      <c r="D91" s="63"/>
      <c r="E91" s="63"/>
      <c r="F91" s="63"/>
      <c r="G91" s="63"/>
      <c r="H91" s="64"/>
    </row>
    <row r="92" spans="1:8" s="65" customFormat="1" ht="30" customHeight="1" x14ac:dyDescent="0.3">
      <c r="A92" s="181"/>
      <c r="B92" s="181"/>
      <c r="C92" s="217"/>
      <c r="D92" s="63"/>
      <c r="E92" s="63"/>
      <c r="F92" s="63"/>
      <c r="G92" s="63"/>
      <c r="H92" s="64"/>
    </row>
    <row r="93" spans="1:8" s="65" customFormat="1" ht="30" customHeight="1" x14ac:dyDescent="0.3">
      <c r="A93" s="181"/>
      <c r="B93" s="181"/>
      <c r="C93" s="217"/>
      <c r="D93" s="63"/>
      <c r="E93" s="63"/>
      <c r="F93" s="63"/>
      <c r="G93" s="63"/>
      <c r="H93" s="64"/>
    </row>
    <row r="94" spans="1:8" s="65" customFormat="1" ht="30" customHeight="1" x14ac:dyDescent="0.3">
      <c r="A94" s="181"/>
      <c r="B94" s="181"/>
      <c r="C94" s="217"/>
      <c r="D94" s="63"/>
      <c r="E94" s="63"/>
      <c r="F94" s="63"/>
      <c r="G94" s="63"/>
      <c r="H94" s="64"/>
    </row>
    <row r="95" spans="1:8" s="65" customFormat="1" ht="30" customHeight="1" x14ac:dyDescent="0.3">
      <c r="A95" s="181"/>
      <c r="B95" s="181"/>
      <c r="C95" s="217"/>
      <c r="D95" s="63"/>
      <c r="E95" s="63"/>
      <c r="F95" s="63"/>
      <c r="G95" s="63"/>
      <c r="H95" s="64"/>
    </row>
    <row r="96" spans="1:8" s="65" customFormat="1" ht="30" customHeight="1" x14ac:dyDescent="0.3">
      <c r="A96" s="181"/>
      <c r="B96" s="181"/>
      <c r="C96" s="217"/>
      <c r="D96" s="63"/>
      <c r="E96" s="63"/>
      <c r="F96" s="63"/>
      <c r="G96" s="63"/>
      <c r="H96" s="64"/>
    </row>
    <row r="97" spans="1:8" s="65" customFormat="1" ht="30" customHeight="1" x14ac:dyDescent="0.3">
      <c r="A97" s="181"/>
      <c r="B97" s="181"/>
      <c r="C97" s="217"/>
      <c r="D97" s="63"/>
      <c r="E97" s="63"/>
      <c r="F97" s="63"/>
      <c r="G97" s="63"/>
      <c r="H97" s="64"/>
    </row>
    <row r="98" spans="1:8" s="65" customFormat="1" ht="30" customHeight="1" x14ac:dyDescent="0.3">
      <c r="A98" s="181"/>
      <c r="B98" s="181"/>
      <c r="C98" s="217"/>
      <c r="D98" s="63"/>
      <c r="E98" s="63"/>
      <c r="F98" s="63"/>
      <c r="G98" s="63"/>
      <c r="H98" s="64"/>
    </row>
    <row r="99" spans="1:8" s="65" customFormat="1" ht="30" customHeight="1" x14ac:dyDescent="0.3">
      <c r="A99" s="181"/>
      <c r="B99" s="181"/>
      <c r="C99" s="217"/>
      <c r="D99" s="63"/>
      <c r="E99" s="63"/>
      <c r="F99" s="63"/>
      <c r="G99" s="63"/>
      <c r="H99" s="64"/>
    </row>
    <row r="100" spans="1:8" s="65" customFormat="1" ht="30" customHeight="1" x14ac:dyDescent="0.3">
      <c r="A100" s="181"/>
      <c r="B100" s="181"/>
      <c r="C100" s="217"/>
      <c r="D100" s="63"/>
      <c r="E100" s="63"/>
      <c r="F100" s="63"/>
      <c r="G100" s="63"/>
      <c r="H100" s="64"/>
    </row>
    <row r="101" spans="1:8" s="65" customFormat="1" ht="30" customHeight="1" x14ac:dyDescent="0.3">
      <c r="A101" s="181"/>
      <c r="B101" s="181"/>
      <c r="C101" s="217"/>
      <c r="D101" s="63"/>
      <c r="E101" s="63"/>
      <c r="F101" s="63"/>
      <c r="G101" s="63"/>
      <c r="H101" s="64"/>
    </row>
    <row r="102" spans="1:8" s="65" customFormat="1" ht="30" customHeight="1" x14ac:dyDescent="0.3">
      <c r="A102" s="181"/>
      <c r="B102" s="181"/>
      <c r="C102" s="217"/>
      <c r="D102" s="63"/>
      <c r="E102" s="63"/>
      <c r="F102" s="63"/>
      <c r="G102" s="63"/>
      <c r="H102" s="64"/>
    </row>
    <row r="103" spans="1:8" s="65" customFormat="1" ht="30" customHeight="1" x14ac:dyDescent="0.3">
      <c r="A103" s="181"/>
      <c r="B103" s="181"/>
      <c r="C103" s="217"/>
      <c r="D103" s="63"/>
      <c r="E103" s="63"/>
      <c r="F103" s="63"/>
      <c r="G103" s="63"/>
      <c r="H103" s="64"/>
    </row>
    <row r="104" spans="1:8" s="65" customFormat="1" ht="30" customHeight="1" x14ac:dyDescent="0.3">
      <c r="A104" s="181"/>
      <c r="B104" s="181"/>
      <c r="C104" s="217"/>
      <c r="D104" s="63"/>
      <c r="E104" s="63"/>
      <c r="F104" s="63"/>
      <c r="G104" s="63"/>
      <c r="H104" s="64"/>
    </row>
    <row r="105" spans="1:8" s="65" customFormat="1" ht="30" customHeight="1" x14ac:dyDescent="0.3">
      <c r="A105" s="181"/>
      <c r="B105" s="181"/>
      <c r="C105" s="217"/>
      <c r="D105" s="63"/>
      <c r="E105" s="63"/>
      <c r="F105" s="63"/>
      <c r="G105" s="63"/>
      <c r="H105" s="64"/>
    </row>
    <row r="106" spans="1:8" s="65" customFormat="1" ht="30" customHeight="1" x14ac:dyDescent="0.3">
      <c r="A106" s="181"/>
      <c r="B106" s="181"/>
      <c r="C106" s="217"/>
      <c r="D106" s="63"/>
      <c r="E106" s="63"/>
      <c r="F106" s="63"/>
      <c r="G106" s="63"/>
      <c r="H106" s="64"/>
    </row>
    <row r="107" spans="1:8" s="65" customFormat="1" ht="30" customHeight="1" x14ac:dyDescent="0.3">
      <c r="A107" s="181"/>
      <c r="B107" s="181"/>
      <c r="C107" s="217"/>
      <c r="D107" s="63"/>
      <c r="E107" s="63"/>
      <c r="F107" s="63"/>
      <c r="G107" s="63"/>
      <c r="H107" s="64"/>
    </row>
    <row r="108" spans="1:8" s="65" customFormat="1" ht="30" customHeight="1" x14ac:dyDescent="0.3">
      <c r="A108" s="181"/>
      <c r="B108" s="181"/>
      <c r="C108" s="217"/>
      <c r="D108" s="63"/>
      <c r="E108" s="63"/>
      <c r="F108" s="63"/>
      <c r="G108" s="63"/>
      <c r="H108" s="64"/>
    </row>
    <row r="109" spans="1:8" s="65" customFormat="1" ht="30" customHeight="1" x14ac:dyDescent="0.3">
      <c r="A109" s="181"/>
      <c r="B109" s="181"/>
      <c r="C109" s="217"/>
      <c r="D109" s="63"/>
      <c r="E109" s="63"/>
      <c r="F109" s="63"/>
      <c r="G109" s="63"/>
      <c r="H109" s="64"/>
    </row>
    <row r="110" spans="1:8" s="65" customFormat="1" ht="30" customHeight="1" x14ac:dyDescent="0.3">
      <c r="A110" s="181"/>
      <c r="B110" s="181"/>
      <c r="C110" s="217"/>
      <c r="D110" s="63"/>
      <c r="E110" s="63"/>
      <c r="F110" s="63"/>
      <c r="G110" s="63"/>
      <c r="H110" s="64"/>
    </row>
    <row r="111" spans="1:8" s="65" customFormat="1" ht="30" customHeight="1" x14ac:dyDescent="0.3">
      <c r="A111" s="181"/>
      <c r="B111" s="181"/>
      <c r="C111" s="217"/>
      <c r="D111" s="63"/>
      <c r="E111" s="63"/>
      <c r="F111" s="63"/>
      <c r="G111" s="63"/>
      <c r="H111" s="64"/>
    </row>
    <row r="112" spans="1:8" s="65" customFormat="1" ht="30" customHeight="1" x14ac:dyDescent="0.3">
      <c r="A112" s="181"/>
      <c r="B112" s="181"/>
      <c r="C112" s="217"/>
      <c r="D112" s="63"/>
      <c r="E112" s="63"/>
      <c r="F112" s="63"/>
      <c r="G112" s="63"/>
      <c r="H112" s="64"/>
    </row>
    <row r="113" spans="1:8" s="65" customFormat="1" ht="30" customHeight="1" x14ac:dyDescent="0.3">
      <c r="A113" s="181"/>
      <c r="B113" s="181"/>
      <c r="C113" s="217"/>
      <c r="D113" s="63"/>
      <c r="E113" s="63"/>
      <c r="F113" s="63"/>
      <c r="G113" s="63"/>
      <c r="H113" s="64"/>
    </row>
    <row r="114" spans="1:8" s="65" customFormat="1" ht="45" customHeight="1" x14ac:dyDescent="0.3">
      <c r="A114" s="181"/>
      <c r="B114" s="181"/>
      <c r="C114" s="217"/>
      <c r="D114" s="63"/>
      <c r="E114" s="63"/>
      <c r="F114" s="63"/>
      <c r="G114" s="63"/>
      <c r="H114" s="64"/>
    </row>
    <row r="115" spans="1:8" s="65" customFormat="1" ht="30" customHeight="1" x14ac:dyDescent="0.3">
      <c r="A115" s="181"/>
      <c r="B115" s="181"/>
      <c r="C115" s="217"/>
      <c r="D115" s="63"/>
      <c r="E115" s="63"/>
      <c r="F115" s="63"/>
      <c r="G115" s="63"/>
      <c r="H115" s="64"/>
    </row>
    <row r="116" spans="1:8" s="65" customFormat="1" ht="30" customHeight="1" x14ac:dyDescent="0.3">
      <c r="A116" s="181"/>
      <c r="B116" s="181"/>
      <c r="C116" s="217"/>
      <c r="D116" s="63"/>
      <c r="E116" s="63"/>
      <c r="F116" s="63"/>
      <c r="G116" s="63"/>
      <c r="H116" s="64"/>
    </row>
    <row r="117" spans="1:8" s="65" customFormat="1" ht="30" customHeight="1" x14ac:dyDescent="0.3">
      <c r="A117" s="181"/>
      <c r="B117" s="181"/>
      <c r="C117" s="217"/>
      <c r="D117" s="63"/>
      <c r="E117" s="63"/>
      <c r="F117" s="63"/>
      <c r="G117" s="63"/>
      <c r="H117" s="64"/>
    </row>
    <row r="118" spans="1:8" s="65" customFormat="1" ht="30" customHeight="1" x14ac:dyDescent="0.3">
      <c r="A118" s="181"/>
      <c r="B118" s="181"/>
      <c r="C118" s="217"/>
      <c r="D118" s="63"/>
      <c r="E118" s="63"/>
      <c r="F118" s="63"/>
      <c r="G118" s="63"/>
      <c r="H118" s="64"/>
    </row>
    <row r="119" spans="1:8" s="65" customFormat="1" ht="30" customHeight="1" x14ac:dyDescent="0.3">
      <c r="A119" s="181"/>
      <c r="B119" s="181"/>
      <c r="C119" s="217"/>
      <c r="D119" s="63"/>
      <c r="E119" s="63"/>
      <c r="F119" s="63"/>
      <c r="G119" s="63"/>
      <c r="H119" s="64"/>
    </row>
    <row r="120" spans="1:8" s="65" customFormat="1" ht="30" customHeight="1" x14ac:dyDescent="0.3">
      <c r="A120" s="181"/>
      <c r="B120" s="181"/>
      <c r="C120" s="217"/>
      <c r="D120" s="63"/>
      <c r="E120" s="63"/>
      <c r="F120" s="63"/>
      <c r="G120" s="63"/>
      <c r="H120" s="64"/>
    </row>
    <row r="121" spans="1:8" s="65" customFormat="1" ht="30" customHeight="1" x14ac:dyDescent="0.3">
      <c r="A121" s="181"/>
      <c r="B121" s="181"/>
      <c r="C121" s="217"/>
      <c r="D121" s="63"/>
      <c r="E121" s="63"/>
      <c r="F121" s="63"/>
      <c r="G121" s="63"/>
      <c r="H121" s="64"/>
    </row>
    <row r="122" spans="1:8" s="65" customFormat="1" ht="30" customHeight="1" x14ac:dyDescent="0.3">
      <c r="A122" s="181"/>
      <c r="B122" s="181"/>
      <c r="C122" s="217"/>
      <c r="D122" s="63"/>
      <c r="E122" s="63"/>
      <c r="F122" s="63"/>
      <c r="G122" s="63"/>
      <c r="H122" s="64"/>
    </row>
    <row r="123" spans="1:8" s="65" customFormat="1" ht="30" customHeight="1" x14ac:dyDescent="0.3">
      <c r="A123" s="181"/>
      <c r="B123" s="181"/>
      <c r="C123" s="217"/>
      <c r="D123" s="63"/>
      <c r="E123" s="63"/>
      <c r="F123" s="63"/>
      <c r="G123" s="63"/>
      <c r="H123" s="64"/>
    </row>
    <row r="124" spans="1:8" s="65" customFormat="1" ht="30" customHeight="1" x14ac:dyDescent="0.3">
      <c r="A124" s="181"/>
      <c r="B124" s="181"/>
      <c r="C124" s="217"/>
      <c r="D124" s="63"/>
      <c r="E124" s="63"/>
      <c r="F124" s="63"/>
      <c r="G124" s="63"/>
      <c r="H124" s="64"/>
    </row>
    <row r="125" spans="1:8" s="65" customFormat="1" ht="30" customHeight="1" x14ac:dyDescent="0.3">
      <c r="A125" s="181"/>
      <c r="B125" s="181"/>
      <c r="C125" s="217"/>
      <c r="D125" s="63"/>
      <c r="E125" s="63"/>
      <c r="F125" s="63"/>
      <c r="G125" s="63"/>
      <c r="H125" s="64"/>
    </row>
    <row r="126" spans="1:8" s="65" customFormat="1" ht="30" customHeight="1" x14ac:dyDescent="0.3">
      <c r="A126" s="181"/>
      <c r="B126" s="181"/>
      <c r="C126" s="217"/>
      <c r="D126" s="63"/>
      <c r="E126" s="63"/>
      <c r="F126" s="63"/>
      <c r="G126" s="63"/>
      <c r="H126" s="64"/>
    </row>
    <row r="127" spans="1:8" s="65" customFormat="1" ht="30" customHeight="1" x14ac:dyDescent="0.3">
      <c r="A127" s="181"/>
      <c r="B127" s="181"/>
      <c r="C127" s="217"/>
      <c r="D127" s="63"/>
      <c r="E127" s="63"/>
      <c r="F127" s="63"/>
      <c r="G127" s="63"/>
      <c r="H127" s="64"/>
    </row>
    <row r="128" spans="1:8" s="65" customFormat="1" ht="30" customHeight="1" x14ac:dyDescent="0.3">
      <c r="A128" s="181"/>
      <c r="B128" s="181"/>
      <c r="C128" s="217"/>
      <c r="D128" s="63"/>
      <c r="E128" s="63"/>
      <c r="F128" s="63"/>
      <c r="G128" s="63"/>
      <c r="H128" s="64"/>
    </row>
    <row r="129" spans="1:8" s="65" customFormat="1" ht="30" customHeight="1" x14ac:dyDescent="0.3">
      <c r="A129" s="181"/>
      <c r="B129" s="181"/>
      <c r="C129" s="217"/>
      <c r="D129" s="63"/>
      <c r="E129" s="63"/>
      <c r="F129" s="63"/>
      <c r="G129" s="63"/>
      <c r="H129" s="64"/>
    </row>
    <row r="130" spans="1:8" s="65" customFormat="1" ht="30" customHeight="1" x14ac:dyDescent="0.3">
      <c r="A130" s="181"/>
      <c r="B130" s="181"/>
      <c r="C130" s="217"/>
      <c r="D130" s="63"/>
      <c r="E130" s="63"/>
      <c r="F130" s="63"/>
      <c r="G130" s="63"/>
      <c r="H130" s="64"/>
    </row>
    <row r="131" spans="1:8" s="65" customFormat="1" ht="59.25" customHeight="1" x14ac:dyDescent="0.3">
      <c r="A131" s="181"/>
      <c r="B131" s="181"/>
      <c r="C131" s="217"/>
      <c r="D131" s="63"/>
      <c r="E131" s="63"/>
      <c r="F131" s="63"/>
      <c r="G131" s="63"/>
      <c r="H131" s="64"/>
    </row>
  </sheetData>
  <sheetProtection algorithmName="SHA-512" hashValue="nJbQc2wvuaI+JCgNB+27fWLnXQ2G3WAltpUJoha/LAOTlehhz0OYsLLFJgGQrzRRQH0Aiv377D+NMIrfRq9MZg==" saltValue="gONjDgONDQiAGbEYjtLbeg==" spinCount="100000" sheet="1" objects="1" scenarios="1"/>
  <mergeCells count="1">
    <mergeCell ref="O3:Q3"/>
  </mergeCells>
  <conditionalFormatting sqref="B1:B4">
    <cfRule type="cellIs" dxfId="148" priority="7" operator="equal">
      <formula>"Mandatory"</formula>
    </cfRule>
  </conditionalFormatting>
  <conditionalFormatting sqref="B1:B1048576">
    <cfRule type="cellIs" dxfId="147" priority="2" operator="equal">
      <formula>"Informational"</formula>
    </cfRule>
    <cfRule type="cellIs" dxfId="146" priority="3" operator="equal">
      <formula>"Not Needed"</formula>
    </cfRule>
    <cfRule type="cellIs" dxfId="145" priority="4" operator="equal">
      <formula>"Extremely Advantageous"</formula>
    </cfRule>
    <cfRule type="cellIs" dxfId="144" priority="5" operator="equal">
      <formula>"Critical"</formula>
    </cfRule>
  </conditionalFormatting>
  <conditionalFormatting sqref="G3:G4">
    <cfRule type="cellIs" dxfId="143"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 xr:uid="{00000000-0002-0000-1400-000000000000}">
      <formula1>SpecType</formula1>
      <formula2>0</formula2>
    </dataValidation>
    <dataValidation type="list" allowBlank="1" showInputMessage="1" showErrorMessage="1" sqref="G3:G4" xr:uid="{00000000-0002-0000-14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1:Q60"/>
  <sheetViews>
    <sheetView zoomScaleNormal="100" zoomScalePageLayoutView="80" workbookViewId="0">
      <selection activeCell="O3" sqref="O3:Q6"/>
    </sheetView>
  </sheetViews>
  <sheetFormatPr defaultColWidth="9" defaultRowHeight="15.6" x14ac:dyDescent="0.3"/>
  <cols>
    <col min="1" max="1" width="10.59765625" style="145" customWidth="1"/>
    <col min="2" max="2" width="14.59765625" style="6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3"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74" t="s">
        <v>980</v>
      </c>
      <c r="B2" s="75"/>
      <c r="C2" s="76"/>
      <c r="D2" s="77"/>
      <c r="E2" s="78"/>
      <c r="F2" s="78"/>
      <c r="G2" s="570"/>
      <c r="H2" s="65">
        <f>COUNTA(B3:B43)</f>
        <v>34</v>
      </c>
      <c r="K2" s="98">
        <f>SUM(K3:K32)</f>
        <v>0</v>
      </c>
    </row>
    <row r="3" spans="1:17" ht="30" customHeight="1" x14ac:dyDescent="0.3">
      <c r="A3" s="80" t="str">
        <f>IF(L3=1,"Linc-"&amp;TEXT(COUNTIF($L$3:L3, "1"), "0"), "")</f>
        <v>Linc-1</v>
      </c>
      <c r="B3" s="81" t="s">
        <v>9</v>
      </c>
      <c r="C3" s="106" t="s">
        <v>981</v>
      </c>
      <c r="D3" s="83"/>
      <c r="E3" s="84"/>
      <c r="F3" s="85"/>
      <c r="G3" s="86" t="s">
        <v>67</v>
      </c>
      <c r="H3" s="65">
        <f>COUNTIF(G:G,"=Select from Drop Down List")</f>
        <v>34</v>
      </c>
      <c r="I3" s="98">
        <f t="shared" ref="I3:I9" si="0">IF(NOT(ISBLANK($B3)),VLOOKUP($B3,specdata,2,FALSE()),"")</f>
        <v>5</v>
      </c>
      <c r="J3" s="98">
        <f t="shared" ref="J3:J9" si="1">VLOOKUP(G3,AvailabilityData,2,FALSE())</f>
        <v>0</v>
      </c>
      <c r="K3" s="98">
        <f t="shared" ref="K3:K9" si="2">I3*J3</f>
        <v>0</v>
      </c>
      <c r="L3" s="63">
        <v>1</v>
      </c>
      <c r="O3" s="627"/>
      <c r="P3" s="627"/>
      <c r="Q3" s="627"/>
    </row>
    <row r="4" spans="1:17" ht="30" customHeight="1" x14ac:dyDescent="0.3">
      <c r="A4" s="80" t="str">
        <f>IF(L4=1,"Linc-"&amp;TEXT(COUNTIF($L$3:L4, "1"), "0"), "")</f>
        <v>Linc-2</v>
      </c>
      <c r="B4" s="81" t="s">
        <v>9</v>
      </c>
      <c r="C4" s="106" t="s">
        <v>982</v>
      </c>
      <c r="D4" s="83"/>
      <c r="E4" s="84"/>
      <c r="F4" s="85"/>
      <c r="G4" s="86" t="s">
        <v>67</v>
      </c>
      <c r="H4" s="65">
        <f>COUNTIF(G:G,"=Function Available")</f>
        <v>0</v>
      </c>
      <c r="I4" s="98">
        <f t="shared" si="0"/>
        <v>5</v>
      </c>
      <c r="J4" s="98">
        <f t="shared" si="1"/>
        <v>0</v>
      </c>
      <c r="K4" s="98">
        <f t="shared" si="2"/>
        <v>0</v>
      </c>
      <c r="L4" s="63">
        <v>1</v>
      </c>
      <c r="O4" s="627"/>
      <c r="P4" s="627"/>
      <c r="Q4" s="627"/>
    </row>
    <row r="5" spans="1:17" ht="62.4" x14ac:dyDescent="0.3">
      <c r="A5" s="80" t="str">
        <f>IF(L5=1,"Linc-"&amp;TEXT(COUNTIF($L$3:L5, "1"), "0"), "")</f>
        <v>Linc-3</v>
      </c>
      <c r="B5" s="81" t="s">
        <v>9</v>
      </c>
      <c r="C5" s="106" t="s">
        <v>983</v>
      </c>
      <c r="D5" s="83"/>
      <c r="E5" s="84"/>
      <c r="F5" s="85"/>
      <c r="G5" s="86" t="s">
        <v>67</v>
      </c>
      <c r="H5" s="65">
        <f>COUNTIF(F:G,"=Function Not Available")</f>
        <v>0</v>
      </c>
      <c r="I5" s="98">
        <f t="shared" si="0"/>
        <v>5</v>
      </c>
      <c r="J5" s="98">
        <f t="shared" si="1"/>
        <v>0</v>
      </c>
      <c r="K5" s="98">
        <f t="shared" si="2"/>
        <v>0</v>
      </c>
      <c r="L5" s="63">
        <v>1</v>
      </c>
      <c r="O5" s="627"/>
      <c r="P5" s="627"/>
      <c r="Q5" s="627"/>
    </row>
    <row r="6" spans="1:17" ht="30" customHeight="1" x14ac:dyDescent="0.3">
      <c r="A6" s="80" t="str">
        <f>IF(L6=1,"Linc-"&amp;TEXT(COUNTIF($L$3:L6, "1"), "0"), "")</f>
        <v>Linc-4</v>
      </c>
      <c r="B6" s="81" t="s">
        <v>9</v>
      </c>
      <c r="C6" s="106" t="s">
        <v>984</v>
      </c>
      <c r="D6" s="83"/>
      <c r="E6" s="84"/>
      <c r="F6" s="85"/>
      <c r="G6" s="86" t="s">
        <v>67</v>
      </c>
      <c r="H6" s="65">
        <f>COUNTIF(G:G,"=Exception")</f>
        <v>0</v>
      </c>
      <c r="I6" s="98">
        <f t="shared" si="0"/>
        <v>5</v>
      </c>
      <c r="J6" s="98">
        <f t="shared" si="1"/>
        <v>0</v>
      </c>
      <c r="K6" s="98">
        <f t="shared" si="2"/>
        <v>0</v>
      </c>
      <c r="L6" s="63">
        <v>1</v>
      </c>
      <c r="O6" s="627"/>
      <c r="P6" s="627"/>
      <c r="Q6" s="627"/>
    </row>
    <row r="7" spans="1:17" ht="30" customHeight="1" x14ac:dyDescent="0.3">
      <c r="A7" s="80" t="str">
        <f>IF(L7=1,"Linc-"&amp;TEXT(COUNTIF($L$3:L7, "1"), "0"), "")</f>
        <v>Linc-5</v>
      </c>
      <c r="B7" s="81" t="s">
        <v>9</v>
      </c>
      <c r="C7" s="106" t="s">
        <v>985</v>
      </c>
      <c r="D7" s="83"/>
      <c r="E7" s="84"/>
      <c r="F7" s="85"/>
      <c r="G7" s="86" t="s">
        <v>67</v>
      </c>
      <c r="H7" s="564">
        <f>COUNTIFS(B:B,"=Critical",G:G,"=Select from Drop Down List")</f>
        <v>19</v>
      </c>
      <c r="I7" s="98">
        <f t="shared" si="0"/>
        <v>5</v>
      </c>
      <c r="J7" s="98">
        <f t="shared" si="1"/>
        <v>0</v>
      </c>
      <c r="K7" s="98">
        <f t="shared" si="2"/>
        <v>0</v>
      </c>
      <c r="L7" s="63">
        <v>1</v>
      </c>
    </row>
    <row r="8" spans="1:17" ht="46.8" x14ac:dyDescent="0.3">
      <c r="A8" s="80" t="str">
        <f>IF(L8=1,"Linc-"&amp;TEXT(COUNTIF($L$3:L8, "1"), "0"), "")</f>
        <v>Linc-6</v>
      </c>
      <c r="B8" s="81" t="s">
        <v>10</v>
      </c>
      <c r="C8" s="106" t="s">
        <v>986</v>
      </c>
      <c r="D8" s="83"/>
      <c r="E8" s="84"/>
      <c r="F8" s="85"/>
      <c r="G8" s="86" t="s">
        <v>67</v>
      </c>
      <c r="H8" s="564">
        <f>COUNTIFS(B:B,"=Critical",G:G,"=Function Available")</f>
        <v>0</v>
      </c>
      <c r="I8" s="98">
        <f t="shared" si="0"/>
        <v>1</v>
      </c>
      <c r="J8" s="98">
        <f t="shared" si="1"/>
        <v>0</v>
      </c>
      <c r="K8" s="98">
        <f t="shared" si="2"/>
        <v>0</v>
      </c>
      <c r="L8" s="63">
        <v>1</v>
      </c>
    </row>
    <row r="9" spans="1:17" ht="30" customHeight="1" x14ac:dyDescent="0.3">
      <c r="A9" s="80" t="str">
        <f>IF(L9=1,"Linc-"&amp;TEXT(COUNTIF($L$3:L9, "1"), "0"), "")</f>
        <v>Linc-7</v>
      </c>
      <c r="B9" s="81" t="s">
        <v>9</v>
      </c>
      <c r="C9" s="106" t="s">
        <v>987</v>
      </c>
      <c r="D9" s="83"/>
      <c r="E9" s="84"/>
      <c r="F9" s="85"/>
      <c r="G9" s="86" t="s">
        <v>67</v>
      </c>
      <c r="H9" s="564">
        <f>COUNTIFS(B:B,"=Critical",G:G,"=Function Not Available")</f>
        <v>0</v>
      </c>
      <c r="I9" s="98">
        <f t="shared" si="0"/>
        <v>5</v>
      </c>
      <c r="J9" s="98">
        <f t="shared" si="1"/>
        <v>0</v>
      </c>
      <c r="K9" s="98">
        <f t="shared" si="2"/>
        <v>0</v>
      </c>
      <c r="L9" s="63">
        <v>1</v>
      </c>
    </row>
    <row r="10" spans="1:17" ht="15" customHeight="1" x14ac:dyDescent="0.3">
      <c r="A10" s="155"/>
      <c r="B10" s="113"/>
      <c r="C10" s="114" t="s">
        <v>988</v>
      </c>
      <c r="D10" s="197"/>
      <c r="E10" s="168"/>
      <c r="F10" s="116"/>
      <c r="G10" s="577"/>
      <c r="H10" s="564">
        <f>COUNTIFS(B:B,"=Critical",G:G,"=Exception")</f>
        <v>0</v>
      </c>
      <c r="I10" s="98"/>
      <c r="J10" s="98"/>
      <c r="K10" s="98"/>
    </row>
    <row r="11" spans="1:17" ht="46.8" x14ac:dyDescent="0.3">
      <c r="A11" s="80" t="str">
        <f>IF(L11=1,"Linc-"&amp;TEXT(COUNTIF($L$3:L11, "1"), "0"), "")</f>
        <v>Linc-8</v>
      </c>
      <c r="B11" s="81" t="s">
        <v>9</v>
      </c>
      <c r="C11" s="118" t="s">
        <v>719</v>
      </c>
      <c r="D11" s="83"/>
      <c r="E11" s="84"/>
      <c r="F11" s="121"/>
      <c r="G11" s="122" t="s">
        <v>67</v>
      </c>
      <c r="H11" s="565">
        <f>COUNTIFS(B:B,"=Important",G:G,"=Select from Drop Down List")</f>
        <v>14</v>
      </c>
      <c r="I11" s="98">
        <f t="shared" ref="I11:I18" si="3">IF(NOT(ISBLANK($B11)),VLOOKUP($B11,specdata,2,FALSE()),"")</f>
        <v>5</v>
      </c>
      <c r="J11" s="98">
        <f t="shared" ref="J11:J18" si="4">VLOOKUP(G11,AvailabilityData,2,FALSE())</f>
        <v>0</v>
      </c>
      <c r="K11" s="98">
        <f t="shared" ref="K11:K18" si="5">I11*J11</f>
        <v>0</v>
      </c>
      <c r="L11" s="63">
        <v>1</v>
      </c>
    </row>
    <row r="12" spans="1:17" ht="30" customHeight="1" x14ac:dyDescent="0.3">
      <c r="A12" s="80" t="str">
        <f>IF(L12=1,"Linc-"&amp;TEXT(COUNTIF($L$3:L12, "1"), "0"), "")</f>
        <v>Linc-9</v>
      </c>
      <c r="B12" s="81" t="s">
        <v>9</v>
      </c>
      <c r="C12" s="106" t="s">
        <v>989</v>
      </c>
      <c r="D12" s="83"/>
      <c r="E12" s="84"/>
      <c r="F12" s="85"/>
      <c r="G12" s="86" t="s">
        <v>67</v>
      </c>
      <c r="H12" s="565">
        <f>COUNTIFS(B:B,"=Important",G:G,"=Function Available")</f>
        <v>0</v>
      </c>
      <c r="I12" s="98">
        <f t="shared" si="3"/>
        <v>5</v>
      </c>
      <c r="J12" s="98">
        <f t="shared" si="4"/>
        <v>0</v>
      </c>
      <c r="K12" s="98">
        <f t="shared" si="5"/>
        <v>0</v>
      </c>
      <c r="L12" s="63">
        <v>1</v>
      </c>
    </row>
    <row r="13" spans="1:17" ht="46.8" x14ac:dyDescent="0.3">
      <c r="A13" s="80" t="str">
        <f>IF(L13=1,"Linc-"&amp;TEXT(COUNTIF($L$3:L13, "1"), "0"), "")</f>
        <v>Linc-10</v>
      </c>
      <c r="B13" s="81" t="s">
        <v>9</v>
      </c>
      <c r="C13" s="106" t="s">
        <v>990</v>
      </c>
      <c r="D13" s="83"/>
      <c r="E13" s="84"/>
      <c r="F13" s="85"/>
      <c r="G13" s="86" t="s">
        <v>67</v>
      </c>
      <c r="H13" s="565">
        <f>COUNTIFS(B:B,"=Important",G:G,"=Function Not Available")</f>
        <v>0</v>
      </c>
      <c r="I13" s="98">
        <f t="shared" si="3"/>
        <v>5</v>
      </c>
      <c r="J13" s="98">
        <f t="shared" si="4"/>
        <v>0</v>
      </c>
      <c r="K13" s="98">
        <f t="shared" si="5"/>
        <v>0</v>
      </c>
      <c r="L13" s="63">
        <v>1</v>
      </c>
    </row>
    <row r="14" spans="1:17" ht="30" customHeight="1" x14ac:dyDescent="0.3">
      <c r="A14" s="80" t="str">
        <f>IF(L14=1,"Linc-"&amp;TEXT(COUNTIF($L$3:L14, "1"), "0"), "")</f>
        <v>Linc-11</v>
      </c>
      <c r="B14" s="81" t="s">
        <v>9</v>
      </c>
      <c r="C14" s="106" t="s">
        <v>991</v>
      </c>
      <c r="D14" s="83"/>
      <c r="E14" s="84"/>
      <c r="F14" s="85"/>
      <c r="G14" s="86" t="s">
        <v>67</v>
      </c>
      <c r="H14" s="565">
        <f>COUNTIFS(B:B,"=Important",G:G,"=Exception")</f>
        <v>0</v>
      </c>
      <c r="I14" s="98">
        <f t="shared" si="3"/>
        <v>5</v>
      </c>
      <c r="J14" s="98">
        <f t="shared" si="4"/>
        <v>0</v>
      </c>
      <c r="K14" s="98">
        <f t="shared" si="5"/>
        <v>0</v>
      </c>
      <c r="L14" s="63">
        <v>1</v>
      </c>
    </row>
    <row r="15" spans="1:17" ht="30" customHeight="1" x14ac:dyDescent="0.3">
      <c r="A15" s="80" t="str">
        <f>IF(L15=1,"Linc-"&amp;TEXT(COUNTIF($L$3:L15, "1"), "0"), "")</f>
        <v>Linc-12</v>
      </c>
      <c r="B15" s="81" t="s">
        <v>10</v>
      </c>
      <c r="C15" s="106" t="s">
        <v>992</v>
      </c>
      <c r="D15" s="83"/>
      <c r="E15" s="84"/>
      <c r="F15" s="85"/>
      <c r="G15" s="86" t="s">
        <v>67</v>
      </c>
      <c r="H15" s="566">
        <f>COUNTIFS(B:B,"=Informational",G:G,"=Select from Drop Down List")</f>
        <v>1</v>
      </c>
      <c r="I15" s="98">
        <f t="shared" si="3"/>
        <v>1</v>
      </c>
      <c r="J15" s="98">
        <f t="shared" si="4"/>
        <v>0</v>
      </c>
      <c r="K15" s="98">
        <f t="shared" si="5"/>
        <v>0</v>
      </c>
      <c r="L15" s="63">
        <v>1</v>
      </c>
    </row>
    <row r="16" spans="1:17" ht="30" customHeight="1" x14ac:dyDescent="0.3">
      <c r="A16" s="80" t="str">
        <f>IF(L16=1,"Linc-"&amp;TEXT(COUNTIF($L$3:L16, "1"), "0"), "")</f>
        <v>Linc-13</v>
      </c>
      <c r="B16" s="81" t="s">
        <v>10</v>
      </c>
      <c r="C16" s="106" t="s">
        <v>993</v>
      </c>
      <c r="D16" s="83"/>
      <c r="E16" s="84"/>
      <c r="F16" s="85"/>
      <c r="G16" s="86" t="s">
        <v>67</v>
      </c>
      <c r="H16" s="566">
        <f>COUNTIFS(B:B,"=Informational",G:G,"=Function Available")</f>
        <v>0</v>
      </c>
      <c r="I16" s="98">
        <f t="shared" si="3"/>
        <v>1</v>
      </c>
      <c r="J16" s="98">
        <f t="shared" si="4"/>
        <v>0</v>
      </c>
      <c r="K16" s="98">
        <f t="shared" si="5"/>
        <v>0</v>
      </c>
      <c r="L16" s="63">
        <v>1</v>
      </c>
    </row>
    <row r="17" spans="1:12" ht="30" customHeight="1" x14ac:dyDescent="0.3">
      <c r="A17" s="80" t="str">
        <f>IF(L17=1,"Linc-"&amp;TEXT(COUNTIF($L$3:L17, "1"), "0"), "")</f>
        <v>Linc-14</v>
      </c>
      <c r="B17" s="81" t="s">
        <v>9</v>
      </c>
      <c r="C17" s="338" t="s">
        <v>994</v>
      </c>
      <c r="D17" s="83"/>
      <c r="E17" s="84"/>
      <c r="F17" s="85"/>
      <c r="G17" s="86" t="s">
        <v>67</v>
      </c>
      <c r="H17" s="566">
        <f>COUNTIFS(B:B,"=Informational",G:G,"=Function Not Available")</f>
        <v>0</v>
      </c>
      <c r="I17" s="98">
        <f t="shared" si="3"/>
        <v>5</v>
      </c>
      <c r="J17" s="98">
        <f t="shared" si="4"/>
        <v>0</v>
      </c>
      <c r="K17" s="98">
        <f t="shared" si="5"/>
        <v>0</v>
      </c>
      <c r="L17" s="63">
        <v>1</v>
      </c>
    </row>
    <row r="18" spans="1:12" ht="30" customHeight="1" x14ac:dyDescent="0.3">
      <c r="A18" s="80" t="str">
        <f>IF(L18=1,"Linc-"&amp;TEXT(COUNTIF($L$3:L18, "1"), "0"), "")</f>
        <v>Linc-15</v>
      </c>
      <c r="B18" s="81" t="s">
        <v>10</v>
      </c>
      <c r="C18" s="106" t="s">
        <v>995</v>
      </c>
      <c r="D18" s="83"/>
      <c r="E18" s="84"/>
      <c r="F18" s="85"/>
      <c r="G18" s="86" t="s">
        <v>67</v>
      </c>
      <c r="H18" s="566">
        <f>COUNTIFS(B:B,"=Informational",G:G,"=Exception")</f>
        <v>0</v>
      </c>
      <c r="I18" s="98">
        <f t="shared" si="3"/>
        <v>1</v>
      </c>
      <c r="J18" s="98">
        <f t="shared" si="4"/>
        <v>0</v>
      </c>
      <c r="K18" s="98">
        <f t="shared" si="5"/>
        <v>0</v>
      </c>
      <c r="L18" s="63">
        <v>1</v>
      </c>
    </row>
    <row r="19" spans="1:12" ht="15" customHeight="1" x14ac:dyDescent="0.3">
      <c r="A19" s="155"/>
      <c r="B19" s="113"/>
      <c r="C19" s="114" t="s">
        <v>996</v>
      </c>
      <c r="D19" s="197"/>
      <c r="E19" s="168"/>
      <c r="F19" s="116"/>
      <c r="G19" s="577"/>
      <c r="H19" s="65"/>
      <c r="I19" s="98"/>
      <c r="J19" s="98"/>
      <c r="K19" s="98"/>
    </row>
    <row r="20" spans="1:12" ht="30" customHeight="1" x14ac:dyDescent="0.3">
      <c r="A20" s="80" t="str">
        <f>IF(L20=1,"Linc-"&amp;TEXT(COUNTIF($L$3:L20, "1"), "0"), "")</f>
        <v>Linc-16</v>
      </c>
      <c r="B20" s="81" t="s">
        <v>10</v>
      </c>
      <c r="C20" s="106" t="s">
        <v>997</v>
      </c>
      <c r="D20" s="83"/>
      <c r="E20" s="84"/>
      <c r="F20" s="85"/>
      <c r="G20" s="86" t="s">
        <v>67</v>
      </c>
      <c r="I20" s="98">
        <f t="shared" ref="I20:I21" si="6">IF(NOT(ISBLANK($B20)),VLOOKUP($B20,specdata,2,FALSE()),"")</f>
        <v>1</v>
      </c>
      <c r="J20" s="98">
        <f t="shared" ref="J20:J21" si="7">VLOOKUP(G20,AvailabilityData,2,FALSE())</f>
        <v>0</v>
      </c>
      <c r="K20" s="98">
        <f t="shared" ref="K20:K21" si="8">I20*J20</f>
        <v>0</v>
      </c>
      <c r="L20" s="63">
        <v>1</v>
      </c>
    </row>
    <row r="21" spans="1:12" ht="30" customHeight="1" x14ac:dyDescent="0.3">
      <c r="A21" s="80" t="str">
        <f>IF(L21=1,"Linc-"&amp;TEXT(COUNTIF($L$3:L21, "1"), "0"), "")</f>
        <v>Linc-17</v>
      </c>
      <c r="B21" s="81" t="s">
        <v>10</v>
      </c>
      <c r="C21" s="106" t="s">
        <v>998</v>
      </c>
      <c r="D21" s="83"/>
      <c r="E21" s="84"/>
      <c r="F21" s="85"/>
      <c r="G21" s="86" t="s">
        <v>67</v>
      </c>
      <c r="I21" s="98">
        <f t="shared" si="6"/>
        <v>1</v>
      </c>
      <c r="J21" s="98">
        <f t="shared" si="7"/>
        <v>0</v>
      </c>
      <c r="K21" s="98">
        <f t="shared" si="8"/>
        <v>0</v>
      </c>
      <c r="L21" s="63">
        <v>1</v>
      </c>
    </row>
    <row r="22" spans="1:12" ht="15" customHeight="1" x14ac:dyDescent="0.3">
      <c r="A22" s="155"/>
      <c r="B22" s="113"/>
      <c r="C22" s="114" t="s">
        <v>999</v>
      </c>
      <c r="D22" s="197"/>
      <c r="E22" s="168"/>
      <c r="F22" s="116"/>
      <c r="G22" s="577"/>
      <c r="I22" s="98"/>
      <c r="J22" s="98"/>
      <c r="K22" s="98"/>
    </row>
    <row r="23" spans="1:12" ht="30" customHeight="1" x14ac:dyDescent="0.3">
      <c r="A23" s="80" t="str">
        <f>IF(L23=1,"Linc-"&amp;TEXT(COUNTIF($L$3:L23, "1"), "0"), "")</f>
        <v>Linc-18</v>
      </c>
      <c r="B23" s="81" t="s">
        <v>10</v>
      </c>
      <c r="C23" s="338" t="s">
        <v>1000</v>
      </c>
      <c r="D23" s="93"/>
      <c r="E23" s="90"/>
      <c r="F23" s="91"/>
      <c r="G23" s="86" t="s">
        <v>67</v>
      </c>
      <c r="I23" s="98">
        <f t="shared" ref="I23" si="9">IF(NOT(ISBLANK($B23)),VLOOKUP($B23,specdata,2,FALSE()),"")</f>
        <v>1</v>
      </c>
      <c r="J23" s="98">
        <f t="shared" ref="J23" si="10">VLOOKUP(G23,AvailabilityData,2,FALSE())</f>
        <v>0</v>
      </c>
      <c r="K23" s="98">
        <f t="shared" ref="K23" si="11">I23*J23</f>
        <v>0</v>
      </c>
      <c r="L23" s="63">
        <v>1</v>
      </c>
    </row>
    <row r="24" spans="1:12" ht="15" customHeight="1" x14ac:dyDescent="0.3">
      <c r="A24" s="155"/>
      <c r="B24" s="113"/>
      <c r="C24" s="114" t="s">
        <v>1001</v>
      </c>
      <c r="D24" s="197"/>
      <c r="E24" s="168"/>
      <c r="F24" s="116"/>
      <c r="G24" s="577"/>
      <c r="I24" s="98"/>
      <c r="J24" s="98"/>
      <c r="K24" s="98"/>
    </row>
    <row r="25" spans="1:12" ht="46.8" x14ac:dyDescent="0.3">
      <c r="A25" s="80" t="str">
        <f>IF(L25=1,"Linc-"&amp;TEXT(COUNTIF($L$3:L25, "1"), "0"), "")</f>
        <v>Linc-19</v>
      </c>
      <c r="B25" s="81" t="s">
        <v>10</v>
      </c>
      <c r="C25" s="118" t="s">
        <v>1002</v>
      </c>
      <c r="D25" s="83"/>
      <c r="E25" s="84"/>
      <c r="F25" s="121"/>
      <c r="G25" s="86" t="s">
        <v>67</v>
      </c>
      <c r="I25" s="98">
        <f>IF(NOT(ISBLANK($B25)),VLOOKUP($B25,specdata,2,FALSE()),"")</f>
        <v>1</v>
      </c>
      <c r="J25" s="98">
        <f>VLOOKUP(G25,AvailabilityData,2,FALSE())</f>
        <v>0</v>
      </c>
      <c r="K25" s="98">
        <f>I25*J25</f>
        <v>0</v>
      </c>
      <c r="L25" s="63">
        <v>1</v>
      </c>
    </row>
    <row r="26" spans="1:12" ht="15" customHeight="1" x14ac:dyDescent="0.3">
      <c r="A26" s="155"/>
      <c r="B26" s="113"/>
      <c r="C26" s="114" t="s">
        <v>1003</v>
      </c>
      <c r="D26" s="197"/>
      <c r="E26" s="168"/>
      <c r="F26" s="116"/>
      <c r="G26" s="577"/>
      <c r="I26" s="98"/>
      <c r="J26" s="98"/>
      <c r="K26" s="98"/>
    </row>
    <row r="27" spans="1:12" ht="46.8" x14ac:dyDescent="0.3">
      <c r="A27" s="80" t="str">
        <f>IF(L27=1,"Linc-"&amp;TEXT(COUNTIF($L$3:L27, "1"), "0"), "")</f>
        <v>Linc-20</v>
      </c>
      <c r="B27" s="81" t="s">
        <v>10</v>
      </c>
      <c r="C27" s="217" t="s">
        <v>1004</v>
      </c>
      <c r="D27" s="89"/>
      <c r="E27" s="90"/>
      <c r="F27" s="91"/>
      <c r="G27" s="86" t="s">
        <v>67</v>
      </c>
      <c r="I27" s="98">
        <f>IF(NOT(ISBLANK($B27)),VLOOKUP($B27,specdata,2,FALSE()),"")</f>
        <v>1</v>
      </c>
      <c r="J27" s="98">
        <f>VLOOKUP(G27,AvailabilityData,2,FALSE())</f>
        <v>0</v>
      </c>
      <c r="K27" s="98">
        <f>I27*J27</f>
        <v>0</v>
      </c>
      <c r="L27" s="63">
        <v>1</v>
      </c>
    </row>
    <row r="28" spans="1:12" ht="15" customHeight="1" x14ac:dyDescent="0.3">
      <c r="A28" s="155"/>
      <c r="B28" s="113"/>
      <c r="C28" s="114" t="s">
        <v>397</v>
      </c>
      <c r="D28" s="197"/>
      <c r="E28" s="168"/>
      <c r="F28" s="116"/>
      <c r="G28" s="577"/>
      <c r="I28" s="98"/>
      <c r="J28" s="98"/>
      <c r="K28" s="98"/>
    </row>
    <row r="29" spans="1:12" ht="46.8" x14ac:dyDescent="0.3">
      <c r="A29" s="80" t="str">
        <f>IF(L29=1,"Linc-"&amp;TEXT(COUNTIF($L$3:L29, "1"), "0"), "")</f>
        <v>Linc-21</v>
      </c>
      <c r="B29" s="81" t="s">
        <v>9</v>
      </c>
      <c r="C29" s="118" t="s">
        <v>1005</v>
      </c>
      <c r="D29" s="83"/>
      <c r="E29" s="84"/>
      <c r="F29" s="121"/>
      <c r="G29" s="122" t="s">
        <v>67</v>
      </c>
      <c r="I29" s="98">
        <f t="shared" ref="I29:I33" si="12">IF(NOT(ISBLANK($B29)),VLOOKUP($B29,specdata,2,FALSE()),"")</f>
        <v>5</v>
      </c>
      <c r="J29" s="98">
        <f t="shared" ref="J29:J33" si="13">VLOOKUP(G29,AvailabilityData,2,FALSE())</f>
        <v>0</v>
      </c>
      <c r="K29" s="98">
        <f t="shared" ref="K29:K33" si="14">I29*J29</f>
        <v>0</v>
      </c>
      <c r="L29" s="63">
        <v>1</v>
      </c>
    </row>
    <row r="30" spans="1:12" ht="30" customHeight="1" x14ac:dyDescent="0.3">
      <c r="A30" s="80" t="str">
        <f>IF(L30=1,"Linc-"&amp;TEXT(COUNTIF($L$3:L30, "1"), "0"), "")</f>
        <v>Linc-22</v>
      </c>
      <c r="B30" s="81" t="s">
        <v>10</v>
      </c>
      <c r="C30" s="106" t="s">
        <v>1006</v>
      </c>
      <c r="D30" s="83"/>
      <c r="E30" s="84"/>
      <c r="F30" s="85"/>
      <c r="G30" s="86" t="s">
        <v>67</v>
      </c>
      <c r="I30" s="98">
        <f t="shared" si="12"/>
        <v>1</v>
      </c>
      <c r="J30" s="98">
        <f t="shared" si="13"/>
        <v>0</v>
      </c>
      <c r="K30" s="98">
        <f t="shared" si="14"/>
        <v>0</v>
      </c>
      <c r="L30" s="63">
        <v>1</v>
      </c>
    </row>
    <row r="31" spans="1:12" ht="30" customHeight="1" x14ac:dyDescent="0.3">
      <c r="A31" s="80" t="str">
        <f>IF(L31=1,"Linc-"&amp;TEXT(COUNTIF($L$3:L31, "1"), "0"), "")</f>
        <v>Linc-23</v>
      </c>
      <c r="B31" s="81" t="s">
        <v>9</v>
      </c>
      <c r="C31" s="338" t="s">
        <v>1007</v>
      </c>
      <c r="D31" s="83"/>
      <c r="E31" s="84"/>
      <c r="F31" s="85"/>
      <c r="G31" s="86" t="s">
        <v>67</v>
      </c>
      <c r="I31" s="98">
        <f t="shared" si="12"/>
        <v>5</v>
      </c>
      <c r="J31" s="98">
        <f t="shared" si="13"/>
        <v>0</v>
      </c>
      <c r="K31" s="98">
        <f t="shared" si="14"/>
        <v>0</v>
      </c>
      <c r="L31" s="63">
        <v>1</v>
      </c>
    </row>
    <row r="32" spans="1:12" ht="30" customHeight="1" x14ac:dyDescent="0.3">
      <c r="A32" s="80" t="str">
        <f>IF(L32=1,"Linc-"&amp;TEXT(COUNTIF($L$3:L32, "1"), "0"), "")</f>
        <v>Linc-24</v>
      </c>
      <c r="B32" s="81" t="s">
        <v>9</v>
      </c>
      <c r="C32" s="339" t="s">
        <v>1008</v>
      </c>
      <c r="D32" s="93"/>
      <c r="E32" s="94"/>
      <c r="F32" s="85"/>
      <c r="G32" s="86" t="s">
        <v>67</v>
      </c>
      <c r="I32" s="98">
        <f t="shared" si="12"/>
        <v>5</v>
      </c>
      <c r="J32" s="98">
        <f t="shared" si="13"/>
        <v>0</v>
      </c>
      <c r="K32" s="98">
        <f t="shared" si="14"/>
        <v>0</v>
      </c>
      <c r="L32" s="63">
        <v>1</v>
      </c>
    </row>
    <row r="33" spans="1:12" ht="41.4" x14ac:dyDescent="0.3">
      <c r="A33" s="80" t="str">
        <f>IF(L33=1,"Linc-"&amp;TEXT(COUNTIF($L$3:L33, "1"), "0"), "")</f>
        <v>Linc-25</v>
      </c>
      <c r="B33" s="81" t="s">
        <v>9</v>
      </c>
      <c r="C33" s="302" t="s">
        <v>1009</v>
      </c>
      <c r="D33" s="93"/>
      <c r="E33" s="94"/>
      <c r="F33" s="85"/>
      <c r="G33" s="86" t="s">
        <v>67</v>
      </c>
      <c r="I33" s="98">
        <f t="shared" si="12"/>
        <v>5</v>
      </c>
      <c r="J33" s="98">
        <f t="shared" si="13"/>
        <v>0</v>
      </c>
      <c r="K33" s="98">
        <f t="shared" si="14"/>
        <v>0</v>
      </c>
      <c r="L33" s="63">
        <v>1</v>
      </c>
    </row>
    <row r="34" spans="1:12" ht="15" customHeight="1" x14ac:dyDescent="0.3">
      <c r="A34" s="155"/>
      <c r="B34" s="113"/>
      <c r="C34" s="114" t="s">
        <v>1010</v>
      </c>
      <c r="D34" s="197"/>
      <c r="E34" s="168"/>
      <c r="F34" s="116"/>
      <c r="G34" s="577"/>
      <c r="I34" s="98"/>
      <c r="J34" s="98"/>
      <c r="K34" s="98"/>
    </row>
    <row r="35" spans="1:12" ht="27.6" x14ac:dyDescent="0.3">
      <c r="A35" s="80" t="str">
        <f>IF(L35=1,"Linc-"&amp;TEXT(COUNTIF($L$3:L35, "1"), "0"), "")</f>
        <v>Linc-26</v>
      </c>
      <c r="B35" s="81" t="s">
        <v>10</v>
      </c>
      <c r="C35" s="302" t="s">
        <v>837</v>
      </c>
      <c r="D35" s="93"/>
      <c r="E35" s="94"/>
      <c r="F35" s="85"/>
      <c r="G35" s="86" t="s">
        <v>67</v>
      </c>
      <c r="I35" s="98">
        <f t="shared" ref="I35:I43" si="15">IF(NOT(ISBLANK($B35)),VLOOKUP($B35,specdata,2,FALSE()),"")</f>
        <v>1</v>
      </c>
      <c r="J35" s="98">
        <f t="shared" ref="J35:J43" si="16">VLOOKUP(G35,AvailabilityData,2,FALSE())</f>
        <v>0</v>
      </c>
      <c r="K35" s="98">
        <f t="shared" ref="K35:K43" si="17">I35*J35</f>
        <v>0</v>
      </c>
      <c r="L35" s="63">
        <v>1</v>
      </c>
    </row>
    <row r="36" spans="1:12" ht="41.4" x14ac:dyDescent="0.3">
      <c r="A36" s="80" t="str">
        <f>IF(L36=1,"Linc-"&amp;TEXT(COUNTIF($L$3:L36, "1"), "0"), "")</f>
        <v>Linc-27</v>
      </c>
      <c r="B36" s="81" t="s">
        <v>9</v>
      </c>
      <c r="C36" s="302" t="s">
        <v>1011</v>
      </c>
      <c r="D36" s="93"/>
      <c r="E36" s="94"/>
      <c r="F36" s="85"/>
      <c r="G36" s="86" t="s">
        <v>67</v>
      </c>
      <c r="I36" s="98">
        <f t="shared" si="15"/>
        <v>5</v>
      </c>
      <c r="J36" s="98">
        <f t="shared" si="16"/>
        <v>0</v>
      </c>
      <c r="K36" s="98">
        <f t="shared" si="17"/>
        <v>0</v>
      </c>
      <c r="L36" s="63">
        <v>1</v>
      </c>
    </row>
    <row r="37" spans="1:12" x14ac:dyDescent="0.3">
      <c r="A37" s="80" t="str">
        <f>IF(L37=1,"Linc-"&amp;TEXT(COUNTIF($L$3:L37, "1"), "0"), "")</f>
        <v>Linc-28</v>
      </c>
      <c r="B37" s="81" t="s">
        <v>12</v>
      </c>
      <c r="C37" s="302" t="s">
        <v>1012</v>
      </c>
      <c r="D37" s="93"/>
      <c r="E37" s="94"/>
      <c r="F37" s="85"/>
      <c r="G37" s="86" t="s">
        <v>67</v>
      </c>
      <c r="I37" s="98">
        <f t="shared" si="15"/>
        <v>0</v>
      </c>
      <c r="J37" s="98">
        <f t="shared" si="16"/>
        <v>0</v>
      </c>
      <c r="K37" s="98">
        <f t="shared" si="17"/>
        <v>0</v>
      </c>
      <c r="L37" s="63">
        <v>1</v>
      </c>
    </row>
    <row r="38" spans="1:12" ht="27.6" x14ac:dyDescent="0.3">
      <c r="A38" s="80" t="str">
        <f>IF(L38=1,"Linc-"&amp;TEXT(COUNTIF($L$3:L38, "1"), "0"), "")</f>
        <v>Linc-29</v>
      </c>
      <c r="B38" s="81" t="s">
        <v>10</v>
      </c>
      <c r="C38" s="302" t="s">
        <v>1013</v>
      </c>
      <c r="D38" s="93"/>
      <c r="E38" s="94"/>
      <c r="F38" s="85"/>
      <c r="G38" s="86" t="s">
        <v>67</v>
      </c>
      <c r="I38" s="98">
        <f t="shared" si="15"/>
        <v>1</v>
      </c>
      <c r="J38" s="98">
        <f t="shared" si="16"/>
        <v>0</v>
      </c>
      <c r="K38" s="98">
        <f t="shared" si="17"/>
        <v>0</v>
      </c>
      <c r="L38" s="63">
        <v>1</v>
      </c>
    </row>
    <row r="39" spans="1:12" ht="27.6" x14ac:dyDescent="0.3">
      <c r="A39" s="80" t="str">
        <f>IF(L39=1,"Linc-"&amp;TEXT(COUNTIF($L$3:L39, "1"), "0"), "")</f>
        <v>Linc-30</v>
      </c>
      <c r="B39" s="81" t="s">
        <v>10</v>
      </c>
      <c r="C39" s="302" t="s">
        <v>1014</v>
      </c>
      <c r="D39" s="93"/>
      <c r="E39" s="94"/>
      <c r="F39" s="85"/>
      <c r="G39" s="86" t="s">
        <v>67</v>
      </c>
      <c r="I39" s="98">
        <f t="shared" si="15"/>
        <v>1</v>
      </c>
      <c r="J39" s="98">
        <f t="shared" si="16"/>
        <v>0</v>
      </c>
      <c r="K39" s="98">
        <f t="shared" si="17"/>
        <v>0</v>
      </c>
      <c r="L39" s="63">
        <v>1</v>
      </c>
    </row>
    <row r="40" spans="1:12" ht="27.6" x14ac:dyDescent="0.3">
      <c r="A40" s="80" t="str">
        <f>IF(L40=1,"Linc-"&amp;TEXT(COUNTIF($L$3:L40, "1"), "0"), "")</f>
        <v>Linc-31</v>
      </c>
      <c r="B40" s="81" t="s">
        <v>9</v>
      </c>
      <c r="C40" s="302" t="s">
        <v>1015</v>
      </c>
      <c r="D40" s="93"/>
      <c r="E40" s="94"/>
      <c r="F40" s="85"/>
      <c r="G40" s="86" t="s">
        <v>67</v>
      </c>
      <c r="I40" s="98">
        <f t="shared" si="15"/>
        <v>5</v>
      </c>
      <c r="J40" s="98">
        <f t="shared" si="16"/>
        <v>0</v>
      </c>
      <c r="K40" s="98">
        <f t="shared" si="17"/>
        <v>0</v>
      </c>
      <c r="L40" s="63">
        <v>1</v>
      </c>
    </row>
    <row r="41" spans="1:12" ht="30.6" x14ac:dyDescent="0.3">
      <c r="A41" s="80" t="str">
        <f>IF(L41=1,"Linc-"&amp;TEXT(COUNTIF($L$3:L41, "1"), "0"), "")</f>
        <v>Linc-32</v>
      </c>
      <c r="B41" s="81" t="s">
        <v>10</v>
      </c>
      <c r="C41" s="340" t="s">
        <v>1016</v>
      </c>
      <c r="D41" s="93"/>
      <c r="E41" s="94"/>
      <c r="F41" s="85"/>
      <c r="G41" s="86" t="s">
        <v>67</v>
      </c>
      <c r="I41" s="98">
        <f t="shared" si="15"/>
        <v>1</v>
      </c>
      <c r="J41" s="98">
        <f t="shared" si="16"/>
        <v>0</v>
      </c>
      <c r="K41" s="98">
        <f t="shared" si="17"/>
        <v>0</v>
      </c>
      <c r="L41" s="63">
        <v>1</v>
      </c>
    </row>
    <row r="42" spans="1:12" ht="60" x14ac:dyDescent="0.3">
      <c r="A42" s="80" t="str">
        <f>IF(L42=1,"Linc-"&amp;TEXT(COUNTIF($L$3:L42, "1"), "0"), "")</f>
        <v>Linc-33</v>
      </c>
      <c r="B42" s="81" t="s">
        <v>9</v>
      </c>
      <c r="C42" s="310" t="s">
        <v>1017</v>
      </c>
      <c r="D42" s="93"/>
      <c r="E42" s="94"/>
      <c r="F42" s="85"/>
      <c r="G42" s="86" t="s">
        <v>67</v>
      </c>
      <c r="I42" s="98">
        <f t="shared" si="15"/>
        <v>5</v>
      </c>
      <c r="J42" s="98">
        <f t="shared" si="16"/>
        <v>0</v>
      </c>
      <c r="K42" s="98">
        <f t="shared" si="17"/>
        <v>0</v>
      </c>
      <c r="L42" s="63">
        <v>1</v>
      </c>
    </row>
    <row r="43" spans="1:12" ht="30" x14ac:dyDescent="0.3">
      <c r="A43" s="80" t="str">
        <f>IF(L43=1,"Linc-"&amp;TEXT(COUNTIF($L$3:L43, "1"), "0"), "")</f>
        <v>Linc-34</v>
      </c>
      <c r="B43" s="81" t="s">
        <v>9</v>
      </c>
      <c r="C43" s="310" t="s">
        <v>1018</v>
      </c>
      <c r="D43" s="93"/>
      <c r="E43" s="94"/>
      <c r="F43" s="85"/>
      <c r="G43" s="86" t="s">
        <v>67</v>
      </c>
      <c r="I43" s="98">
        <f t="shared" si="15"/>
        <v>5</v>
      </c>
      <c r="J43" s="98">
        <f t="shared" si="16"/>
        <v>0</v>
      </c>
      <c r="K43" s="98">
        <f t="shared" si="17"/>
        <v>0</v>
      </c>
      <c r="L43" s="63">
        <v>1</v>
      </c>
    </row>
    <row r="44" spans="1:12" x14ac:dyDescent="0.3">
      <c r="H44" s="63"/>
    </row>
    <row r="45" spans="1:12" x14ac:dyDescent="0.3">
      <c r="H45" s="63"/>
    </row>
    <row r="46" spans="1:12" x14ac:dyDescent="0.3">
      <c r="H46" s="63"/>
    </row>
    <row r="47" spans="1:12" x14ac:dyDescent="0.3">
      <c r="H47" s="63"/>
    </row>
    <row r="48" spans="1:12" x14ac:dyDescent="0.3">
      <c r="H48" s="63"/>
    </row>
    <row r="49" spans="8:8" x14ac:dyDescent="0.3">
      <c r="H49" s="63"/>
    </row>
    <row r="50" spans="8:8" x14ac:dyDescent="0.3">
      <c r="H50" s="63"/>
    </row>
    <row r="51" spans="8:8" x14ac:dyDescent="0.3">
      <c r="H51" s="63"/>
    </row>
    <row r="52" spans="8:8" x14ac:dyDescent="0.3">
      <c r="H52" s="63"/>
    </row>
    <row r="53" spans="8:8" x14ac:dyDescent="0.3">
      <c r="H53" s="63"/>
    </row>
    <row r="54" spans="8:8" x14ac:dyDescent="0.3">
      <c r="H54" s="63"/>
    </row>
    <row r="55" spans="8:8" x14ac:dyDescent="0.3">
      <c r="H55" s="63"/>
    </row>
    <row r="56" spans="8:8" x14ac:dyDescent="0.3">
      <c r="H56" s="63"/>
    </row>
    <row r="57" spans="8:8" x14ac:dyDescent="0.3">
      <c r="H57" s="63"/>
    </row>
    <row r="58" spans="8:8" x14ac:dyDescent="0.3">
      <c r="H58" s="63"/>
    </row>
    <row r="59" spans="8:8" x14ac:dyDescent="0.3">
      <c r="H59" s="63"/>
    </row>
    <row r="60" spans="8:8" x14ac:dyDescent="0.3">
      <c r="H60" s="63"/>
    </row>
  </sheetData>
  <sheetProtection algorithmName="SHA-512" hashValue="sLMkpt5fE75BYFTHC90T/xUfebgW8WgBM4+rUHl1mOGTqDEuVhGB6ZCzB9qIuP0r+sMmXgkF7AzpfffABdyDig==" saltValue="vT1yLPQLjo+/StlnH9y3Ew==" spinCount="100000" sheet="1" objects="1" scenarios="1"/>
  <mergeCells count="1">
    <mergeCell ref="O3:Q6"/>
  </mergeCells>
  <conditionalFormatting sqref="B1:B1048576">
    <cfRule type="cellIs" dxfId="142" priority="2" operator="equal">
      <formula>"Informational"</formula>
    </cfRule>
    <cfRule type="cellIs" dxfId="141" priority="3" operator="equal">
      <formula>"Not Needed"</formula>
    </cfRule>
    <cfRule type="cellIs" dxfId="140" priority="4" operator="equal">
      <formula>"Critical"</formula>
    </cfRule>
    <cfRule type="cellIs" dxfId="139" priority="5" operator="equal">
      <formula>"Extremely Advantageous"</formula>
    </cfRule>
  </conditionalFormatting>
  <conditionalFormatting sqref="C3:C20 C22:C25 C31:C32">
    <cfRule type="expression" dxfId="138" priority="6">
      <formula>$AU3="Title"</formula>
    </cfRule>
  </conditionalFormatting>
  <conditionalFormatting sqref="G3:G9 G11:G18 G20:G21 G23 G25 G27 G29:G33 G35:G43">
    <cfRule type="cellIs" dxfId="137"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3" xr:uid="{00000000-0002-0000-1500-000000000000}">
      <formula1>SpecType</formula1>
      <formula2>0</formula2>
    </dataValidation>
    <dataValidation type="list" allowBlank="1" showInputMessage="1" showErrorMessage="1" sqref="G3:G9 G11:G18 G20:G21 G23 G25 G27 G29:G33 G35:G43" xr:uid="{00000000-0002-0000-15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L30"/>
  <sheetViews>
    <sheetView zoomScaleNormal="100" zoomScalePageLayoutView="80" workbookViewId="0"/>
  </sheetViews>
  <sheetFormatPr defaultColWidth="9" defaultRowHeight="15.6" x14ac:dyDescent="0.3"/>
  <cols>
    <col min="1" max="1" width="10.59765625" style="145" customWidth="1"/>
    <col min="2" max="2" width="14.59765625" style="6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2"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row>
    <row r="2" spans="1:12" x14ac:dyDescent="0.3">
      <c r="A2" s="317" t="s">
        <v>1019</v>
      </c>
      <c r="B2" s="318"/>
      <c r="C2" s="341"/>
      <c r="D2" s="320"/>
      <c r="E2" s="321"/>
      <c r="F2" s="321"/>
      <c r="G2" s="570"/>
      <c r="H2" s="65">
        <f>COUNTA(B3:B9)</f>
        <v>6</v>
      </c>
      <c r="K2" s="65">
        <f>SUM(K3:K9)</f>
        <v>0</v>
      </c>
    </row>
    <row r="3" spans="1:12" ht="15" customHeight="1" x14ac:dyDescent="0.3">
      <c r="A3" s="155"/>
      <c r="B3" s="113"/>
      <c r="C3" s="114" t="s">
        <v>1043</v>
      </c>
      <c r="D3" s="197"/>
      <c r="E3" s="168"/>
      <c r="F3" s="116"/>
      <c r="G3" s="577"/>
      <c r="H3" s="65">
        <f>COUNTIF(G:G,"=Select from Drop Down List")</f>
        <v>6</v>
      </c>
    </row>
    <row r="4" spans="1:12" ht="30" customHeight="1" x14ac:dyDescent="0.3">
      <c r="A4" s="80" t="str">
        <f>IF(L4=1,"Ltips-"&amp;TEXT(COUNTIF($L$3:L4, "1"), "0"), "")</f>
        <v>Ltips-1</v>
      </c>
      <c r="B4" s="81" t="s">
        <v>9</v>
      </c>
      <c r="C4" s="118" t="s">
        <v>1044</v>
      </c>
      <c r="D4" s="83"/>
      <c r="E4" s="84"/>
      <c r="F4" s="121"/>
      <c r="G4" s="122" t="s">
        <v>67</v>
      </c>
      <c r="H4" s="65">
        <f>COUNTIF(G:G,"=Function Available")</f>
        <v>0</v>
      </c>
      <c r="I4" s="65">
        <f t="shared" ref="I4:I9" si="0">IF(NOT(ISBLANK($B4)),VLOOKUP($B4,specdata,2,FALSE()),"")</f>
        <v>5</v>
      </c>
      <c r="J4" s="65">
        <f t="shared" ref="J4:J9" si="1">VLOOKUP(G4,AvailabilityData,2,FALSE())</f>
        <v>0</v>
      </c>
      <c r="K4" s="65">
        <f t="shared" ref="K4:K9" si="2">I4*J4</f>
        <v>0</v>
      </c>
      <c r="L4" s="63">
        <v>1</v>
      </c>
    </row>
    <row r="5" spans="1:12" ht="30" customHeight="1" x14ac:dyDescent="0.3">
      <c r="A5" s="80" t="str">
        <f>IF(L5=1,"Ltips-"&amp;TEXT(COUNTIF($L$3:L5, "1"), "0"), "")</f>
        <v>Ltips-2</v>
      </c>
      <c r="B5" s="81" t="s">
        <v>9</v>
      </c>
      <c r="C5" s="106" t="s">
        <v>1045</v>
      </c>
      <c r="D5" s="83"/>
      <c r="E5" s="84"/>
      <c r="F5" s="85"/>
      <c r="G5" s="86" t="s">
        <v>67</v>
      </c>
      <c r="H5" s="65">
        <f>COUNTIF(F:G,"=Function Not Available")</f>
        <v>0</v>
      </c>
      <c r="I5" s="65">
        <f t="shared" si="0"/>
        <v>5</v>
      </c>
      <c r="J5" s="65">
        <f t="shared" si="1"/>
        <v>0</v>
      </c>
      <c r="K5" s="65">
        <f t="shared" si="2"/>
        <v>0</v>
      </c>
      <c r="L5" s="63">
        <v>1</v>
      </c>
    </row>
    <row r="6" spans="1:12" ht="30" customHeight="1" x14ac:dyDescent="0.3">
      <c r="A6" s="80" t="str">
        <f>IF(L6=1,"Ltips-"&amp;TEXT(COUNTIF($L$3:L6, "1"), "0"), "")</f>
        <v>Ltips-3</v>
      </c>
      <c r="B6" s="81" t="s">
        <v>9</v>
      </c>
      <c r="C6" s="106" t="s">
        <v>1046</v>
      </c>
      <c r="D6" s="83"/>
      <c r="E6" s="84"/>
      <c r="F6" s="85"/>
      <c r="G6" s="86" t="s">
        <v>67</v>
      </c>
      <c r="H6" s="65">
        <f>COUNTIF(G:G,"=Exception")</f>
        <v>0</v>
      </c>
      <c r="I6" s="65">
        <f t="shared" si="0"/>
        <v>5</v>
      </c>
      <c r="J6" s="65">
        <f t="shared" si="1"/>
        <v>0</v>
      </c>
      <c r="K6" s="65">
        <f t="shared" si="2"/>
        <v>0</v>
      </c>
      <c r="L6" s="63">
        <v>1</v>
      </c>
    </row>
    <row r="7" spans="1:12" ht="30" customHeight="1" x14ac:dyDescent="0.3">
      <c r="A7" s="80" t="str">
        <f>IF(L7=1,"Ltips-"&amp;TEXT(COUNTIF($L$3:L7, "1"), "0"), "")</f>
        <v>Ltips-4</v>
      </c>
      <c r="B7" s="81" t="s">
        <v>10</v>
      </c>
      <c r="C7" s="106" t="s">
        <v>1048</v>
      </c>
      <c r="D7" s="83"/>
      <c r="E7" s="84"/>
      <c r="F7" s="85"/>
      <c r="G7" s="86" t="s">
        <v>67</v>
      </c>
      <c r="H7" s="564">
        <f>COUNTIFS(B:B,"=Critical",G:G,"=Select from Drop Down List")</f>
        <v>4</v>
      </c>
      <c r="I7" s="65">
        <f t="shared" si="0"/>
        <v>1</v>
      </c>
      <c r="J7" s="65">
        <f t="shared" si="1"/>
        <v>0</v>
      </c>
      <c r="K7" s="65">
        <f t="shared" si="2"/>
        <v>0</v>
      </c>
      <c r="L7" s="63">
        <v>1</v>
      </c>
    </row>
    <row r="8" spans="1:12" ht="30" customHeight="1" x14ac:dyDescent="0.3">
      <c r="A8" s="80" t="str">
        <f>IF(L8=1,"Ltips-"&amp;TEXT(COUNTIF($L$3:L8, "1"), "0"), "")</f>
        <v>Ltips-5</v>
      </c>
      <c r="B8" s="81" t="s">
        <v>9</v>
      </c>
      <c r="C8" s="106" t="s">
        <v>1049</v>
      </c>
      <c r="D8" s="83"/>
      <c r="E8" s="84"/>
      <c r="F8" s="85"/>
      <c r="G8" s="86" t="s">
        <v>67</v>
      </c>
      <c r="H8" s="564">
        <f>COUNTIFS(B:B,"=Critical",G:G,"=Function Available")</f>
        <v>0</v>
      </c>
      <c r="I8" s="65">
        <f t="shared" si="0"/>
        <v>5</v>
      </c>
      <c r="J8" s="65">
        <f t="shared" si="1"/>
        <v>0</v>
      </c>
      <c r="K8" s="65">
        <f t="shared" si="2"/>
        <v>0</v>
      </c>
      <c r="L8" s="63">
        <v>1</v>
      </c>
    </row>
    <row r="9" spans="1:12" ht="30" customHeight="1" x14ac:dyDescent="0.3">
      <c r="A9" s="80" t="str">
        <f>IF(L9=1,"Ltips-"&amp;TEXT(COUNTIF($L$3:L9, "1"), "0"), "")</f>
        <v>Ltips-6</v>
      </c>
      <c r="B9" s="81" t="s">
        <v>10</v>
      </c>
      <c r="C9" s="143" t="s">
        <v>1050</v>
      </c>
      <c r="D9" s="83"/>
      <c r="E9" s="84"/>
      <c r="F9" s="85"/>
      <c r="G9" s="86" t="s">
        <v>67</v>
      </c>
      <c r="H9" s="564">
        <f>COUNTIFS(B:B,"=Critical",G:G,"=Function Not Available")</f>
        <v>0</v>
      </c>
      <c r="I9" s="65">
        <f t="shared" si="0"/>
        <v>1</v>
      </c>
      <c r="J9" s="65">
        <f t="shared" si="1"/>
        <v>0</v>
      </c>
      <c r="K9" s="65">
        <f t="shared" si="2"/>
        <v>0</v>
      </c>
      <c r="L9" s="63">
        <v>1</v>
      </c>
    </row>
    <row r="10" spans="1:12" x14ac:dyDescent="0.3">
      <c r="H10" s="564">
        <f>COUNTIFS(B:B,"=Critical",G:G,"=Exception")</f>
        <v>0</v>
      </c>
    </row>
    <row r="11" spans="1:12" x14ac:dyDescent="0.3">
      <c r="H11" s="565">
        <f>COUNTIFS(B:B,"=Important",G:G,"=Select from Drop Down List")</f>
        <v>2</v>
      </c>
    </row>
    <row r="12" spans="1:12" x14ac:dyDescent="0.3">
      <c r="H12" s="565">
        <f>COUNTIFS(B:B,"=Important",G:G,"=Function Available")</f>
        <v>0</v>
      </c>
    </row>
    <row r="13" spans="1:12" x14ac:dyDescent="0.3">
      <c r="H13" s="565">
        <f>COUNTIFS(B:B,"=Important",G:G,"=Function Not Available")</f>
        <v>0</v>
      </c>
    </row>
    <row r="14" spans="1:12" x14ac:dyDescent="0.3">
      <c r="H14" s="565">
        <f>COUNTIFS(B:B,"=Important",G:G,"=Exception")</f>
        <v>0</v>
      </c>
    </row>
    <row r="15" spans="1:12" x14ac:dyDescent="0.3">
      <c r="H15" s="566">
        <f>COUNTIFS(B:B,"=Informational",G:G,"=Select from Drop Down List")</f>
        <v>0</v>
      </c>
    </row>
    <row r="16" spans="1:12" x14ac:dyDescent="0.3">
      <c r="H16" s="566">
        <f>COUNTIFS(B:B,"=Informational",G:G,"=Function Available")</f>
        <v>0</v>
      </c>
    </row>
    <row r="17" spans="8:8" x14ac:dyDescent="0.3">
      <c r="H17" s="566">
        <f>COUNTIFS(B:B,"=Informational",G:G,"=Function Not Available")</f>
        <v>0</v>
      </c>
    </row>
    <row r="18" spans="8:8" x14ac:dyDescent="0.3">
      <c r="H18" s="566">
        <f>COUNTIFS(B:B,"=Informational",G:G,"=Exception")</f>
        <v>0</v>
      </c>
    </row>
    <row r="19" spans="8:8" x14ac:dyDescent="0.3">
      <c r="H19" s="63"/>
    </row>
    <row r="20" spans="8:8" x14ac:dyDescent="0.3">
      <c r="H20" s="63"/>
    </row>
    <row r="21" spans="8:8" x14ac:dyDescent="0.3">
      <c r="H21" s="63"/>
    </row>
    <row r="22" spans="8:8" x14ac:dyDescent="0.3">
      <c r="H22" s="63"/>
    </row>
    <row r="23" spans="8:8" x14ac:dyDescent="0.3">
      <c r="H23" s="63"/>
    </row>
    <row r="24" spans="8:8" x14ac:dyDescent="0.3">
      <c r="H24" s="63"/>
    </row>
    <row r="25" spans="8:8" x14ac:dyDescent="0.3">
      <c r="H25" s="63"/>
    </row>
    <row r="26" spans="8:8" x14ac:dyDescent="0.3">
      <c r="H26" s="63"/>
    </row>
    <row r="27" spans="8:8" x14ac:dyDescent="0.3">
      <c r="H27" s="65"/>
    </row>
    <row r="28" spans="8:8" x14ac:dyDescent="0.3">
      <c r="H28" s="65"/>
    </row>
    <row r="29" spans="8:8" x14ac:dyDescent="0.3">
      <c r="H29" s="65"/>
    </row>
    <row r="30" spans="8:8" x14ac:dyDescent="0.3">
      <c r="H30" s="65"/>
    </row>
  </sheetData>
  <sheetProtection algorithmName="SHA-512" hashValue="Xt/Igk/CgJyGNNQqRvi5BKm9TxrozpbM8pAY7cUzUrfLt1p9IvtBpXy+SK4xD+0FlVrFZxyv8OaZgWM//ZNuIg==" saltValue="vBpjftOZ/MiTcrJxUm2Yig==" spinCount="100000" sheet="1" objects="1" scenarios="1"/>
  <conditionalFormatting sqref="B1:B1048576">
    <cfRule type="cellIs" dxfId="136" priority="2" operator="equal">
      <formula>"Informational"</formula>
    </cfRule>
    <cfRule type="cellIs" dxfId="135" priority="3" operator="equal">
      <formula>"Not Needed"</formula>
    </cfRule>
    <cfRule type="cellIs" dxfId="134" priority="4" operator="equal">
      <formula>"Critical"</formula>
    </cfRule>
    <cfRule type="cellIs" dxfId="133" priority="5" operator="equal">
      <formula>"Extremely Advantageous"</formula>
    </cfRule>
  </conditionalFormatting>
  <conditionalFormatting sqref="C3:C9">
    <cfRule type="expression" dxfId="132" priority="6">
      <formula>$AT3="Title"</formula>
    </cfRule>
  </conditionalFormatting>
  <conditionalFormatting sqref="G4:G9">
    <cfRule type="cellIs" dxfId="131" priority="7" operator="equal">
      <formula>"Select from Drop Down List"</formula>
    </cfRule>
  </conditionalFormatting>
  <dataValidations count="2">
    <dataValidation type="list" allowBlank="1" showInputMessage="1" showErrorMessage="1" sqref="G4:G9" xr:uid="{00000000-0002-0000-1600-000000000000}">
      <formula1>Availability</formula1>
      <formula2>0</formula2>
    </dataValidation>
    <dataValidation type="list" allowBlank="1" showInputMessage="1" showErrorMessage="1" errorTitle="Invalid specification type" error="Please enter a Specification type from the drop-down list." sqref="B3:B9" xr:uid="{00000000-0002-0000-16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1:Q81"/>
  <sheetViews>
    <sheetView zoomScaleNormal="100" zoomScalePageLayoutView="80" workbookViewId="0">
      <selection activeCell="O3" sqref="O3:Q4"/>
    </sheetView>
  </sheetViews>
  <sheetFormatPr defaultColWidth="9" defaultRowHeight="15.6" x14ac:dyDescent="0.25"/>
  <cols>
    <col min="1" max="1" width="10.59765625" style="342" customWidth="1"/>
    <col min="2" max="2" width="14.59765625" style="342" customWidth="1"/>
    <col min="3" max="3" width="65.59765625" style="343" customWidth="1"/>
    <col min="4" max="4" width="65.59765625" style="344" customWidth="1"/>
    <col min="5" max="5" width="10.59765625" style="344" hidden="1" customWidth="1"/>
    <col min="6" max="6" width="6.59765625" style="344" hidden="1" customWidth="1"/>
    <col min="7" max="7" width="30.59765625" style="344" customWidth="1"/>
    <col min="8" max="8" width="8.59765625" style="64" hidden="1" customWidth="1"/>
    <col min="9" max="11" width="8.59765625" style="345" hidden="1" customWidth="1"/>
    <col min="12" max="12" width="0" style="344" hidden="1" customWidth="1"/>
    <col min="13" max="16384" width="9" style="344"/>
  </cols>
  <sheetData>
    <row r="1" spans="1:17" s="352" customFormat="1" ht="105" customHeight="1" x14ac:dyDescent="0.25">
      <c r="A1" s="346" t="s">
        <v>68</v>
      </c>
      <c r="B1" s="346" t="s">
        <v>69</v>
      </c>
      <c r="C1" s="346" t="str">
        <f>'Old Support'!A18</f>
        <v>Functional Requirement</v>
      </c>
      <c r="D1" s="347" t="str">
        <f>'Old Support'!$A$19</f>
        <v>Contractor Work Area</v>
      </c>
      <c r="E1" s="348" t="str">
        <f>'Old Support'!A20</f>
        <v>Def ID</v>
      </c>
      <c r="F1" s="349" t="s">
        <v>44</v>
      </c>
      <c r="G1" s="348" t="str">
        <f>'Old Support'!A22</f>
        <v>Availability</v>
      </c>
      <c r="H1" s="70" t="str">
        <f>'Old Support'!A23</f>
        <v>Summary</v>
      </c>
      <c r="I1" s="350" t="str">
        <f>'Old Support'!A24</f>
        <v>Spec Weight</v>
      </c>
      <c r="J1" s="350" t="str">
        <f>'Old Support'!A25</f>
        <v>Avail Weight</v>
      </c>
      <c r="K1" s="350" t="str">
        <f>'Old Support'!A26</f>
        <v>Score</v>
      </c>
      <c r="L1" s="351" t="s">
        <v>70</v>
      </c>
      <c r="M1" s="592"/>
    </row>
    <row r="2" spans="1:17" x14ac:dyDescent="0.25">
      <c r="A2" s="353" t="s">
        <v>1051</v>
      </c>
      <c r="B2" s="354"/>
      <c r="C2" s="355"/>
      <c r="D2" s="356"/>
      <c r="E2" s="357"/>
      <c r="F2" s="357"/>
      <c r="G2" s="358"/>
      <c r="H2" s="65">
        <f>COUNTA(B3:B31)</f>
        <v>27</v>
      </c>
      <c r="K2" s="345">
        <f>SUM(K3:K31)</f>
        <v>0</v>
      </c>
    </row>
    <row r="3" spans="1:17" ht="30" customHeight="1" x14ac:dyDescent="0.25">
      <c r="A3" s="359" t="str">
        <f>IF(L3=1,"LInv-"&amp;TEXT(COUNTIF($L$3:L3, "1"), "0"), "")</f>
        <v>LInv-1</v>
      </c>
      <c r="B3" s="360" t="s">
        <v>9</v>
      </c>
      <c r="C3" s="361" t="s">
        <v>1052</v>
      </c>
      <c r="D3" s="362"/>
      <c r="E3" s="363"/>
      <c r="F3" s="364"/>
      <c r="G3" s="365" t="s">
        <v>67</v>
      </c>
      <c r="H3" s="65">
        <f>COUNTIF(G:G,"=Select from Drop Down List")</f>
        <v>27</v>
      </c>
      <c r="I3" s="345">
        <f t="shared" ref="I3:I14" si="0">IF(NOT(ISBLANK($B3)),VLOOKUP($B3,specdata,2,FALSE()),"")</f>
        <v>5</v>
      </c>
      <c r="J3" s="345">
        <f t="shared" ref="J3:J14" si="1">VLOOKUP(G3,AvailabilityData,2,FALSE())</f>
        <v>0</v>
      </c>
      <c r="K3" s="345">
        <f t="shared" ref="K3:K14" si="2">I3*J3</f>
        <v>0</v>
      </c>
      <c r="L3" s="344">
        <v>1</v>
      </c>
      <c r="O3" s="627"/>
      <c r="P3" s="627"/>
      <c r="Q3" s="627"/>
    </row>
    <row r="4" spans="1:17" ht="30" customHeight="1" x14ac:dyDescent="0.25">
      <c r="A4" s="359" t="str">
        <f>IF(L4=1,"LInv-"&amp;TEXT(COUNTIF($L$3:L4, "1"), "0"), "")</f>
        <v>LInv-2</v>
      </c>
      <c r="B4" s="360" t="s">
        <v>10</v>
      </c>
      <c r="C4" s="361" t="s">
        <v>1053</v>
      </c>
      <c r="D4" s="366"/>
      <c r="E4" s="363"/>
      <c r="F4" s="364"/>
      <c r="G4" s="365" t="s">
        <v>67</v>
      </c>
      <c r="H4" s="65">
        <f>COUNTIF(G:G,"=Function Available")</f>
        <v>0</v>
      </c>
      <c r="I4" s="345">
        <f t="shared" si="0"/>
        <v>1</v>
      </c>
      <c r="J4" s="345">
        <f t="shared" si="1"/>
        <v>0</v>
      </c>
      <c r="K4" s="345">
        <f t="shared" si="2"/>
        <v>0</v>
      </c>
      <c r="L4" s="344">
        <v>1</v>
      </c>
      <c r="O4" s="627"/>
      <c r="P4" s="627"/>
      <c r="Q4" s="627"/>
    </row>
    <row r="5" spans="1:17" ht="30" customHeight="1" x14ac:dyDescent="0.25">
      <c r="A5" s="359" t="str">
        <f>IF(L5=1,"LInv-"&amp;TEXT(COUNTIF($L$3:L5, "1"), "0"), "")</f>
        <v>LInv-3</v>
      </c>
      <c r="B5" s="360" t="s">
        <v>9</v>
      </c>
      <c r="C5" s="361" t="s">
        <v>1054</v>
      </c>
      <c r="D5" s="366"/>
      <c r="E5" s="363"/>
      <c r="F5" s="364"/>
      <c r="G5" s="365" t="s">
        <v>67</v>
      </c>
      <c r="H5" s="65">
        <f>COUNTIF(F:G,"=Function Not Available")</f>
        <v>0</v>
      </c>
      <c r="I5" s="345">
        <f t="shared" si="0"/>
        <v>5</v>
      </c>
      <c r="J5" s="345">
        <f t="shared" si="1"/>
        <v>0</v>
      </c>
      <c r="K5" s="345">
        <f t="shared" si="2"/>
        <v>0</v>
      </c>
      <c r="L5" s="344">
        <v>1</v>
      </c>
    </row>
    <row r="6" spans="1:17" ht="30" customHeight="1" x14ac:dyDescent="0.25">
      <c r="A6" s="359" t="str">
        <f>IF(L6=1,"LInv-"&amp;TEXT(COUNTIF($L$3:L6, "1"), "0"), "")</f>
        <v>LInv-4</v>
      </c>
      <c r="B6" s="360" t="s">
        <v>10</v>
      </c>
      <c r="C6" s="361" t="s">
        <v>1055</v>
      </c>
      <c r="D6" s="366"/>
      <c r="E6" s="363"/>
      <c r="F6" s="364"/>
      <c r="G6" s="365" t="s">
        <v>67</v>
      </c>
      <c r="H6" s="65">
        <f>COUNTIF(G:G,"=Exception")</f>
        <v>0</v>
      </c>
      <c r="I6" s="345">
        <f t="shared" si="0"/>
        <v>1</v>
      </c>
      <c r="J6" s="345">
        <f t="shared" si="1"/>
        <v>0</v>
      </c>
      <c r="K6" s="345">
        <f t="shared" si="2"/>
        <v>0</v>
      </c>
      <c r="L6" s="344">
        <v>1</v>
      </c>
    </row>
    <row r="7" spans="1:17" ht="30" customHeight="1" x14ac:dyDescent="0.25">
      <c r="A7" s="359" t="str">
        <f>IF(L7=1,"LInv-"&amp;TEXT(COUNTIF($L$3:L7, "1"), "0"), "")</f>
        <v>LInv-5</v>
      </c>
      <c r="B7" s="360" t="s">
        <v>10</v>
      </c>
      <c r="C7" s="361" t="s">
        <v>1056</v>
      </c>
      <c r="D7" s="366"/>
      <c r="E7" s="363"/>
      <c r="F7" s="364"/>
      <c r="G7" s="365" t="s">
        <v>67</v>
      </c>
      <c r="H7" s="564">
        <f>COUNTIFS(B:B,"=Critical",G:G,"=Select from Drop Down List")</f>
        <v>5</v>
      </c>
      <c r="I7" s="345">
        <f t="shared" si="0"/>
        <v>1</v>
      </c>
      <c r="J7" s="345">
        <f t="shared" si="1"/>
        <v>0</v>
      </c>
      <c r="K7" s="345">
        <f t="shared" si="2"/>
        <v>0</v>
      </c>
      <c r="L7" s="344">
        <v>1</v>
      </c>
    </row>
    <row r="8" spans="1:17" ht="30" customHeight="1" x14ac:dyDescent="0.25">
      <c r="A8" s="359" t="str">
        <f>IF(L8=1,"LInv-"&amp;TEXT(COUNTIF($L$3:L8, "1"), "0"), "")</f>
        <v>LInv-6</v>
      </c>
      <c r="B8" s="360" t="s">
        <v>10</v>
      </c>
      <c r="C8" s="361" t="s">
        <v>1057</v>
      </c>
      <c r="D8" s="366"/>
      <c r="E8" s="363"/>
      <c r="F8" s="364"/>
      <c r="G8" s="365" t="s">
        <v>67</v>
      </c>
      <c r="H8" s="564">
        <f>COUNTIFS(B:B,"=Critical",G:G,"=Function Available")</f>
        <v>0</v>
      </c>
      <c r="I8" s="345">
        <f t="shared" si="0"/>
        <v>1</v>
      </c>
      <c r="J8" s="345">
        <f t="shared" si="1"/>
        <v>0</v>
      </c>
      <c r="K8" s="345">
        <f t="shared" si="2"/>
        <v>0</v>
      </c>
      <c r="L8" s="344">
        <v>1</v>
      </c>
    </row>
    <row r="9" spans="1:17" ht="30" customHeight="1" x14ac:dyDescent="0.25">
      <c r="A9" s="359" t="str">
        <f>IF(L9=1,"LInv-"&amp;TEXT(COUNTIF($L$3:L9, "1"), "0"), "")</f>
        <v>LInv-7</v>
      </c>
      <c r="B9" s="360" t="s">
        <v>10</v>
      </c>
      <c r="C9" s="361" t="s">
        <v>1058</v>
      </c>
      <c r="D9" s="366"/>
      <c r="E9" s="363"/>
      <c r="F9" s="364"/>
      <c r="G9" s="365" t="s">
        <v>67</v>
      </c>
      <c r="H9" s="564">
        <f>COUNTIFS(B:B,"=Critical",G:G,"=Function Not Available")</f>
        <v>0</v>
      </c>
      <c r="I9" s="345">
        <f t="shared" si="0"/>
        <v>1</v>
      </c>
      <c r="J9" s="345">
        <f t="shared" si="1"/>
        <v>0</v>
      </c>
      <c r="K9" s="345">
        <f t="shared" si="2"/>
        <v>0</v>
      </c>
      <c r="L9" s="344">
        <v>1</v>
      </c>
    </row>
    <row r="10" spans="1:17" ht="30" customHeight="1" x14ac:dyDescent="0.25">
      <c r="A10" s="359" t="str">
        <f>IF(L10=1,"LInv-"&amp;TEXT(COUNTIF($L$3:L10, "1"), "0"), "")</f>
        <v>LInv-8</v>
      </c>
      <c r="B10" s="360" t="s">
        <v>10</v>
      </c>
      <c r="C10" s="361" t="s">
        <v>1059</v>
      </c>
      <c r="D10" s="366"/>
      <c r="E10" s="363"/>
      <c r="F10" s="364"/>
      <c r="G10" s="365" t="s">
        <v>67</v>
      </c>
      <c r="H10" s="564">
        <f>COUNTIFS(B:B,"=Critical",G:G,"=Exception")</f>
        <v>0</v>
      </c>
      <c r="I10" s="345">
        <f t="shared" si="0"/>
        <v>1</v>
      </c>
      <c r="J10" s="345">
        <f t="shared" si="1"/>
        <v>0</v>
      </c>
      <c r="K10" s="345">
        <f t="shared" si="2"/>
        <v>0</v>
      </c>
      <c r="L10" s="344">
        <v>1</v>
      </c>
    </row>
    <row r="11" spans="1:17" ht="30" customHeight="1" x14ac:dyDescent="0.25">
      <c r="A11" s="359" t="str">
        <f>IF(L11=1,"LInv-"&amp;TEXT(COUNTIF($L$3:L11, "1"), "0"), "")</f>
        <v>LInv-9</v>
      </c>
      <c r="B11" s="360" t="s">
        <v>10</v>
      </c>
      <c r="C11" s="361" t="s">
        <v>1060</v>
      </c>
      <c r="D11" s="366"/>
      <c r="E11" s="363"/>
      <c r="F11" s="364"/>
      <c r="G11" s="365" t="s">
        <v>67</v>
      </c>
      <c r="H11" s="565">
        <f>COUNTIFS(B:B,"=Important",G:G,"=Select from Drop Down List")</f>
        <v>22</v>
      </c>
      <c r="I11" s="345">
        <f t="shared" si="0"/>
        <v>1</v>
      </c>
      <c r="J11" s="345">
        <f t="shared" si="1"/>
        <v>0</v>
      </c>
      <c r="K11" s="345">
        <f t="shared" si="2"/>
        <v>0</v>
      </c>
      <c r="L11" s="344">
        <v>1</v>
      </c>
    </row>
    <row r="12" spans="1:17" ht="30" customHeight="1" x14ac:dyDescent="0.25">
      <c r="A12" s="359" t="str">
        <f>IF(L12=1,"LInv-"&amp;TEXT(COUNTIF($L$3:L12, "1"), "0"), "")</f>
        <v>LInv-10</v>
      </c>
      <c r="B12" s="360" t="s">
        <v>10</v>
      </c>
      <c r="C12" s="361" t="s">
        <v>1061</v>
      </c>
      <c r="D12" s="366"/>
      <c r="E12" s="363"/>
      <c r="F12" s="364"/>
      <c r="G12" s="365" t="s">
        <v>67</v>
      </c>
      <c r="H12" s="565">
        <f>COUNTIFS(B:B,"=Important",G:G,"=Function Available")</f>
        <v>0</v>
      </c>
      <c r="I12" s="345">
        <f t="shared" si="0"/>
        <v>1</v>
      </c>
      <c r="J12" s="345">
        <f t="shared" si="1"/>
        <v>0</v>
      </c>
      <c r="K12" s="345">
        <f t="shared" si="2"/>
        <v>0</v>
      </c>
      <c r="L12" s="344">
        <v>1</v>
      </c>
    </row>
    <row r="13" spans="1:17" ht="30" customHeight="1" x14ac:dyDescent="0.25">
      <c r="A13" s="359" t="str">
        <f>IF(L13=1,"LInv-"&amp;TEXT(COUNTIF($L$3:L13, "1"), "0"), "")</f>
        <v>LInv-11</v>
      </c>
      <c r="B13" s="360" t="s">
        <v>10</v>
      </c>
      <c r="C13" s="361" t="s">
        <v>1062</v>
      </c>
      <c r="D13" s="366"/>
      <c r="E13" s="363"/>
      <c r="F13" s="364"/>
      <c r="G13" s="365" t="s">
        <v>67</v>
      </c>
      <c r="H13" s="565">
        <f>COUNTIFS(B:B,"=Important",G:G,"=Function Not Available")</f>
        <v>0</v>
      </c>
      <c r="I13" s="345">
        <f t="shared" si="0"/>
        <v>1</v>
      </c>
      <c r="J13" s="345">
        <f t="shared" si="1"/>
        <v>0</v>
      </c>
      <c r="K13" s="345">
        <f t="shared" si="2"/>
        <v>0</v>
      </c>
      <c r="L13" s="344">
        <v>1</v>
      </c>
    </row>
    <row r="14" spans="1:17" ht="30" customHeight="1" x14ac:dyDescent="0.25">
      <c r="A14" s="359" t="str">
        <f>IF(L14=1,"LInv-"&amp;TEXT(COUNTIF($L$3:L14, "1"), "0"), "")</f>
        <v>LInv-12</v>
      </c>
      <c r="B14" s="367" t="s">
        <v>10</v>
      </c>
      <c r="C14" s="361" t="s">
        <v>1063</v>
      </c>
      <c r="D14" s="368"/>
      <c r="E14" s="369"/>
      <c r="F14" s="370"/>
      <c r="G14" s="371" t="s">
        <v>67</v>
      </c>
      <c r="H14" s="565">
        <f>COUNTIFS(B:B,"=Important",G:G,"=Exception")</f>
        <v>0</v>
      </c>
      <c r="I14" s="345">
        <f t="shared" si="0"/>
        <v>1</v>
      </c>
      <c r="J14" s="345">
        <f t="shared" si="1"/>
        <v>0</v>
      </c>
      <c r="K14" s="345">
        <f t="shared" si="2"/>
        <v>0</v>
      </c>
      <c r="L14" s="344">
        <v>1</v>
      </c>
    </row>
    <row r="15" spans="1:17" s="379" customFormat="1" ht="30" customHeight="1" x14ac:dyDescent="0.25">
      <c r="A15" s="372"/>
      <c r="B15" s="373"/>
      <c r="C15" s="374" t="s">
        <v>1064</v>
      </c>
      <c r="D15" s="375"/>
      <c r="E15" s="376"/>
      <c r="F15" s="377"/>
      <c r="G15" s="358"/>
      <c r="H15" s="566">
        <f>COUNTIFS(B:B,"=Informational",G:G,"=Select from Drop Down List")</f>
        <v>0</v>
      </c>
      <c r="I15" s="378"/>
      <c r="J15" s="378"/>
      <c r="K15" s="378"/>
    </row>
    <row r="16" spans="1:17" ht="30" customHeight="1" x14ac:dyDescent="0.25">
      <c r="A16" s="359" t="str">
        <f>IF(L16=1,"LInv-"&amp;TEXT(COUNTIF($L$3:L16, "1"), "0"), "")</f>
        <v>LInv-13</v>
      </c>
      <c r="B16" s="367" t="s">
        <v>10</v>
      </c>
      <c r="C16" s="380" t="s">
        <v>1065</v>
      </c>
      <c r="D16" s="366"/>
      <c r="E16" s="363"/>
      <c r="F16" s="364"/>
      <c r="G16" s="365" t="s">
        <v>67</v>
      </c>
      <c r="H16" s="566">
        <f>COUNTIFS(B:B,"=Informational",G:G,"=Function Available")</f>
        <v>0</v>
      </c>
      <c r="I16" s="345">
        <f t="shared" ref="I16:I21" si="3">IF(NOT(ISBLANK($B16)),VLOOKUP($B16,specdata,2,FALSE()),"")</f>
        <v>1</v>
      </c>
      <c r="J16" s="345">
        <f t="shared" ref="J16:J21" si="4">VLOOKUP(G16,AvailabilityData,2,FALSE())</f>
        <v>0</v>
      </c>
      <c r="K16" s="345">
        <f t="shared" ref="K16:K21" si="5">I16*J16</f>
        <v>0</v>
      </c>
      <c r="L16" s="344">
        <v>1</v>
      </c>
    </row>
    <row r="17" spans="1:12" ht="30" customHeight="1" x14ac:dyDescent="0.25">
      <c r="A17" s="359" t="str">
        <f>IF(L17=1,"LInv-"&amp;TEXT(COUNTIF($L$3:L17, "1"), "0"), "")</f>
        <v>LInv-14</v>
      </c>
      <c r="B17" s="381" t="s">
        <v>10</v>
      </c>
      <c r="C17" s="382" t="s">
        <v>1066</v>
      </c>
      <c r="D17" s="366"/>
      <c r="E17" s="363"/>
      <c r="F17" s="364"/>
      <c r="G17" s="365" t="s">
        <v>67</v>
      </c>
      <c r="H17" s="566">
        <f>COUNTIFS(B:B,"=Informational",G:G,"=Function Not Available")</f>
        <v>0</v>
      </c>
      <c r="I17" s="345">
        <f t="shared" si="3"/>
        <v>1</v>
      </c>
      <c r="J17" s="345">
        <f t="shared" si="4"/>
        <v>0</v>
      </c>
      <c r="K17" s="345">
        <f t="shared" si="5"/>
        <v>0</v>
      </c>
      <c r="L17" s="344">
        <v>1</v>
      </c>
    </row>
    <row r="18" spans="1:12" ht="30" customHeight="1" x14ac:dyDescent="0.25">
      <c r="A18" s="359" t="str">
        <f>IF(L18=1,"LInv-"&amp;TEXT(COUNTIF($L$3:L18, "1"), "0"), "")</f>
        <v>LInv-15</v>
      </c>
      <c r="B18" s="360" t="s">
        <v>10</v>
      </c>
      <c r="C18" s="382" t="s">
        <v>1067</v>
      </c>
      <c r="D18" s="366"/>
      <c r="E18" s="363"/>
      <c r="F18" s="364"/>
      <c r="G18" s="365" t="s">
        <v>67</v>
      </c>
      <c r="H18" s="566">
        <f>COUNTIFS(B:B,"=Informational",G:G,"=Exception")</f>
        <v>0</v>
      </c>
      <c r="I18" s="345">
        <f t="shared" si="3"/>
        <v>1</v>
      </c>
      <c r="J18" s="345">
        <f t="shared" si="4"/>
        <v>0</v>
      </c>
      <c r="K18" s="345">
        <f t="shared" si="5"/>
        <v>0</v>
      </c>
      <c r="L18" s="344">
        <v>1</v>
      </c>
    </row>
    <row r="19" spans="1:12" ht="30" customHeight="1" x14ac:dyDescent="0.25">
      <c r="A19" s="359" t="str">
        <f>IF(L19=1,"LInv-"&amp;TEXT(COUNTIF($L$3:L19, "1"), "0"), "")</f>
        <v>LInv-16</v>
      </c>
      <c r="B19" s="360" t="s">
        <v>9</v>
      </c>
      <c r="C19" s="361" t="s">
        <v>1068</v>
      </c>
      <c r="D19" s="366"/>
      <c r="E19" s="363"/>
      <c r="F19" s="364"/>
      <c r="G19" s="365" t="s">
        <v>67</v>
      </c>
      <c r="H19" s="65"/>
      <c r="I19" s="345">
        <f t="shared" si="3"/>
        <v>5</v>
      </c>
      <c r="J19" s="345">
        <f t="shared" si="4"/>
        <v>0</v>
      </c>
      <c r="K19" s="345">
        <f t="shared" si="5"/>
        <v>0</v>
      </c>
      <c r="L19" s="344">
        <v>1</v>
      </c>
    </row>
    <row r="20" spans="1:12" ht="30" customHeight="1" x14ac:dyDescent="0.25">
      <c r="A20" s="359" t="str">
        <f>IF(L20=1,"LInv-"&amp;TEXT(COUNTIF($L$3:L20, "1"), "0"), "")</f>
        <v>LInv-17</v>
      </c>
      <c r="B20" s="360" t="s">
        <v>10</v>
      </c>
      <c r="C20" s="361" t="s">
        <v>1069</v>
      </c>
      <c r="D20" s="366"/>
      <c r="E20" s="363"/>
      <c r="F20" s="364"/>
      <c r="G20" s="365" t="s">
        <v>67</v>
      </c>
      <c r="H20" s="65"/>
      <c r="I20" s="345">
        <f t="shared" si="3"/>
        <v>1</v>
      </c>
      <c r="J20" s="345">
        <f t="shared" si="4"/>
        <v>0</v>
      </c>
      <c r="K20" s="345">
        <f t="shared" si="5"/>
        <v>0</v>
      </c>
      <c r="L20" s="344">
        <v>1</v>
      </c>
    </row>
    <row r="21" spans="1:12" ht="41.4" x14ac:dyDescent="0.25">
      <c r="A21" s="359" t="str">
        <f>IF(L21=1,"LInv-"&amp;TEXT(COUNTIF($L$3:L21, "1"), "0"), "")</f>
        <v>LInv-18</v>
      </c>
      <c r="B21" s="360" t="s">
        <v>9</v>
      </c>
      <c r="C21" s="361" t="s">
        <v>1070</v>
      </c>
      <c r="D21" s="366"/>
      <c r="E21" s="363"/>
      <c r="F21" s="364"/>
      <c r="G21" s="365" t="s">
        <v>67</v>
      </c>
      <c r="H21" s="65"/>
      <c r="I21" s="345">
        <f t="shared" si="3"/>
        <v>5</v>
      </c>
      <c r="J21" s="345">
        <f t="shared" si="4"/>
        <v>0</v>
      </c>
      <c r="K21" s="345">
        <f t="shared" si="5"/>
        <v>0</v>
      </c>
      <c r="L21" s="344">
        <v>1</v>
      </c>
    </row>
    <row r="22" spans="1:12" s="379" customFormat="1" x14ac:dyDescent="0.25">
      <c r="A22" s="372"/>
      <c r="B22" s="373"/>
      <c r="C22" s="374" t="s">
        <v>1071</v>
      </c>
      <c r="D22" s="375"/>
      <c r="E22" s="376"/>
      <c r="F22" s="377"/>
      <c r="G22" s="358"/>
      <c r="H22" s="65"/>
      <c r="I22" s="378"/>
      <c r="J22" s="378"/>
      <c r="K22" s="378"/>
    </row>
    <row r="23" spans="1:12" ht="30" customHeight="1" x14ac:dyDescent="0.25">
      <c r="A23" s="359" t="str">
        <f>IF(L23=1,"LInv-"&amp;TEXT(COUNTIF($L$3:L23, "1"), "0"), "")</f>
        <v>LInv-19</v>
      </c>
      <c r="B23" s="360" t="s">
        <v>10</v>
      </c>
      <c r="C23" s="380" t="s">
        <v>1072</v>
      </c>
      <c r="D23" s="366"/>
      <c r="E23" s="363"/>
      <c r="F23" s="364"/>
      <c r="G23" s="365" t="s">
        <v>67</v>
      </c>
      <c r="H23" s="65"/>
      <c r="I23" s="345">
        <f t="shared" ref="I23:I31" si="6">IF(NOT(ISBLANK($B23)),VLOOKUP($B23,specdata,2,FALSE()),"")</f>
        <v>1</v>
      </c>
      <c r="J23" s="345">
        <f t="shared" ref="J23:J31" si="7">VLOOKUP(G23,AvailabilityData,2,FALSE())</f>
        <v>0</v>
      </c>
      <c r="K23" s="345">
        <f t="shared" ref="K23:K31" si="8">I23*J23</f>
        <v>0</v>
      </c>
      <c r="L23" s="344">
        <v>1</v>
      </c>
    </row>
    <row r="24" spans="1:12" ht="30" customHeight="1" x14ac:dyDescent="0.25">
      <c r="A24" s="359" t="str">
        <f>IF(L24=1,"LInv-"&amp;TEXT(COUNTIF($L$3:L24, "1"), "0"), "")</f>
        <v>LInv-20</v>
      </c>
      <c r="B24" s="360" t="s">
        <v>10</v>
      </c>
      <c r="C24" s="382" t="s">
        <v>1073</v>
      </c>
      <c r="D24" s="366"/>
      <c r="E24" s="363"/>
      <c r="F24" s="364"/>
      <c r="G24" s="365" t="s">
        <v>67</v>
      </c>
      <c r="H24" s="65"/>
      <c r="I24" s="345">
        <f t="shared" si="6"/>
        <v>1</v>
      </c>
      <c r="J24" s="345">
        <f t="shared" si="7"/>
        <v>0</v>
      </c>
      <c r="K24" s="345">
        <f t="shared" si="8"/>
        <v>0</v>
      </c>
      <c r="L24" s="344">
        <v>1</v>
      </c>
    </row>
    <row r="25" spans="1:12" ht="30" customHeight="1" x14ac:dyDescent="0.25">
      <c r="A25" s="359" t="str">
        <f>IF(L25=1,"LInv-"&amp;TEXT(COUNTIF($L$3:L25, "1"), "0"), "")</f>
        <v>LInv-21</v>
      </c>
      <c r="B25" s="360" t="s">
        <v>10</v>
      </c>
      <c r="C25" s="382" t="s">
        <v>354</v>
      </c>
      <c r="D25" s="366"/>
      <c r="E25" s="363"/>
      <c r="F25" s="364"/>
      <c r="G25" s="365" t="s">
        <v>67</v>
      </c>
      <c r="H25" s="65"/>
      <c r="I25" s="345">
        <f t="shared" si="6"/>
        <v>1</v>
      </c>
      <c r="J25" s="345">
        <f t="shared" si="7"/>
        <v>0</v>
      </c>
      <c r="K25" s="345">
        <f t="shared" si="8"/>
        <v>0</v>
      </c>
      <c r="L25" s="344">
        <v>1</v>
      </c>
    </row>
    <row r="26" spans="1:12" ht="30" customHeight="1" x14ac:dyDescent="0.25">
      <c r="A26" s="359" t="str">
        <f>IF(L26=1,"LInv-"&amp;TEXT(COUNTIF($L$3:L26, "1"), "0"), "")</f>
        <v>LInv-22</v>
      </c>
      <c r="B26" s="360" t="s">
        <v>10</v>
      </c>
      <c r="C26" s="382" t="s">
        <v>1074</v>
      </c>
      <c r="D26" s="366"/>
      <c r="E26" s="363"/>
      <c r="F26" s="364"/>
      <c r="G26" s="365" t="s">
        <v>67</v>
      </c>
      <c r="H26" s="97"/>
      <c r="I26" s="345">
        <f t="shared" si="6"/>
        <v>1</v>
      </c>
      <c r="J26" s="345">
        <f t="shared" si="7"/>
        <v>0</v>
      </c>
      <c r="K26" s="345">
        <f t="shared" si="8"/>
        <v>0</v>
      </c>
      <c r="L26" s="344">
        <v>1</v>
      </c>
    </row>
    <row r="27" spans="1:12" ht="30" customHeight="1" x14ac:dyDescent="0.25">
      <c r="A27" s="359" t="str">
        <f>IF(L27=1,"LInv-"&amp;TEXT(COUNTIF($L$3:L27, "1"), "0"), "")</f>
        <v>LInv-23</v>
      </c>
      <c r="B27" s="360" t="s">
        <v>10</v>
      </c>
      <c r="C27" s="382" t="s">
        <v>1075</v>
      </c>
      <c r="D27" s="366"/>
      <c r="E27" s="363"/>
      <c r="F27" s="364"/>
      <c r="G27" s="365" t="s">
        <v>67</v>
      </c>
      <c r="H27" s="65"/>
      <c r="I27" s="345">
        <f t="shared" si="6"/>
        <v>1</v>
      </c>
      <c r="J27" s="345">
        <f t="shared" si="7"/>
        <v>0</v>
      </c>
      <c r="K27" s="345">
        <f t="shared" si="8"/>
        <v>0</v>
      </c>
      <c r="L27" s="344">
        <v>1</v>
      </c>
    </row>
    <row r="28" spans="1:12" ht="30" customHeight="1" x14ac:dyDescent="0.25">
      <c r="A28" s="359" t="str">
        <f>IF(L28=1,"LInv-"&amp;TEXT(COUNTIF($L$3:L28, "1"), "0"), "")</f>
        <v>LInv-24</v>
      </c>
      <c r="B28" s="360" t="s">
        <v>10</v>
      </c>
      <c r="C28" s="382" t="s">
        <v>1076</v>
      </c>
      <c r="D28" s="366"/>
      <c r="E28" s="363"/>
      <c r="F28" s="364"/>
      <c r="G28" s="365" t="s">
        <v>67</v>
      </c>
      <c r="H28" s="65"/>
      <c r="I28" s="345">
        <f t="shared" si="6"/>
        <v>1</v>
      </c>
      <c r="J28" s="345">
        <f t="shared" si="7"/>
        <v>0</v>
      </c>
      <c r="K28" s="345">
        <f t="shared" si="8"/>
        <v>0</v>
      </c>
      <c r="L28" s="344">
        <v>1</v>
      </c>
    </row>
    <row r="29" spans="1:12" ht="30" customHeight="1" x14ac:dyDescent="0.25">
      <c r="A29" s="359" t="str">
        <f>IF(L29=1,"LInv-"&amp;TEXT(COUNTIF($L$3:L29, "1"), "0"), "")</f>
        <v>LInv-25</v>
      </c>
      <c r="B29" s="360" t="s">
        <v>10</v>
      </c>
      <c r="C29" s="382" t="s">
        <v>1077</v>
      </c>
      <c r="D29" s="366"/>
      <c r="E29" s="363"/>
      <c r="F29" s="364"/>
      <c r="G29" s="365" t="s">
        <v>67</v>
      </c>
      <c r="H29" s="65"/>
      <c r="I29" s="345">
        <f t="shared" si="6"/>
        <v>1</v>
      </c>
      <c r="J29" s="345">
        <f t="shared" si="7"/>
        <v>0</v>
      </c>
      <c r="K29" s="345">
        <f t="shared" si="8"/>
        <v>0</v>
      </c>
      <c r="L29" s="344">
        <v>1</v>
      </c>
    </row>
    <row r="30" spans="1:12" ht="30" customHeight="1" x14ac:dyDescent="0.25">
      <c r="A30" s="359" t="str">
        <f>IF(L30=1,"LInv-"&amp;TEXT(COUNTIF($L$3:L30, "1"), "0"), "")</f>
        <v>LInv-26</v>
      </c>
      <c r="B30" s="360" t="s">
        <v>10</v>
      </c>
      <c r="C30" s="382" t="s">
        <v>1078</v>
      </c>
      <c r="D30" s="366"/>
      <c r="E30" s="363"/>
      <c r="F30" s="364"/>
      <c r="G30" s="365" t="s">
        <v>67</v>
      </c>
      <c r="H30" s="65"/>
      <c r="I30" s="345">
        <f t="shared" si="6"/>
        <v>1</v>
      </c>
      <c r="J30" s="345">
        <f t="shared" si="7"/>
        <v>0</v>
      </c>
      <c r="K30" s="345">
        <f t="shared" si="8"/>
        <v>0</v>
      </c>
      <c r="L30" s="344">
        <v>1</v>
      </c>
    </row>
    <row r="31" spans="1:12" ht="30" customHeight="1" x14ac:dyDescent="0.25">
      <c r="A31" s="359" t="str">
        <f>IF(L31=1,"LInv-"&amp;TEXT(COUNTIF($L$3:L31, "1"), "0"), "")</f>
        <v>LInv-27</v>
      </c>
      <c r="B31" s="360" t="s">
        <v>9</v>
      </c>
      <c r="C31" s="383" t="s">
        <v>1079</v>
      </c>
      <c r="D31" s="366"/>
      <c r="E31" s="363"/>
      <c r="F31" s="364"/>
      <c r="G31" s="365" t="s">
        <v>67</v>
      </c>
      <c r="H31" s="65"/>
      <c r="I31" s="345">
        <f t="shared" si="6"/>
        <v>5</v>
      </c>
      <c r="J31" s="345">
        <f t="shared" si="7"/>
        <v>0</v>
      </c>
      <c r="K31" s="345">
        <f t="shared" si="8"/>
        <v>0</v>
      </c>
      <c r="L31" s="344">
        <v>1</v>
      </c>
    </row>
    <row r="32" spans="1:12" ht="30" customHeight="1" x14ac:dyDescent="0.25">
      <c r="H32" s="344"/>
    </row>
    <row r="33" spans="8:8" ht="30" customHeight="1" x14ac:dyDescent="0.25">
      <c r="H33" s="344"/>
    </row>
    <row r="34" spans="8:8" ht="30" customHeight="1" x14ac:dyDescent="0.25">
      <c r="H34" s="344"/>
    </row>
    <row r="35" spans="8:8" ht="30" customHeight="1" x14ac:dyDescent="0.25">
      <c r="H35" s="344"/>
    </row>
    <row r="36" spans="8:8" ht="30" customHeight="1" x14ac:dyDescent="0.25">
      <c r="H36" s="344"/>
    </row>
    <row r="37" spans="8:8" ht="30" customHeight="1" x14ac:dyDescent="0.25">
      <c r="H37" s="344"/>
    </row>
    <row r="38" spans="8:8" ht="30" customHeight="1" x14ac:dyDescent="0.25">
      <c r="H38" s="344"/>
    </row>
    <row r="39" spans="8:8" ht="30" customHeight="1" x14ac:dyDescent="0.25">
      <c r="H39" s="344"/>
    </row>
    <row r="40" spans="8:8" ht="30" customHeight="1" x14ac:dyDescent="0.25">
      <c r="H40" s="344"/>
    </row>
    <row r="41" spans="8:8" ht="30" customHeight="1" x14ac:dyDescent="0.25">
      <c r="H41" s="344"/>
    </row>
    <row r="42" spans="8:8" ht="30" customHeight="1" x14ac:dyDescent="0.25">
      <c r="H42" s="344"/>
    </row>
    <row r="43" spans="8:8" ht="30" customHeight="1" x14ac:dyDescent="0.25">
      <c r="H43" s="344"/>
    </row>
    <row r="44" spans="8:8" ht="30" customHeight="1" x14ac:dyDescent="0.25">
      <c r="H44" s="344"/>
    </row>
    <row r="45" spans="8:8" ht="30" customHeight="1" x14ac:dyDescent="0.25">
      <c r="H45" s="344"/>
    </row>
    <row r="46" spans="8:8" ht="30" customHeight="1" x14ac:dyDescent="0.25">
      <c r="H46" s="344"/>
    </row>
    <row r="47" spans="8:8" ht="30" customHeight="1" x14ac:dyDescent="0.25">
      <c r="H47" s="344"/>
    </row>
    <row r="48" spans="8:8" ht="30" customHeight="1" x14ac:dyDescent="0.25">
      <c r="H48" s="344"/>
    </row>
    <row r="49" spans="8:8" ht="30" customHeight="1" x14ac:dyDescent="0.25">
      <c r="H49" s="65"/>
    </row>
    <row r="50" spans="8:8" ht="30" customHeight="1" x14ac:dyDescent="0.25"/>
    <row r="51" spans="8:8" ht="30" customHeight="1" x14ac:dyDescent="0.25"/>
    <row r="52" spans="8:8" ht="30" customHeight="1" x14ac:dyDescent="0.25"/>
    <row r="53" spans="8:8" ht="30" customHeight="1" x14ac:dyDescent="0.25"/>
    <row r="54" spans="8:8" ht="30" customHeight="1" x14ac:dyDescent="0.25"/>
    <row r="55" spans="8:8" ht="30" customHeight="1" x14ac:dyDescent="0.25"/>
    <row r="56" spans="8:8" ht="30" customHeight="1" x14ac:dyDescent="0.25"/>
    <row r="57" spans="8:8" ht="30" customHeight="1" x14ac:dyDescent="0.25"/>
    <row r="58" spans="8:8" ht="30" customHeight="1" x14ac:dyDescent="0.25"/>
    <row r="59" spans="8:8" ht="30" customHeight="1" x14ac:dyDescent="0.25"/>
    <row r="60" spans="8:8" ht="30" customHeight="1" x14ac:dyDescent="0.25"/>
    <row r="61" spans="8:8" ht="30" customHeight="1" x14ac:dyDescent="0.25"/>
    <row r="62" spans="8:8" ht="30" customHeight="1" x14ac:dyDescent="0.25"/>
    <row r="63" spans="8:8" ht="30" customHeight="1" x14ac:dyDescent="0.25"/>
    <row r="64" spans="8:8" ht="45"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59.25" customHeight="1" x14ac:dyDescent="0.25"/>
  </sheetData>
  <sheetProtection algorithmName="SHA-512" hashValue="ZO0CwBROXRAEWUHQ1prrLbHF6zPaNM76r7WxpQqk9HhmItKyK97NgMf3HMHEUT+9NUlDglaeQbChs6dZ+I5lAQ==" saltValue="zkR+ODPIiH+SPJHY+jlsPg==" spinCount="100000" sheet="1" objects="1" scenarios="1"/>
  <mergeCells count="1">
    <mergeCell ref="O3:Q4"/>
  </mergeCells>
  <conditionalFormatting sqref="B1:B1048576">
    <cfRule type="cellIs" dxfId="130" priority="2" operator="equal">
      <formula>"Informational"</formula>
    </cfRule>
    <cfRule type="cellIs" dxfId="129" priority="3" operator="equal">
      <formula>"Not Needed"</formula>
    </cfRule>
    <cfRule type="cellIs" dxfId="128" priority="4" operator="equal">
      <formula>"Extremely Advantageous"</formula>
    </cfRule>
  </conditionalFormatting>
  <conditionalFormatting sqref="B2:B31">
    <cfRule type="cellIs" dxfId="127" priority="5" operator="equal">
      <formula>"Critical"</formula>
    </cfRule>
    <cfRule type="cellIs" dxfId="126" priority="6" operator="equal">
      <formula>"Mandatory"</formula>
    </cfRule>
  </conditionalFormatting>
  <conditionalFormatting sqref="G3:G14 G16:G21 G23:G31">
    <cfRule type="cellIs" dxfId="125"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1" xr:uid="{00000000-0002-0000-1700-000000000000}">
      <formula1>SpecType</formula1>
      <formula2>0</formula2>
    </dataValidation>
    <dataValidation type="list" allowBlank="1" showInputMessage="1" showErrorMessage="1" sqref="G3:G14 G16:G21 G23:G31" xr:uid="{00000000-0002-0000-17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1:Q68"/>
  <sheetViews>
    <sheetView zoomScaleNormal="100" zoomScalePageLayoutView="70" workbookViewId="0"/>
  </sheetViews>
  <sheetFormatPr defaultColWidth="28.3984375" defaultRowHeight="15.6" x14ac:dyDescent="0.3"/>
  <cols>
    <col min="1" max="1" width="10.59765625" style="181" customWidth="1"/>
    <col min="2" max="2" width="14.59765625" style="181" customWidth="1"/>
    <col min="3" max="3" width="65.59765625" style="62" customWidth="1"/>
    <col min="4" max="4" width="65.59765625" style="183" customWidth="1"/>
    <col min="5" max="5" width="10.59765625" style="183" hidden="1" customWidth="1"/>
    <col min="6" max="6" width="6.59765625" style="183" hidden="1" customWidth="1"/>
    <col min="7" max="7" width="30.59765625" style="183" customWidth="1"/>
    <col min="8" max="8" width="8.59765625" style="64" hidden="1" customWidth="1"/>
    <col min="9" max="11" width="8.59765625" style="63" hidden="1" customWidth="1"/>
    <col min="12" max="12" width="0" style="63" hidden="1" customWidth="1"/>
    <col min="13" max="13" width="28.3984375" style="63"/>
    <col min="14" max="14" width="18.8984375" style="63" customWidth="1"/>
    <col min="15" max="16384" width="28.3984375"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ht="16.2" thickBot="1" x14ac:dyDescent="0.35">
      <c r="A2" s="210" t="s">
        <v>1080</v>
      </c>
      <c r="B2" s="185"/>
      <c r="C2" s="76"/>
      <c r="D2" s="77"/>
      <c r="E2" s="78"/>
      <c r="F2" s="78"/>
      <c r="G2" s="570"/>
      <c r="H2" s="65">
        <f>COUNTA(B3:B3)</f>
        <v>1</v>
      </c>
      <c r="I2" s="98"/>
      <c r="J2" s="98"/>
      <c r="K2" s="98">
        <f>SUM(K3:K3)</f>
        <v>0</v>
      </c>
    </row>
    <row r="3" spans="1:17" ht="30" customHeight="1" thickBot="1" x14ac:dyDescent="0.35">
      <c r="A3" s="384" t="str">
        <f>IF(L3=1,"LK9-"&amp;TEXT(COUNTIF($L$3:L3, "1"), "0"), "")</f>
        <v>LK9-1</v>
      </c>
      <c r="B3" s="385" t="s">
        <v>9</v>
      </c>
      <c r="C3" s="143" t="s">
        <v>1081</v>
      </c>
      <c r="D3" s="386"/>
      <c r="E3" s="94"/>
      <c r="F3" s="85"/>
      <c r="G3" s="86" t="s">
        <v>67</v>
      </c>
      <c r="H3" s="65">
        <f>COUNTIF(G:G,"=Select from Drop Down List")</f>
        <v>1</v>
      </c>
      <c r="I3" s="98">
        <f t="shared" ref="I3" si="0">IF(NOT(ISBLANK($B3)),VLOOKUP($B3,specdata,2,FALSE()),"")</f>
        <v>5</v>
      </c>
      <c r="J3" s="98">
        <f t="shared" ref="J3" si="1">VLOOKUP(G3,AvailabilityData,2,FALSE())</f>
        <v>0</v>
      </c>
      <c r="K3" s="98">
        <f t="shared" ref="K3" si="2">I3*J3</f>
        <v>0</v>
      </c>
      <c r="L3" s="63">
        <v>1</v>
      </c>
      <c r="O3" s="628" t="s">
        <v>73</v>
      </c>
      <c r="P3" s="628"/>
      <c r="Q3" s="628"/>
    </row>
    <row r="4" spans="1:17" ht="30" customHeight="1" x14ac:dyDescent="0.3">
      <c r="H4" s="65">
        <f>COUNTIF(G:G,"=Function Available")</f>
        <v>0</v>
      </c>
    </row>
    <row r="5" spans="1:17" ht="30" customHeight="1" x14ac:dyDescent="0.3">
      <c r="H5" s="65">
        <f>COUNTIF(F:G,"=Function Not Available")</f>
        <v>0</v>
      </c>
    </row>
    <row r="6" spans="1:17" ht="30" customHeight="1" x14ac:dyDescent="0.3">
      <c r="H6" s="65">
        <f>COUNTIF(G:G,"=Exception")</f>
        <v>0</v>
      </c>
    </row>
    <row r="7" spans="1:17" ht="30" customHeight="1" x14ac:dyDescent="0.3">
      <c r="H7" s="564">
        <f>COUNTIFS(B:B,"=Critical",G:G,"=Select from Drop Down List")</f>
        <v>1</v>
      </c>
    </row>
    <row r="8" spans="1:17" ht="30" customHeight="1" x14ac:dyDescent="0.3">
      <c r="H8" s="564">
        <f>COUNTIFS(B:B,"=Critical",G:G,"=Function Available")</f>
        <v>0</v>
      </c>
    </row>
    <row r="9" spans="1:17" ht="30" customHeight="1" x14ac:dyDescent="0.3">
      <c r="H9" s="564">
        <f>COUNTIFS(B:B,"=Critical",G:G,"=Function Not Available")</f>
        <v>0</v>
      </c>
    </row>
    <row r="10" spans="1:17" ht="30" customHeight="1" x14ac:dyDescent="0.3">
      <c r="H10" s="564">
        <f>COUNTIFS(B:B,"=Critical",G:G,"=Exception")</f>
        <v>0</v>
      </c>
    </row>
    <row r="11" spans="1:17" ht="30" customHeight="1" x14ac:dyDescent="0.3">
      <c r="H11" s="565">
        <f>COUNTIFS(B:B,"=Important",G:G,"=Select from Drop Down List")</f>
        <v>0</v>
      </c>
    </row>
    <row r="12" spans="1:17" ht="30" customHeight="1" x14ac:dyDescent="0.3">
      <c r="H12" s="565">
        <f>COUNTIFS(B:B,"=Important",G:G,"=Function Available")</f>
        <v>0</v>
      </c>
    </row>
    <row r="13" spans="1:17" ht="30" customHeight="1" x14ac:dyDescent="0.3">
      <c r="H13" s="565">
        <f>COUNTIFS(B:B,"=Important",G:G,"=Function Not Available")</f>
        <v>0</v>
      </c>
    </row>
    <row r="14" spans="1:17" ht="30" customHeight="1" x14ac:dyDescent="0.3">
      <c r="H14" s="565">
        <f>COUNTIFS(B:B,"=Important",G:G,"=Exception")</f>
        <v>0</v>
      </c>
    </row>
    <row r="15" spans="1:17" ht="30" customHeight="1" x14ac:dyDescent="0.3">
      <c r="H15" s="566">
        <f>COUNTIFS(B:B,"=Informational",G:G,"=Select from Drop Down List")</f>
        <v>0</v>
      </c>
    </row>
    <row r="16" spans="1:17" ht="30" customHeight="1" x14ac:dyDescent="0.3">
      <c r="H16" s="566">
        <f>COUNTIFS(B:B,"=Informational",G:G,"=Function Available")</f>
        <v>0</v>
      </c>
    </row>
    <row r="17" spans="8:8" ht="30" customHeight="1" x14ac:dyDescent="0.3">
      <c r="H17" s="566">
        <f>COUNTIFS(B:B,"=Informational",G:G,"=Function Not Available")</f>
        <v>0</v>
      </c>
    </row>
    <row r="18" spans="8:8" ht="30" customHeight="1" x14ac:dyDescent="0.3">
      <c r="H18" s="566">
        <f>COUNTIFS(B:B,"=Informational",G:G,"=Exception")</f>
        <v>0</v>
      </c>
    </row>
    <row r="19" spans="8:8" ht="30" customHeight="1" x14ac:dyDescent="0.3">
      <c r="H19" s="63"/>
    </row>
    <row r="20" spans="8:8" ht="30" customHeight="1" x14ac:dyDescent="0.3">
      <c r="H20" s="63"/>
    </row>
    <row r="21" spans="8:8" ht="30" customHeight="1" x14ac:dyDescent="0.3">
      <c r="H21" s="65"/>
    </row>
    <row r="22" spans="8:8" ht="30" customHeight="1" x14ac:dyDescent="0.3">
      <c r="H22" s="65"/>
    </row>
    <row r="23" spans="8:8" ht="30" customHeight="1" x14ac:dyDescent="0.3">
      <c r="H23" s="65"/>
    </row>
    <row r="24" spans="8:8" ht="30" customHeight="1" x14ac:dyDescent="0.3">
      <c r="H24" s="65"/>
    </row>
    <row r="25" spans="8:8" ht="30" customHeight="1" x14ac:dyDescent="0.3">
      <c r="H25" s="65"/>
    </row>
    <row r="26" spans="8:8" ht="30" customHeight="1" x14ac:dyDescent="0.3">
      <c r="H26" s="65"/>
    </row>
    <row r="27" spans="8:8" ht="30" customHeight="1" x14ac:dyDescent="0.3">
      <c r="H27" s="65"/>
    </row>
    <row r="28" spans="8:8" ht="30" customHeight="1" x14ac:dyDescent="0.3">
      <c r="H28" s="65"/>
    </row>
    <row r="29" spans="8:8" ht="30" customHeight="1" x14ac:dyDescent="0.3">
      <c r="H29" s="65"/>
    </row>
    <row r="30" spans="8:8" ht="30" customHeight="1" x14ac:dyDescent="0.3">
      <c r="H30" s="65"/>
    </row>
    <row r="31" spans="8:8" ht="30" customHeight="1" x14ac:dyDescent="0.3">
      <c r="H31" s="65"/>
    </row>
    <row r="32" spans="8:8" ht="30" customHeight="1" x14ac:dyDescent="0.3">
      <c r="H32" s="65"/>
    </row>
    <row r="33" spans="8:8" ht="30" customHeight="1" x14ac:dyDescent="0.3">
      <c r="H33" s="65"/>
    </row>
    <row r="34" spans="8:8" ht="30" customHeight="1" x14ac:dyDescent="0.3">
      <c r="H34" s="65"/>
    </row>
    <row r="35" spans="8:8" ht="30" customHeight="1" x14ac:dyDescent="0.3">
      <c r="H35" s="65"/>
    </row>
    <row r="36" spans="8:8" ht="30" customHeight="1" x14ac:dyDescent="0.3">
      <c r="H36" s="65"/>
    </row>
    <row r="37" spans="8:8" ht="30" customHeight="1" x14ac:dyDescent="0.3">
      <c r="H37" s="65"/>
    </row>
    <row r="38" spans="8:8" ht="30" customHeight="1" x14ac:dyDescent="0.3">
      <c r="H38" s="65"/>
    </row>
    <row r="39" spans="8:8" ht="30" customHeight="1" x14ac:dyDescent="0.3">
      <c r="H39" s="65"/>
    </row>
    <row r="40" spans="8:8" ht="30" customHeight="1" x14ac:dyDescent="0.3">
      <c r="H40" s="65"/>
    </row>
    <row r="41" spans="8:8" ht="30" customHeight="1" x14ac:dyDescent="0.3">
      <c r="H41" s="65"/>
    </row>
    <row r="42" spans="8:8" ht="30" customHeight="1" x14ac:dyDescent="0.3">
      <c r="H42" s="65"/>
    </row>
    <row r="43" spans="8:8" ht="30" customHeight="1" x14ac:dyDescent="0.3">
      <c r="H43" s="65"/>
    </row>
    <row r="44" spans="8:8" ht="30" customHeight="1" x14ac:dyDescent="0.3">
      <c r="H44" s="65"/>
    </row>
    <row r="45" spans="8:8" ht="30" customHeight="1" x14ac:dyDescent="0.3"/>
    <row r="46" spans="8:8" ht="30" customHeight="1" x14ac:dyDescent="0.3"/>
    <row r="47" spans="8:8" ht="30" customHeight="1" x14ac:dyDescent="0.3"/>
    <row r="48" spans="8:8" ht="30" customHeight="1" x14ac:dyDescent="0.3"/>
    <row r="49" ht="30" customHeight="1" x14ac:dyDescent="0.3"/>
    <row r="50" ht="30" customHeight="1" x14ac:dyDescent="0.3"/>
    <row r="51" ht="45"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59.25" customHeight="1" x14ac:dyDescent="0.3"/>
  </sheetData>
  <sheetProtection algorithmName="SHA-512" hashValue="ZCEn7yACvo+DynzvBABzbmnZ6oHvpyz8yNQ2T0ppvZMBHiswsduXcuv7YisS9jJECLX/lypeM9lSFNdBqTC6bw==" saltValue="dCiea0/M/viAkI0aymY+aA==" spinCount="100000" sheet="1" objects="1" scenarios="1"/>
  <mergeCells count="1">
    <mergeCell ref="O3:Q3"/>
  </mergeCells>
  <conditionalFormatting sqref="B1:B1048576">
    <cfRule type="cellIs" dxfId="124" priority="2" operator="equal">
      <formula>"Informational"</formula>
    </cfRule>
    <cfRule type="cellIs" dxfId="123" priority="3" operator="equal">
      <formula>"Not Needed"</formula>
    </cfRule>
    <cfRule type="cellIs" dxfId="122" priority="4" operator="equal">
      <formula>"Extremely Advantageous"</formula>
    </cfRule>
    <cfRule type="cellIs" dxfId="121" priority="5" operator="equal">
      <formula>"Critical"</formula>
    </cfRule>
  </conditionalFormatting>
  <conditionalFormatting sqref="B2:B3">
    <cfRule type="cellIs" dxfId="120" priority="6" operator="equal">
      <formula>"Mandatory"</formula>
    </cfRule>
  </conditionalFormatting>
  <conditionalFormatting sqref="G3">
    <cfRule type="cellIs" dxfId="119"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 xr:uid="{00000000-0002-0000-1800-000000000000}">
      <formula1>SpecType</formula1>
      <formula2>0</formula2>
    </dataValidation>
    <dataValidation type="list" allowBlank="1" showInputMessage="1" showErrorMessage="1" sqref="G3" xr:uid="{00000000-0002-0000-18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sheetPr>
  <dimension ref="A1:Q110"/>
  <sheetViews>
    <sheetView zoomScaleNormal="100" zoomScalePageLayoutView="90" workbookViewId="0">
      <selection activeCell="O3" sqref="O3:Q4"/>
    </sheetView>
  </sheetViews>
  <sheetFormatPr defaultColWidth="9" defaultRowHeight="15.6" x14ac:dyDescent="0.3"/>
  <cols>
    <col min="1" max="1" width="10.59765625" style="181" customWidth="1"/>
    <col min="2" max="2" width="14.59765625" style="18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387" t="s">
        <v>1085</v>
      </c>
      <c r="B2" s="388"/>
      <c r="C2" s="341"/>
      <c r="D2" s="320"/>
      <c r="E2" s="321"/>
      <c r="F2" s="321"/>
      <c r="G2" s="104"/>
      <c r="H2" s="65">
        <f>COUNTA(B3:B5)</f>
        <v>3</v>
      </c>
      <c r="K2" s="65">
        <f>SUM(K3:K5)</f>
        <v>0</v>
      </c>
    </row>
    <row r="3" spans="1:17" ht="29.4" customHeight="1" x14ac:dyDescent="0.3">
      <c r="A3" s="80" t="str">
        <f>IF(L3=1,"Llin-"&amp;TEXT(COUNTIF($L$3:L3, "1"), "0"), "")</f>
        <v>Llin-1</v>
      </c>
      <c r="B3" s="81" t="s">
        <v>9</v>
      </c>
      <c r="C3" s="106" t="s">
        <v>1086</v>
      </c>
      <c r="D3" s="93"/>
      <c r="E3" s="84"/>
      <c r="F3" s="122"/>
      <c r="G3" s="122" t="s">
        <v>67</v>
      </c>
      <c r="H3" s="65">
        <f>COUNTIF(G:G,"=Select from Drop Down List")</f>
        <v>3</v>
      </c>
      <c r="I3" s="65">
        <f t="shared" ref="I3:I5" si="0">IF(NOT(ISBLANK($B3)),VLOOKUP($B3,specdata,2,FALSE()),"")</f>
        <v>5</v>
      </c>
      <c r="J3" s="65">
        <f t="shared" ref="J3:J5" si="1">VLOOKUP(G3,AvailabilityData,2,FALSE())</f>
        <v>0</v>
      </c>
      <c r="K3" s="65">
        <f t="shared" ref="K3:K5" si="2">I3*J3</f>
        <v>0</v>
      </c>
      <c r="L3" s="63">
        <v>1</v>
      </c>
      <c r="O3" s="627"/>
      <c r="P3" s="627"/>
      <c r="Q3" s="627"/>
    </row>
    <row r="4" spans="1:17" ht="30" customHeight="1" x14ac:dyDescent="0.3">
      <c r="A4" s="80" t="str">
        <f>IF(L4=1,"Llin-"&amp;TEXT(COUNTIF($L$3:L4, "1"), "0"), "")</f>
        <v>Llin-2</v>
      </c>
      <c r="B4" s="81" t="s">
        <v>9</v>
      </c>
      <c r="C4" s="106" t="s">
        <v>1087</v>
      </c>
      <c r="D4" s="83"/>
      <c r="E4" s="84"/>
      <c r="F4" s="122"/>
      <c r="G4" s="122" t="s">
        <v>67</v>
      </c>
      <c r="H4" s="65">
        <f>COUNTIF(G:G,"=Function Available")</f>
        <v>0</v>
      </c>
      <c r="I4" s="65">
        <f t="shared" si="0"/>
        <v>5</v>
      </c>
      <c r="J4" s="65">
        <f t="shared" si="1"/>
        <v>0</v>
      </c>
      <c r="K4" s="65">
        <f t="shared" si="2"/>
        <v>0</v>
      </c>
      <c r="L4" s="63">
        <v>1</v>
      </c>
      <c r="O4" s="627"/>
      <c r="P4" s="627"/>
      <c r="Q4" s="627"/>
    </row>
    <row r="5" spans="1:17" ht="30" customHeight="1" x14ac:dyDescent="0.3">
      <c r="A5" s="80" t="str">
        <f>IF(L5=1,"Llin-"&amp;TEXT(COUNTIF($L$3:L5, "1"), "0"), "")</f>
        <v>Llin-3</v>
      </c>
      <c r="B5" s="81" t="s">
        <v>10</v>
      </c>
      <c r="C5" s="143" t="s">
        <v>1088</v>
      </c>
      <c r="D5" s="83"/>
      <c r="E5" s="84"/>
      <c r="F5" s="122"/>
      <c r="G5" s="122" t="s">
        <v>67</v>
      </c>
      <c r="H5" s="65">
        <f>COUNTIF(F:G,"=Function Not Available")</f>
        <v>0</v>
      </c>
      <c r="I5" s="65">
        <f t="shared" si="0"/>
        <v>1</v>
      </c>
      <c r="J5" s="65">
        <f t="shared" si="1"/>
        <v>0</v>
      </c>
      <c r="K5" s="65">
        <f t="shared" si="2"/>
        <v>0</v>
      </c>
      <c r="L5" s="63">
        <v>1</v>
      </c>
    </row>
    <row r="6" spans="1:17" ht="30" customHeight="1" x14ac:dyDescent="0.3">
      <c r="C6" s="249"/>
      <c r="H6" s="65">
        <f>COUNTIF(G:G,"=Exception")</f>
        <v>0</v>
      </c>
    </row>
    <row r="7" spans="1:17" ht="30" customHeight="1" x14ac:dyDescent="0.3">
      <c r="H7" s="564">
        <f>COUNTIFS(B:B,"=Critical",G:G,"=Select from Drop Down List")</f>
        <v>2</v>
      </c>
    </row>
    <row r="8" spans="1:17" ht="30" customHeight="1" x14ac:dyDescent="0.3">
      <c r="H8" s="564">
        <f>COUNTIFS(B:B,"=Critical",G:G,"=Function Available")</f>
        <v>0</v>
      </c>
    </row>
    <row r="9" spans="1:17" ht="30" customHeight="1" x14ac:dyDescent="0.3">
      <c r="H9" s="564">
        <f>COUNTIFS(B:B,"=Critical",G:G,"=Function Not Available")</f>
        <v>0</v>
      </c>
    </row>
    <row r="10" spans="1:17" ht="30" customHeight="1" x14ac:dyDescent="0.3">
      <c r="H10" s="564">
        <f>COUNTIFS(B:B,"=Critical",G:G,"=Exception")</f>
        <v>0</v>
      </c>
    </row>
    <row r="11" spans="1:17" ht="30" customHeight="1" x14ac:dyDescent="0.3">
      <c r="H11" s="565">
        <f>COUNTIFS(B:B,"=Important",G:G,"=Select from Drop Down List")</f>
        <v>1</v>
      </c>
    </row>
    <row r="12" spans="1:17" ht="30" customHeight="1" x14ac:dyDescent="0.3">
      <c r="H12" s="565">
        <f>COUNTIFS(B:B,"=Important",G:G,"=Function Available")</f>
        <v>0</v>
      </c>
    </row>
    <row r="13" spans="1:17" ht="30" customHeight="1" x14ac:dyDescent="0.3">
      <c r="H13" s="565">
        <f>COUNTIFS(B:B,"=Important",G:G,"=Function Not Available")</f>
        <v>0</v>
      </c>
    </row>
    <row r="14" spans="1:17" ht="30" customHeight="1" x14ac:dyDescent="0.3">
      <c r="H14" s="565">
        <f>COUNTIFS(B:B,"=Important",G:G,"=Exception")</f>
        <v>0</v>
      </c>
    </row>
    <row r="15" spans="1:17" ht="30" customHeight="1" x14ac:dyDescent="0.3">
      <c r="H15" s="566">
        <f>COUNTIFS(B:B,"=Informational",G:G,"=Select from Drop Down List")</f>
        <v>0</v>
      </c>
    </row>
    <row r="16" spans="1:17" ht="30" customHeight="1" x14ac:dyDescent="0.3">
      <c r="H16" s="566">
        <f>COUNTIFS(B:B,"=Informational",G:G,"=Function Available")</f>
        <v>0</v>
      </c>
    </row>
    <row r="17" spans="4:8" x14ac:dyDescent="0.3">
      <c r="H17" s="566">
        <f>COUNTIFS(B:B,"=Informational",G:G,"=Function Not Available")</f>
        <v>0</v>
      </c>
    </row>
    <row r="18" spans="4:8" ht="30" customHeight="1" x14ac:dyDescent="0.3">
      <c r="D18" s="251"/>
      <c r="H18" s="566">
        <f>COUNTIFS(B:B,"=Informational",G:G,"=Exception")</f>
        <v>0</v>
      </c>
    </row>
    <row r="19" spans="4:8" ht="30" customHeight="1" x14ac:dyDescent="0.3">
      <c r="D19" s="251"/>
      <c r="H19" s="63"/>
    </row>
    <row r="20" spans="4:8" ht="30" customHeight="1" x14ac:dyDescent="0.3">
      <c r="D20" s="251"/>
      <c r="H20" s="63"/>
    </row>
    <row r="21" spans="4:8" ht="30" customHeight="1" x14ac:dyDescent="0.3">
      <c r="H21" s="63"/>
    </row>
    <row r="22" spans="4:8" ht="30" customHeight="1" x14ac:dyDescent="0.3">
      <c r="D22" s="252"/>
      <c r="H22" s="63"/>
    </row>
    <row r="23" spans="4:8" ht="30" customHeight="1" x14ac:dyDescent="0.3">
      <c r="D23" s="252"/>
      <c r="H23" s="65"/>
    </row>
    <row r="24" spans="4:8" ht="30" customHeight="1" x14ac:dyDescent="0.3">
      <c r="D24" s="252"/>
      <c r="H24" s="65"/>
    </row>
    <row r="25" spans="4:8" ht="30" customHeight="1" x14ac:dyDescent="0.3">
      <c r="D25" s="252"/>
    </row>
    <row r="26" spans="4:8" ht="30" customHeight="1" x14ac:dyDescent="0.3">
      <c r="D26" s="252"/>
    </row>
    <row r="27" spans="4:8" ht="30" customHeight="1" x14ac:dyDescent="0.3">
      <c r="D27" s="252"/>
    </row>
    <row r="28" spans="4:8" ht="30" customHeight="1" x14ac:dyDescent="0.3">
      <c r="D28" s="252"/>
    </row>
    <row r="29" spans="4:8" ht="30" customHeight="1" x14ac:dyDescent="0.3">
      <c r="D29" s="252"/>
    </row>
    <row r="30" spans="4:8" ht="30" customHeight="1" x14ac:dyDescent="0.3">
      <c r="D30" s="251"/>
    </row>
    <row r="31" spans="4:8" ht="30" customHeight="1" x14ac:dyDescent="0.3">
      <c r="D31" s="251"/>
    </row>
    <row r="32" spans="4:8" ht="30" customHeight="1" x14ac:dyDescent="0.3">
      <c r="D32" s="251"/>
    </row>
    <row r="33" spans="4:4" ht="30" customHeight="1" x14ac:dyDescent="0.3">
      <c r="D33" s="251"/>
    </row>
    <row r="34" spans="4:4" ht="30" customHeight="1" x14ac:dyDescent="0.3">
      <c r="D34" s="252"/>
    </row>
    <row r="35" spans="4:4" ht="30" customHeight="1" x14ac:dyDescent="0.3">
      <c r="D35" s="252"/>
    </row>
    <row r="36" spans="4:4" ht="30" customHeight="1" x14ac:dyDescent="0.3">
      <c r="D36" s="252"/>
    </row>
    <row r="37" spans="4:4" ht="30" customHeight="1" x14ac:dyDescent="0.3">
      <c r="D37" s="252"/>
    </row>
    <row r="38" spans="4:4" ht="30" customHeight="1" x14ac:dyDescent="0.3">
      <c r="D38" s="252"/>
    </row>
    <row r="39" spans="4:4" ht="30" customHeight="1" x14ac:dyDescent="0.3">
      <c r="D39" s="252"/>
    </row>
    <row r="40" spans="4:4" ht="30" customHeight="1" x14ac:dyDescent="0.3">
      <c r="D40" s="252"/>
    </row>
    <row r="41" spans="4:4" ht="30" customHeight="1" x14ac:dyDescent="0.3">
      <c r="D41" s="252"/>
    </row>
    <row r="42" spans="4:4" ht="30" customHeight="1" x14ac:dyDescent="0.3"/>
    <row r="43" spans="4:4" ht="30" customHeight="1" x14ac:dyDescent="0.3"/>
    <row r="44" spans="4:4" ht="30" customHeight="1" x14ac:dyDescent="0.3"/>
    <row r="45" spans="4:4" ht="30" customHeight="1" x14ac:dyDescent="0.3"/>
    <row r="46" spans="4:4" ht="30" customHeight="1" x14ac:dyDescent="0.3"/>
    <row r="47" spans="4:4" ht="30" customHeight="1" x14ac:dyDescent="0.3"/>
    <row r="48" spans="4:4"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45"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59.25" customHeight="1" x14ac:dyDescent="0.3"/>
  </sheetData>
  <sheetProtection algorithmName="SHA-512" hashValue="vMcEkNvI/iDMZ5jTHRPCipand821iIaceNh2dcwaAEhnYDjT6Xv6v65qsy/ZhBWEOosUSUMldxiVhYScLJwmog==" saltValue="kTXSRd4lZJIpos2VzSOzvg==" spinCount="100000" sheet="1" objects="1" scenarios="1"/>
  <mergeCells count="1">
    <mergeCell ref="O3:Q4"/>
  </mergeCells>
  <conditionalFormatting sqref="B1">
    <cfRule type="cellIs" dxfId="118" priority="2" operator="equal">
      <formula>"Informational"</formula>
    </cfRule>
  </conditionalFormatting>
  <conditionalFormatting sqref="B1:B1048576">
    <cfRule type="cellIs" dxfId="117" priority="5" operator="equal">
      <formula>"Not Needed"</formula>
    </cfRule>
    <cfRule type="cellIs" dxfId="116" priority="6" operator="equal">
      <formula>"Critical"</formula>
    </cfRule>
    <cfRule type="cellIs" dxfId="115" priority="7" operator="equal">
      <formula>"Extremely Advantageous"</formula>
    </cfRule>
  </conditionalFormatting>
  <conditionalFormatting sqref="C3:C6">
    <cfRule type="expression" dxfId="114" priority="3">
      <formula>$AU3="Title"</formula>
    </cfRule>
  </conditionalFormatting>
  <conditionalFormatting sqref="G3:G5">
    <cfRule type="cellIs" dxfId="113" priority="4" operator="equal">
      <formula>"Select from Drop Down List"</formula>
    </cfRule>
  </conditionalFormatting>
  <dataValidations disablePrompts="1" count="2">
    <dataValidation type="list" allowBlank="1" showInputMessage="1" showErrorMessage="1" errorTitle="Invalid specification type" error="Please enter a Specification type from the drop-down list." sqref="B3:B5" xr:uid="{00000000-0002-0000-1A00-000000000000}">
      <formula1>SpecType</formula1>
      <formula2>0</formula2>
    </dataValidation>
    <dataValidation type="list" allowBlank="1" showInputMessage="1" showErrorMessage="1" sqref="G3:G5" xr:uid="{00000000-0002-0000-1A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sheetPr>
  <dimension ref="A1:M38"/>
  <sheetViews>
    <sheetView zoomScaleNormal="100" zoomScalePageLayoutView="70" workbookViewId="0"/>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3"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3" x14ac:dyDescent="0.3">
      <c r="A2" s="215" t="s">
        <v>1089</v>
      </c>
      <c r="B2" s="185"/>
      <c r="C2" s="211"/>
      <c r="D2" s="77"/>
      <c r="E2" s="78"/>
      <c r="F2" s="78"/>
      <c r="G2" s="104"/>
      <c r="H2" s="65">
        <f>COUNTA(B3:B21)</f>
        <v>12</v>
      </c>
      <c r="K2" s="65">
        <f>SUM(K3:K21)</f>
        <v>0</v>
      </c>
    </row>
    <row r="3" spans="1:13" ht="31.2" x14ac:dyDescent="0.3">
      <c r="A3" s="80" t="str">
        <f>IF(L3=1,"LMast-"&amp;TEXT(COUNTIF($L$3:L3, "1"), "0"), "")</f>
        <v>LMast-1</v>
      </c>
      <c r="B3" s="81" t="s">
        <v>9</v>
      </c>
      <c r="C3" s="106" t="s">
        <v>1090</v>
      </c>
      <c r="D3" s="161"/>
      <c r="E3" s="84"/>
      <c r="F3" s="85"/>
      <c r="G3" s="86" t="s">
        <v>67</v>
      </c>
      <c r="H3" s="65">
        <f>COUNTIF(G:G,"=Select from Drop Down List")</f>
        <v>12</v>
      </c>
      <c r="I3" s="65">
        <f t="shared" ref="I3:I5" si="0">IF(NOT(ISBLANK($B3)),VLOOKUP($B3,specdata,2,FALSE()),"")</f>
        <v>5</v>
      </c>
      <c r="J3" s="65">
        <f t="shared" ref="J3:J5" si="1">VLOOKUP(G3,AvailabilityData,2,FALSE())</f>
        <v>0</v>
      </c>
      <c r="K3" s="65">
        <f t="shared" ref="K3:K5" si="2">I3*J3</f>
        <v>0</v>
      </c>
      <c r="L3" s="63">
        <v>1</v>
      </c>
    </row>
    <row r="4" spans="1:13" ht="78" x14ac:dyDescent="0.3">
      <c r="A4" s="80" t="str">
        <f>IF(L4=1,"LMast-"&amp;TEXT(COUNTIF($L$3:L4, "1"), "0"), "")</f>
        <v>LMast-2</v>
      </c>
      <c r="B4" s="81" t="s">
        <v>10</v>
      </c>
      <c r="C4" s="106" t="s">
        <v>1091</v>
      </c>
      <c r="D4" s="161"/>
      <c r="E4" s="84"/>
      <c r="F4" s="85"/>
      <c r="G4" s="86" t="s">
        <v>67</v>
      </c>
      <c r="H4" s="65">
        <f>COUNTIF(G:G,"=Function Available")</f>
        <v>0</v>
      </c>
      <c r="I4" s="65">
        <f t="shared" si="0"/>
        <v>1</v>
      </c>
      <c r="J4" s="65">
        <f t="shared" si="1"/>
        <v>0</v>
      </c>
      <c r="K4" s="65">
        <f t="shared" si="2"/>
        <v>0</v>
      </c>
      <c r="L4" s="63">
        <v>1</v>
      </c>
    </row>
    <row r="5" spans="1:13" ht="30" customHeight="1" x14ac:dyDescent="0.3">
      <c r="A5" s="80" t="str">
        <f>IF(L5=1,"LMast-"&amp;TEXT(COUNTIF($L$3:L5, "1"), "0"), "")</f>
        <v>LMast-3</v>
      </c>
      <c r="B5" s="81" t="s">
        <v>10</v>
      </c>
      <c r="C5" s="106" t="s">
        <v>1092</v>
      </c>
      <c r="D5" s="162"/>
      <c r="E5" s="90"/>
      <c r="F5" s="91"/>
      <c r="G5" s="111" t="s">
        <v>67</v>
      </c>
      <c r="H5" s="65">
        <f>COUNTIF(F:G,"=Function Not Available")</f>
        <v>0</v>
      </c>
      <c r="I5" s="65">
        <f t="shared" si="0"/>
        <v>1</v>
      </c>
      <c r="J5" s="65">
        <f t="shared" si="1"/>
        <v>0</v>
      </c>
      <c r="K5" s="65">
        <f t="shared" si="2"/>
        <v>0</v>
      </c>
      <c r="L5" s="63">
        <v>1</v>
      </c>
    </row>
    <row r="6" spans="1:13" ht="15" customHeight="1" x14ac:dyDescent="0.3">
      <c r="A6" s="155"/>
      <c r="B6" s="113"/>
      <c r="C6" s="114" t="s">
        <v>355</v>
      </c>
      <c r="D6" s="167"/>
      <c r="E6" s="168"/>
      <c r="F6" s="116"/>
      <c r="G6" s="104"/>
      <c r="H6" s="65">
        <f>COUNTIF(G:G,"=Exception")</f>
        <v>0</v>
      </c>
    </row>
    <row r="7" spans="1:13" ht="35.25" customHeight="1" x14ac:dyDescent="0.3">
      <c r="A7" s="80" t="str">
        <f>IF(L7=1,"LMast-"&amp;TEXT(COUNTIF($L$3:L7, "1"), "0"), "")</f>
        <v>LMast-4</v>
      </c>
      <c r="B7" s="81" t="s">
        <v>9</v>
      </c>
      <c r="C7" s="118" t="s">
        <v>1093</v>
      </c>
      <c r="D7" s="161"/>
      <c r="E7" s="84"/>
      <c r="F7" s="121"/>
      <c r="G7" s="122" t="s">
        <v>67</v>
      </c>
      <c r="H7" s="564">
        <f>COUNTIFS(B:B,"=Critical",G:G,"=Select from Drop Down List")</f>
        <v>9</v>
      </c>
      <c r="I7" s="65">
        <f t="shared" ref="I7:I8" si="3">IF(NOT(ISBLANK($B7)),VLOOKUP($B7,specdata,2,FALSE()),"")</f>
        <v>5</v>
      </c>
      <c r="J7" s="65">
        <f t="shared" ref="J7:J8" si="4">VLOOKUP(G7,AvailabilityData,2,FALSE())</f>
        <v>0</v>
      </c>
      <c r="K7" s="65">
        <f t="shared" ref="K7:K8" si="5">I7*J7</f>
        <v>0</v>
      </c>
      <c r="L7" s="63">
        <v>1</v>
      </c>
    </row>
    <row r="8" spans="1:13" ht="31.2" x14ac:dyDescent="0.3">
      <c r="A8" s="80" t="str">
        <f>IF(L8=1,"LMast-"&amp;TEXT(COUNTIF($L$3:L8, "1"), "0"), "")</f>
        <v>LMast-5</v>
      </c>
      <c r="B8" s="81" t="s">
        <v>9</v>
      </c>
      <c r="C8" s="106" t="s">
        <v>1094</v>
      </c>
      <c r="D8" s="161"/>
      <c r="E8" s="84"/>
      <c r="F8" s="85"/>
      <c r="G8" s="86" t="s">
        <v>67</v>
      </c>
      <c r="H8" s="564">
        <f>COUNTIFS(B:B,"=Critical",G:G,"=Function Available")</f>
        <v>0</v>
      </c>
      <c r="I8" s="65">
        <f t="shared" si="3"/>
        <v>5</v>
      </c>
      <c r="J8" s="65">
        <f t="shared" si="4"/>
        <v>0</v>
      </c>
      <c r="K8" s="65">
        <f t="shared" si="5"/>
        <v>0</v>
      </c>
      <c r="L8" s="63">
        <v>1</v>
      </c>
    </row>
    <row r="9" spans="1:13" s="153" customFormat="1" ht="15" customHeight="1" x14ac:dyDescent="0.3">
      <c r="A9" s="151"/>
      <c r="B9" s="124"/>
      <c r="C9" s="125" t="s">
        <v>1096</v>
      </c>
      <c r="D9" s="165"/>
      <c r="E9" s="166"/>
      <c r="F9" s="128"/>
      <c r="G9" s="104"/>
      <c r="H9" s="564">
        <f>COUNTIFS(B:B,"=Critical",G:G,"=Function Not Available")</f>
        <v>0</v>
      </c>
      <c r="I9" s="97"/>
      <c r="J9" s="97"/>
      <c r="K9" s="97"/>
    </row>
    <row r="10" spans="1:13" ht="30" customHeight="1" x14ac:dyDescent="0.3">
      <c r="A10" s="80" t="str">
        <f>IF(L10=1,"LMast-"&amp;TEXT(COUNTIF($L$3:L10, "1"), "0"), "")</f>
        <v>LMast-6</v>
      </c>
      <c r="B10" s="81" t="s">
        <v>12</v>
      </c>
      <c r="C10" s="133" t="s">
        <v>1097</v>
      </c>
      <c r="D10" s="162"/>
      <c r="E10" s="90"/>
      <c r="F10" s="91"/>
      <c r="G10" s="111" t="s">
        <v>67</v>
      </c>
      <c r="H10" s="564">
        <f>COUNTIFS(B:B,"=Critical",G:G,"=Exception")</f>
        <v>0</v>
      </c>
      <c r="I10" s="65">
        <f t="shared" ref="I10" si="6">IF(NOT(ISBLANK($B10)),VLOOKUP($B10,specdata,2,FALSE()),"")</f>
        <v>0</v>
      </c>
      <c r="J10" s="65">
        <f t="shared" ref="J10" si="7">VLOOKUP(G10,AvailabilityData,2,FALSE())</f>
        <v>0</v>
      </c>
      <c r="K10" s="65">
        <f t="shared" ref="K10" si="8">I10*J10</f>
        <v>0</v>
      </c>
      <c r="L10" s="63">
        <v>1</v>
      </c>
    </row>
    <row r="11" spans="1:13" ht="15" customHeight="1" x14ac:dyDescent="0.3">
      <c r="A11" s="155"/>
      <c r="B11" s="113"/>
      <c r="C11" s="114" t="s">
        <v>250</v>
      </c>
      <c r="D11" s="167"/>
      <c r="E11" s="168"/>
      <c r="F11" s="116"/>
      <c r="G11" s="104"/>
      <c r="H11" s="565">
        <f>COUNTIFS(B:B,"=Important",G:G,"=Select from Drop Down List")</f>
        <v>2</v>
      </c>
    </row>
    <row r="12" spans="1:13" ht="30" customHeight="1" x14ac:dyDescent="0.3">
      <c r="A12" s="80" t="str">
        <f>IF(L12=1,"LMast-"&amp;TEXT(COUNTIF($L$3:L12, "1"), "0"), "")</f>
        <v>LMast-7</v>
      </c>
      <c r="B12" s="81" t="s">
        <v>9</v>
      </c>
      <c r="C12" s="118" t="s">
        <v>1098</v>
      </c>
      <c r="D12" s="161"/>
      <c r="E12" s="84"/>
      <c r="F12" s="121"/>
      <c r="G12" s="122" t="s">
        <v>67</v>
      </c>
      <c r="H12" s="565">
        <f>COUNTIFS(B:B,"=Important",G:G,"=Function Available")</f>
        <v>0</v>
      </c>
      <c r="I12" s="65">
        <f t="shared" ref="I12" si="9">IF(NOT(ISBLANK($B12)),VLOOKUP($B12,specdata,2,FALSE()),"")</f>
        <v>5</v>
      </c>
      <c r="J12" s="65">
        <f t="shared" ref="J12" si="10">VLOOKUP(G12,AvailabilityData,2,FALSE())</f>
        <v>0</v>
      </c>
      <c r="K12" s="65">
        <f t="shared" ref="K12" si="11">I12*J12</f>
        <v>0</v>
      </c>
      <c r="L12" s="63">
        <v>1</v>
      </c>
    </row>
    <row r="13" spans="1:13" ht="15" customHeight="1" x14ac:dyDescent="0.3">
      <c r="A13" s="155"/>
      <c r="B13" s="113"/>
      <c r="C13" s="114" t="s">
        <v>1108</v>
      </c>
      <c r="D13" s="167"/>
      <c r="E13" s="168"/>
      <c r="F13" s="116"/>
      <c r="G13" s="104"/>
      <c r="H13" s="565">
        <f>COUNTIFS(B:B,"=Important",G:G,"=Function Not Available")</f>
        <v>0</v>
      </c>
    </row>
    <row r="14" spans="1:13" ht="30" customHeight="1" x14ac:dyDescent="0.3">
      <c r="A14" s="80" t="str">
        <f>IF(L14=1,"LMast-"&amp;TEXT(COUNTIF($L$3:L14, "1"), "0"), "")</f>
        <v>LMast-8</v>
      </c>
      <c r="B14" s="81" t="s">
        <v>9</v>
      </c>
      <c r="C14" s="118" t="s">
        <v>1109</v>
      </c>
      <c r="D14" s="161"/>
      <c r="E14" s="84"/>
      <c r="F14" s="121"/>
      <c r="G14" s="122" t="s">
        <v>67</v>
      </c>
      <c r="H14" s="565">
        <f>COUNTIFS(B:B,"=Important",G:G,"=Exception")</f>
        <v>0</v>
      </c>
      <c r="I14" s="65">
        <f>IF(NOT(ISBLANK($B14)),VLOOKUP($B14,specdata,2,FALSE()),"")</f>
        <v>5</v>
      </c>
      <c r="J14" s="65">
        <f>VLOOKUP(G14,AvailabilityData,2,FALSE())</f>
        <v>0</v>
      </c>
      <c r="K14" s="65">
        <f>I14*J14</f>
        <v>0</v>
      </c>
      <c r="L14" s="63">
        <v>1</v>
      </c>
    </row>
    <row r="15" spans="1:13" ht="15" customHeight="1" x14ac:dyDescent="0.3">
      <c r="A15" s="155"/>
      <c r="B15" s="113"/>
      <c r="C15" s="114" t="s">
        <v>1111</v>
      </c>
      <c r="D15" s="167"/>
      <c r="E15" s="168"/>
      <c r="F15" s="116"/>
      <c r="G15" s="104"/>
      <c r="H15" s="566">
        <f>COUNTIFS(B:B,"=Informational",G:G,"=Select from Drop Down List")</f>
        <v>1</v>
      </c>
    </row>
    <row r="16" spans="1:13" ht="30" customHeight="1" x14ac:dyDescent="0.3">
      <c r="A16" s="80" t="str">
        <f>IF(L16=1,"LMast-"&amp;TEXT(COUNTIF($L$3:L16, "1"), "0"), "")</f>
        <v>LMast-9</v>
      </c>
      <c r="B16" s="81" t="s">
        <v>9</v>
      </c>
      <c r="C16" s="118" t="s">
        <v>1112</v>
      </c>
      <c r="D16" s="161"/>
      <c r="E16" s="84"/>
      <c r="F16" s="121"/>
      <c r="G16" s="122" t="s">
        <v>67</v>
      </c>
      <c r="H16" s="566">
        <f>COUNTIFS(B:B,"=Informational",G:G,"=Function Available")</f>
        <v>0</v>
      </c>
      <c r="I16" s="65">
        <f t="shared" ref="I16:I17" si="12">IF(NOT(ISBLANK($B16)),VLOOKUP($B16,specdata,2,FALSE()),"")</f>
        <v>5</v>
      </c>
      <c r="J16" s="65">
        <f t="shared" ref="J16:J17" si="13">VLOOKUP(G16,AvailabilityData,2,FALSE())</f>
        <v>0</v>
      </c>
      <c r="K16" s="65">
        <f t="shared" ref="K16:K17" si="14">I16*J16</f>
        <v>0</v>
      </c>
      <c r="L16" s="63">
        <v>1</v>
      </c>
    </row>
    <row r="17" spans="1:12" ht="30" customHeight="1" x14ac:dyDescent="0.3">
      <c r="A17" s="80" t="str">
        <f>IF(L17=1,"LMast-"&amp;TEXT(COUNTIF($L$3:L17, "1"), "0"), "")</f>
        <v>LMast-10</v>
      </c>
      <c r="B17" s="81" t="s">
        <v>9</v>
      </c>
      <c r="C17" s="106" t="s">
        <v>1114</v>
      </c>
      <c r="D17" s="161"/>
      <c r="E17" s="84"/>
      <c r="F17" s="85"/>
      <c r="G17" s="86" t="s">
        <v>67</v>
      </c>
      <c r="H17" s="566">
        <f>COUNTIFS(B:B,"=Informational",G:G,"=Function Not Available")</f>
        <v>0</v>
      </c>
      <c r="I17" s="65">
        <f t="shared" si="12"/>
        <v>5</v>
      </c>
      <c r="J17" s="65">
        <f t="shared" si="13"/>
        <v>0</v>
      </c>
      <c r="K17" s="65">
        <f t="shared" si="14"/>
        <v>0</v>
      </c>
      <c r="L17" s="63">
        <v>1</v>
      </c>
    </row>
    <row r="18" spans="1:12" s="153" customFormat="1" ht="15" customHeight="1" x14ac:dyDescent="0.3">
      <c r="A18" s="151"/>
      <c r="B18" s="124"/>
      <c r="C18" s="125" t="s">
        <v>1125</v>
      </c>
      <c r="D18" s="165"/>
      <c r="E18" s="166"/>
      <c r="F18" s="128"/>
      <c r="G18" s="104"/>
      <c r="H18" s="566">
        <f>COUNTIFS(B:B,"=Informational",G:G,"=Exception")</f>
        <v>0</v>
      </c>
      <c r="I18" s="97"/>
      <c r="J18" s="97"/>
      <c r="K18" s="97"/>
    </row>
    <row r="19" spans="1:12" ht="30" customHeight="1" x14ac:dyDescent="0.3">
      <c r="A19" s="80" t="str">
        <f>IF(L19=1,"LMast-"&amp;TEXT(COUNTIF($L$3:L19, "1"), "0"), "")</f>
        <v>LMast-11</v>
      </c>
      <c r="B19" s="81" t="s">
        <v>9</v>
      </c>
      <c r="C19" s="133" t="s">
        <v>1139</v>
      </c>
      <c r="D19" s="161"/>
      <c r="E19" s="84"/>
      <c r="F19" s="85"/>
      <c r="G19" s="86" t="s">
        <v>67</v>
      </c>
      <c r="I19" s="65">
        <f t="shared" ref="I19" si="15">IF(NOT(ISBLANK($B19)),VLOOKUP($B19,specdata,2,FALSE()),"")</f>
        <v>5</v>
      </c>
      <c r="J19" s="65">
        <f t="shared" ref="J19" si="16">VLOOKUP(G19,AvailabilityData,2,FALSE())</f>
        <v>0</v>
      </c>
      <c r="K19" s="65">
        <f t="shared" ref="K19" si="17">I19*J19</f>
        <v>0</v>
      </c>
      <c r="L19" s="63">
        <v>1</v>
      </c>
    </row>
    <row r="20" spans="1:12" ht="15" customHeight="1" x14ac:dyDescent="0.3">
      <c r="A20" s="155"/>
      <c r="B20" s="113"/>
      <c r="C20" s="114" t="s">
        <v>1163</v>
      </c>
      <c r="D20" s="167"/>
      <c r="E20" s="168"/>
      <c r="F20" s="116"/>
      <c r="G20" s="104"/>
    </row>
    <row r="21" spans="1:12" ht="30" customHeight="1" x14ac:dyDescent="0.3">
      <c r="A21" s="80" t="str">
        <f>IF(L21=1,"LMast-"&amp;TEXT(COUNTIF($L$3:L21, "1"), "0"), "")</f>
        <v>LMast-12</v>
      </c>
      <c r="B21" s="81" t="s">
        <v>9</v>
      </c>
      <c r="C21" s="339" t="s">
        <v>1164</v>
      </c>
      <c r="D21" s="161"/>
      <c r="E21" s="84"/>
      <c r="F21" s="85"/>
      <c r="G21" s="86" t="s">
        <v>67</v>
      </c>
      <c r="I21" s="65">
        <f t="shared" ref="I21" si="18">IF(NOT(ISBLANK($B21)),VLOOKUP($B21,specdata,2,FALSE()),"")</f>
        <v>5</v>
      </c>
      <c r="J21" s="65">
        <f t="shared" ref="J21" si="19">VLOOKUP(G21,AvailabilityData,2,FALSE())</f>
        <v>0</v>
      </c>
      <c r="K21" s="65">
        <f t="shared" ref="K21" si="20">I21*J21</f>
        <v>0</v>
      </c>
      <c r="L21" s="63">
        <v>1</v>
      </c>
    </row>
    <row r="22" spans="1:12" x14ac:dyDescent="0.3">
      <c r="H22" s="63"/>
    </row>
    <row r="23" spans="1:12" x14ac:dyDescent="0.3">
      <c r="H23" s="63"/>
    </row>
    <row r="24" spans="1:12" x14ac:dyDescent="0.3">
      <c r="H24" s="63"/>
    </row>
    <row r="25" spans="1:12" x14ac:dyDescent="0.3">
      <c r="H25" s="63"/>
    </row>
    <row r="26" spans="1:12" x14ac:dyDescent="0.3">
      <c r="H26" s="63"/>
    </row>
    <row r="27" spans="1:12" x14ac:dyDescent="0.3">
      <c r="H27" s="63"/>
    </row>
    <row r="28" spans="1:12" x14ac:dyDescent="0.3">
      <c r="H28" s="63"/>
    </row>
    <row r="29" spans="1:12" x14ac:dyDescent="0.3">
      <c r="H29" s="63"/>
    </row>
    <row r="30" spans="1:12" x14ac:dyDescent="0.3">
      <c r="H30" s="63"/>
    </row>
    <row r="31" spans="1:12" x14ac:dyDescent="0.3">
      <c r="H31" s="63"/>
    </row>
    <row r="32" spans="1:12" x14ac:dyDescent="0.3">
      <c r="H32" s="63"/>
    </row>
    <row r="33" spans="8:8" x14ac:dyDescent="0.3">
      <c r="H33" s="63"/>
    </row>
    <row r="34" spans="8:8" x14ac:dyDescent="0.3">
      <c r="H34" s="63"/>
    </row>
    <row r="35" spans="8:8" x14ac:dyDescent="0.3">
      <c r="H35" s="63"/>
    </row>
    <row r="36" spans="8:8" x14ac:dyDescent="0.3">
      <c r="H36" s="63"/>
    </row>
    <row r="37" spans="8:8" x14ac:dyDescent="0.3">
      <c r="H37" s="63"/>
    </row>
    <row r="38" spans="8:8" x14ac:dyDescent="0.3">
      <c r="H38" s="63"/>
    </row>
  </sheetData>
  <sheetProtection algorithmName="SHA-512" hashValue="rZllV3jOhhBN1dQqj6GAYPWbB6hHz1ix3D8n1jekQHJ7g07DV75DJNgES6tZ3+Cs54nwj9T4w32bJztw/GhW9g==" saltValue="e10ivzpMHHY6dH+Yhc1y3Q==" spinCount="100000" sheet="1" objects="1" scenarios="1"/>
  <conditionalFormatting sqref="B1:B1048576">
    <cfRule type="cellIs" dxfId="112" priority="2" operator="equal">
      <formula>"Informational"</formula>
    </cfRule>
    <cfRule type="cellIs" dxfId="111" priority="3" operator="equal">
      <formula>"Not Needed"</formula>
    </cfRule>
    <cfRule type="cellIs" dxfId="110" priority="4" operator="equal">
      <formula>"Critical"</formula>
    </cfRule>
    <cfRule type="cellIs" dxfId="109" priority="5" operator="equal">
      <formula>"Extremely Advantageous"</formula>
    </cfRule>
  </conditionalFormatting>
  <conditionalFormatting sqref="C3:C21">
    <cfRule type="expression" dxfId="108" priority="6">
      <formula>$AU3="Title"</formula>
    </cfRule>
  </conditionalFormatting>
  <conditionalFormatting sqref="G3:G5 G7:G8 G10 G12 G14 G16:G17 G19 G21">
    <cfRule type="cellIs" dxfId="107"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1" xr:uid="{00000000-0002-0000-1B00-000000000000}">
      <formula1>SpecType</formula1>
      <formula2>0</formula2>
    </dataValidation>
    <dataValidation type="list" allowBlank="1" showInputMessage="1" showErrorMessage="1" sqref="G3:G5 G7:G8 G10 G12 G14 G16:G17 G19 G21" xr:uid="{00000000-0002-0000-1B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sheetPr>
  <dimension ref="A1:Q159"/>
  <sheetViews>
    <sheetView zoomScaleNormal="100" zoomScalePageLayoutView="70" workbookViewId="0">
      <selection activeCell="D3" sqref="D3"/>
    </sheetView>
  </sheetViews>
  <sheetFormatPr defaultColWidth="28.3984375"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11" width="8.59765625" style="64" hidden="1" customWidth="1"/>
    <col min="12" max="12" width="0" style="99" hidden="1" customWidth="1"/>
    <col min="13" max="13" width="12.69921875" style="99" customWidth="1"/>
    <col min="14" max="14" width="11.8984375" style="99" customWidth="1"/>
    <col min="15" max="16384" width="28.3984375" style="99"/>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10" t="s">
        <v>1165</v>
      </c>
      <c r="B2" s="219"/>
      <c r="C2" s="220"/>
      <c r="D2" s="221"/>
      <c r="E2" s="221"/>
      <c r="F2" s="221"/>
      <c r="G2" s="574"/>
      <c r="H2" s="65">
        <f>COUNTA(B3:B10)</f>
        <v>7</v>
      </c>
      <c r="K2" s="65">
        <f>SUM(K3:K10)</f>
        <v>0</v>
      </c>
    </row>
    <row r="3" spans="1:17" ht="30" customHeight="1" x14ac:dyDescent="0.3">
      <c r="A3" s="105" t="str">
        <f>IF(L3=1,"LNarc-"&amp;TEXT(COUNTIF($L$3:L3, "1"), "0"), "")</f>
        <v>LNarc-1</v>
      </c>
      <c r="B3" s="92" t="s">
        <v>9</v>
      </c>
      <c r="C3" s="106" t="s">
        <v>1166</v>
      </c>
      <c r="D3" s="199"/>
      <c r="E3" s="84"/>
      <c r="F3" s="85"/>
      <c r="G3" s="86" t="s">
        <v>67</v>
      </c>
      <c r="H3" s="65">
        <f>COUNTIF(G:G,"=Select from Drop Down List")</f>
        <v>7</v>
      </c>
      <c r="I3" s="65">
        <f t="shared" ref="I3:I4" si="0">IF(NOT(ISBLANK($B3)),VLOOKUP($B3,specdata,2,FALSE()),"")</f>
        <v>5</v>
      </c>
      <c r="J3" s="65">
        <f t="shared" ref="J3:J4" si="1">VLOOKUP(G3,AvailabilityData,2,FALSE())</f>
        <v>0</v>
      </c>
      <c r="K3" s="65">
        <f t="shared" ref="K3:K4" si="2">I3*J3</f>
        <v>0</v>
      </c>
      <c r="L3" s="99">
        <v>1</v>
      </c>
      <c r="O3" s="627"/>
      <c r="P3" s="627"/>
      <c r="Q3" s="627"/>
    </row>
    <row r="4" spans="1:17" ht="30" customHeight="1" thickBot="1" x14ac:dyDescent="0.35">
      <c r="A4" s="105" t="str">
        <f>IF(L4=1,"LNarc-"&amp;TEXT(COUNTIF($L$3:L4, "1"), "0"), "")</f>
        <v>LNarc-2</v>
      </c>
      <c r="B4" s="92" t="s">
        <v>9</v>
      </c>
      <c r="C4" s="106" t="s">
        <v>1167</v>
      </c>
      <c r="D4" s="199"/>
      <c r="E4" s="84"/>
      <c r="F4" s="85"/>
      <c r="G4" s="86" t="s">
        <v>67</v>
      </c>
      <c r="H4" s="65">
        <f>COUNTIF(G:G,"=Function Available")</f>
        <v>0</v>
      </c>
      <c r="I4" s="65">
        <f t="shared" si="0"/>
        <v>5</v>
      </c>
      <c r="J4" s="65">
        <f t="shared" si="1"/>
        <v>0</v>
      </c>
      <c r="K4" s="65">
        <f t="shared" si="2"/>
        <v>0</v>
      </c>
      <c r="L4" s="99">
        <v>1</v>
      </c>
    </row>
    <row r="5" spans="1:17" s="131" customFormat="1" ht="15" customHeight="1" x14ac:dyDescent="0.3">
      <c r="A5" s="123"/>
      <c r="B5" s="124"/>
      <c r="C5" s="125" t="s">
        <v>1168</v>
      </c>
      <c r="D5" s="202"/>
      <c r="E5" s="166"/>
      <c r="F5" s="128"/>
      <c r="G5" s="574"/>
      <c r="H5" s="65">
        <f>COUNTIF(F:G,"=Function Not Available")</f>
        <v>0</v>
      </c>
      <c r="I5" s="97"/>
      <c r="J5" s="97"/>
      <c r="K5" s="97"/>
    </row>
    <row r="6" spans="1:17" ht="30" customHeight="1" x14ac:dyDescent="0.3">
      <c r="A6" s="105" t="str">
        <f>IF(L6=1,"LNarc-"&amp;TEXT(COUNTIF($L$3:L6, "1"), "0"), "")</f>
        <v>LNarc-3</v>
      </c>
      <c r="B6" s="92" t="s">
        <v>9</v>
      </c>
      <c r="C6" s="106" t="s">
        <v>1169</v>
      </c>
      <c r="D6" s="199"/>
      <c r="E6" s="84"/>
      <c r="F6" s="85"/>
      <c r="G6" s="86" t="s">
        <v>67</v>
      </c>
      <c r="H6" s="65">
        <f>COUNTIF(G:G,"=Exception")</f>
        <v>0</v>
      </c>
      <c r="I6" s="65">
        <f t="shared" ref="I6:I10" si="3">IF(NOT(ISBLANK($B6)),VLOOKUP($B6,specdata,2,FALSE()),"")</f>
        <v>5</v>
      </c>
      <c r="J6" s="65">
        <f t="shared" ref="J6:J10" si="4">VLOOKUP(G6,AvailabilityData,2,FALSE())</f>
        <v>0</v>
      </c>
      <c r="K6" s="65">
        <f t="shared" ref="K6:K10" si="5">I6*J6</f>
        <v>0</v>
      </c>
      <c r="L6" s="99">
        <v>1</v>
      </c>
    </row>
    <row r="7" spans="1:17" ht="30" customHeight="1" x14ac:dyDescent="0.3">
      <c r="A7" s="105" t="str">
        <f>IF(L7=1,"LNarc-"&amp;TEXT(COUNTIF($L$3:L7, "1"), "0"), "")</f>
        <v>LNarc-4</v>
      </c>
      <c r="B7" s="92" t="s">
        <v>10</v>
      </c>
      <c r="C7" s="106" t="s">
        <v>1170</v>
      </c>
      <c r="D7" s="199"/>
      <c r="E7" s="84"/>
      <c r="F7" s="85"/>
      <c r="G7" s="86" t="s">
        <v>67</v>
      </c>
      <c r="H7" s="564">
        <f>COUNTIFS(B:B,"=Critical",G:G,"=Select from Drop Down List")</f>
        <v>3</v>
      </c>
      <c r="I7" s="65">
        <f t="shared" si="3"/>
        <v>1</v>
      </c>
      <c r="J7" s="65">
        <f t="shared" si="4"/>
        <v>0</v>
      </c>
      <c r="K7" s="65">
        <f t="shared" si="5"/>
        <v>0</v>
      </c>
      <c r="L7" s="99">
        <v>1</v>
      </c>
    </row>
    <row r="8" spans="1:17" ht="30" customHeight="1" x14ac:dyDescent="0.3">
      <c r="A8" s="105" t="str">
        <f>IF(L8=1,"LNarc-"&amp;TEXT(COUNTIF($L$3:L8, "1"), "0"), "")</f>
        <v>LNarc-5</v>
      </c>
      <c r="B8" s="92" t="s">
        <v>10</v>
      </c>
      <c r="C8" s="106" t="s">
        <v>1171</v>
      </c>
      <c r="D8" s="199"/>
      <c r="E8" s="84"/>
      <c r="F8" s="85"/>
      <c r="G8" s="86" t="s">
        <v>67</v>
      </c>
      <c r="H8" s="564">
        <f>COUNTIFS(B:B,"=Critical",G:G,"=Function Available")</f>
        <v>0</v>
      </c>
      <c r="I8" s="65">
        <f t="shared" si="3"/>
        <v>1</v>
      </c>
      <c r="J8" s="65">
        <f t="shared" si="4"/>
        <v>0</v>
      </c>
      <c r="K8" s="65">
        <f t="shared" si="5"/>
        <v>0</v>
      </c>
      <c r="L8" s="99">
        <v>1</v>
      </c>
    </row>
    <row r="9" spans="1:17" ht="30" customHeight="1" x14ac:dyDescent="0.3">
      <c r="A9" s="105" t="str">
        <f>IF(L9=1,"LNarc-"&amp;TEXT(COUNTIF($L$3:L9, "1"), "0"), "")</f>
        <v>LNarc-6</v>
      </c>
      <c r="B9" s="92" t="s">
        <v>10</v>
      </c>
      <c r="C9" s="106" t="s">
        <v>1172</v>
      </c>
      <c r="D9" s="199"/>
      <c r="E9" s="84"/>
      <c r="F9" s="85"/>
      <c r="G9" s="86" t="s">
        <v>67</v>
      </c>
      <c r="H9" s="564">
        <f>COUNTIFS(B:B,"=Critical",G:G,"=Function Not Available")</f>
        <v>0</v>
      </c>
      <c r="I9" s="65">
        <f t="shared" si="3"/>
        <v>1</v>
      </c>
      <c r="J9" s="65">
        <f t="shared" si="4"/>
        <v>0</v>
      </c>
      <c r="K9" s="65">
        <f t="shared" si="5"/>
        <v>0</v>
      </c>
      <c r="L9" s="99">
        <v>1</v>
      </c>
    </row>
    <row r="10" spans="1:17" ht="30" customHeight="1" x14ac:dyDescent="0.3">
      <c r="A10" s="105" t="str">
        <f>IF(L10=1,"LNarc-"&amp;TEXT(COUNTIF($L$3:L10, "1"), "0"), "")</f>
        <v>LNarc-7</v>
      </c>
      <c r="B10" s="92" t="s">
        <v>10</v>
      </c>
      <c r="C10" s="143" t="s">
        <v>1173</v>
      </c>
      <c r="D10" s="199"/>
      <c r="E10" s="84"/>
      <c r="F10" s="85"/>
      <c r="G10" s="86" t="s">
        <v>67</v>
      </c>
      <c r="H10" s="564">
        <f>COUNTIFS(B:B,"=Critical",G:G,"=Exception")</f>
        <v>0</v>
      </c>
      <c r="I10" s="65">
        <f t="shared" si="3"/>
        <v>1</v>
      </c>
      <c r="J10" s="65">
        <f t="shared" si="4"/>
        <v>0</v>
      </c>
      <c r="K10" s="65">
        <f t="shared" si="5"/>
        <v>0</v>
      </c>
      <c r="L10" s="99">
        <v>1</v>
      </c>
    </row>
    <row r="11" spans="1:17" ht="30" customHeight="1" x14ac:dyDescent="0.3">
      <c r="D11" s="252"/>
      <c r="H11" s="565">
        <f>COUNTIFS(B:B,"=Important",G:G,"=Select from Drop Down List")</f>
        <v>4</v>
      </c>
    </row>
    <row r="12" spans="1:17" ht="30" customHeight="1" x14ac:dyDescent="0.3">
      <c r="H12" s="565">
        <f>COUNTIFS(B:B,"=Important",G:G,"=Function Available")</f>
        <v>0</v>
      </c>
    </row>
    <row r="13" spans="1:17" ht="30" customHeight="1" x14ac:dyDescent="0.3">
      <c r="D13" s="252"/>
      <c r="H13" s="565">
        <f>COUNTIFS(B:B,"=Important",G:G,"=Function Not Available")</f>
        <v>0</v>
      </c>
    </row>
    <row r="14" spans="1:17" ht="30" customHeight="1" x14ac:dyDescent="0.3">
      <c r="D14" s="252"/>
      <c r="H14" s="565">
        <f>COUNTIFS(B:B,"=Important",G:G,"=Exception")</f>
        <v>0</v>
      </c>
    </row>
    <row r="15" spans="1:17" ht="30" customHeight="1" x14ac:dyDescent="0.3">
      <c r="D15" s="252"/>
      <c r="H15" s="566">
        <f>COUNTIFS(B:B,"=Informational",G:G,"=Select from Drop Down List")</f>
        <v>0</v>
      </c>
    </row>
    <row r="16" spans="1:17" ht="30" customHeight="1" x14ac:dyDescent="0.3">
      <c r="D16" s="252"/>
      <c r="H16" s="566">
        <f>COUNTIFS(B:B,"=Informational",G:G,"=Function Available")</f>
        <v>0</v>
      </c>
    </row>
    <row r="17" spans="4:8" ht="30" customHeight="1" x14ac:dyDescent="0.3">
      <c r="D17" s="251"/>
      <c r="H17" s="566">
        <f>COUNTIFS(B:B,"=Informational",G:G,"=Function Not Available")</f>
        <v>0</v>
      </c>
    </row>
    <row r="18" spans="4:8" ht="30" customHeight="1" x14ac:dyDescent="0.3">
      <c r="H18" s="566">
        <f>COUNTIFS(B:B,"=Informational",G:G,"=Exception")</f>
        <v>0</v>
      </c>
    </row>
    <row r="19" spans="4:8" ht="30" customHeight="1" x14ac:dyDescent="0.3">
      <c r="H19" s="99"/>
    </row>
    <row r="20" spans="4:8" ht="45" customHeight="1" x14ac:dyDescent="0.3">
      <c r="H20" s="99"/>
    </row>
    <row r="21" spans="4:8" ht="30" customHeight="1" x14ac:dyDescent="0.3">
      <c r="H21" s="99"/>
    </row>
    <row r="22" spans="4:8" ht="30" customHeight="1" x14ac:dyDescent="0.3">
      <c r="H22" s="99"/>
    </row>
    <row r="23" spans="4:8" ht="30" customHeight="1" x14ac:dyDescent="0.3">
      <c r="H23" s="99"/>
    </row>
    <row r="24" spans="4:8" ht="30" customHeight="1" x14ac:dyDescent="0.3">
      <c r="H24" s="99"/>
    </row>
    <row r="25" spans="4:8" ht="30" customHeight="1" x14ac:dyDescent="0.3">
      <c r="H25" s="99"/>
    </row>
    <row r="26" spans="4:8" ht="30" customHeight="1" x14ac:dyDescent="0.3">
      <c r="H26" s="99"/>
    </row>
    <row r="27" spans="4:8" ht="15" customHeight="1" x14ac:dyDescent="0.3">
      <c r="H27" s="99"/>
    </row>
    <row r="28" spans="4:8" ht="15" customHeight="1" x14ac:dyDescent="0.3">
      <c r="H28" s="65"/>
    </row>
    <row r="29" spans="4:8" ht="30" customHeight="1" x14ac:dyDescent="0.3">
      <c r="H29" s="65"/>
    </row>
    <row r="30" spans="4:8" ht="30" customHeight="1" x14ac:dyDescent="0.3">
      <c r="H30" s="65"/>
    </row>
    <row r="31" spans="4:8" ht="30" customHeight="1" x14ac:dyDescent="0.3">
      <c r="H31" s="65"/>
    </row>
    <row r="32" spans="4:8" ht="30" customHeight="1" x14ac:dyDescent="0.3">
      <c r="H32" s="65"/>
    </row>
    <row r="33" spans="8:8" ht="30" customHeight="1" x14ac:dyDescent="0.3">
      <c r="H33" s="65"/>
    </row>
    <row r="34" spans="8:8" ht="30" customHeight="1" x14ac:dyDescent="0.3">
      <c r="H34" s="65"/>
    </row>
    <row r="35" spans="8:8" ht="30" customHeight="1" x14ac:dyDescent="0.3">
      <c r="H35" s="65"/>
    </row>
    <row r="36" spans="8:8" ht="30" customHeight="1" x14ac:dyDescent="0.3">
      <c r="H36" s="65"/>
    </row>
    <row r="37" spans="8:8" ht="30" customHeight="1" x14ac:dyDescent="0.3">
      <c r="H37" s="65"/>
    </row>
    <row r="38" spans="8:8" ht="30" customHeight="1" x14ac:dyDescent="0.3">
      <c r="H38" s="65"/>
    </row>
    <row r="39" spans="8:8" ht="30" customHeight="1" x14ac:dyDescent="0.3">
      <c r="H39" s="65"/>
    </row>
    <row r="40" spans="8:8" ht="30" customHeight="1" x14ac:dyDescent="0.3">
      <c r="H40" s="65"/>
    </row>
    <row r="41" spans="8:8" ht="30" customHeight="1" x14ac:dyDescent="0.3">
      <c r="H41" s="65"/>
    </row>
    <row r="42" spans="8:8" ht="30" customHeight="1" x14ac:dyDescent="0.3">
      <c r="H42" s="65"/>
    </row>
    <row r="43" spans="8:8" ht="30" customHeight="1" x14ac:dyDescent="0.3">
      <c r="H43" s="65"/>
    </row>
    <row r="44" spans="8:8" ht="30" customHeight="1" x14ac:dyDescent="0.3">
      <c r="H44" s="65"/>
    </row>
    <row r="45" spans="8:8" ht="30" customHeight="1" x14ac:dyDescent="0.3">
      <c r="H45" s="65"/>
    </row>
    <row r="46" spans="8:8" ht="30" customHeight="1" x14ac:dyDescent="0.3">
      <c r="H46" s="65"/>
    </row>
    <row r="47" spans="8:8" ht="30" customHeight="1" x14ac:dyDescent="0.3">
      <c r="H47" s="65"/>
    </row>
    <row r="48" spans="8:8" x14ac:dyDescent="0.3">
      <c r="H48" s="65"/>
    </row>
    <row r="49" spans="8:8" x14ac:dyDescent="0.3">
      <c r="H49" s="65"/>
    </row>
    <row r="50" spans="8:8" ht="30" customHeight="1" x14ac:dyDescent="0.3">
      <c r="H50" s="65"/>
    </row>
    <row r="51" spans="8:8" ht="30" customHeight="1" x14ac:dyDescent="0.3">
      <c r="H51" s="65"/>
    </row>
    <row r="52" spans="8:8" ht="30" customHeight="1" x14ac:dyDescent="0.3">
      <c r="H52" s="65"/>
    </row>
    <row r="53" spans="8:8" ht="30" customHeight="1" x14ac:dyDescent="0.3">
      <c r="H53" s="65"/>
    </row>
    <row r="54" spans="8:8" ht="30" customHeight="1" x14ac:dyDescent="0.3">
      <c r="H54" s="65"/>
    </row>
    <row r="55" spans="8:8" ht="30" customHeight="1" x14ac:dyDescent="0.3">
      <c r="H55" s="65"/>
    </row>
    <row r="56" spans="8:8" ht="30" customHeight="1" x14ac:dyDescent="0.3">
      <c r="H56" s="65"/>
    </row>
    <row r="57" spans="8:8" ht="30" customHeight="1" x14ac:dyDescent="0.3"/>
    <row r="58" spans="8:8" ht="30" customHeight="1" x14ac:dyDescent="0.3"/>
    <row r="59" spans="8:8" ht="30" customHeight="1" x14ac:dyDescent="0.3"/>
    <row r="60" spans="8:8" ht="30" customHeight="1" x14ac:dyDescent="0.3"/>
    <row r="61" spans="8:8" ht="30" customHeight="1" x14ac:dyDescent="0.3"/>
    <row r="62" spans="8:8" ht="30" customHeight="1" x14ac:dyDescent="0.3"/>
    <row r="63" spans="8:8" ht="30" customHeight="1" x14ac:dyDescent="0.3"/>
    <row r="64" spans="8:8" ht="30" customHeight="1" x14ac:dyDescent="0.3"/>
    <row r="65" spans="4:4" ht="30" customHeight="1" x14ac:dyDescent="0.3"/>
    <row r="67" spans="4:4" ht="30" customHeight="1" x14ac:dyDescent="0.3">
      <c r="D67" s="251"/>
    </row>
    <row r="68" spans="4:4" ht="30" customHeight="1" x14ac:dyDescent="0.3">
      <c r="D68" s="251"/>
    </row>
    <row r="69" spans="4:4" ht="30" customHeight="1" x14ac:dyDescent="0.3">
      <c r="D69" s="251"/>
    </row>
    <row r="70" spans="4:4" ht="30" customHeight="1" x14ac:dyDescent="0.3"/>
    <row r="71" spans="4:4" ht="30" customHeight="1" x14ac:dyDescent="0.3">
      <c r="D71" s="252"/>
    </row>
    <row r="72" spans="4:4" ht="30" customHeight="1" x14ac:dyDescent="0.3">
      <c r="D72" s="252"/>
    </row>
    <row r="73" spans="4:4" ht="30" customHeight="1" x14ac:dyDescent="0.3">
      <c r="D73" s="252"/>
    </row>
    <row r="74" spans="4:4" ht="30" customHeight="1" x14ac:dyDescent="0.3">
      <c r="D74" s="252"/>
    </row>
    <row r="75" spans="4:4" ht="30" customHeight="1" x14ac:dyDescent="0.3">
      <c r="D75" s="252"/>
    </row>
    <row r="76" spans="4:4" ht="30" customHeight="1" x14ac:dyDescent="0.3">
      <c r="D76" s="252"/>
    </row>
    <row r="77" spans="4:4" ht="30" customHeight="1" x14ac:dyDescent="0.3">
      <c r="D77" s="252"/>
    </row>
    <row r="78" spans="4:4" ht="30" customHeight="1" x14ac:dyDescent="0.3">
      <c r="D78" s="252"/>
    </row>
    <row r="79" spans="4:4" ht="30" customHeight="1" x14ac:dyDescent="0.3">
      <c r="D79" s="251"/>
    </row>
    <row r="80" spans="4:4" ht="30" customHeight="1" x14ac:dyDescent="0.3">
      <c r="D80" s="251"/>
    </row>
    <row r="81" spans="4:4" ht="30" customHeight="1" x14ac:dyDescent="0.3">
      <c r="D81" s="251"/>
    </row>
    <row r="82" spans="4:4" ht="30" customHeight="1" x14ac:dyDescent="0.3">
      <c r="D82" s="251"/>
    </row>
    <row r="83" spans="4:4" ht="30" customHeight="1" x14ac:dyDescent="0.3">
      <c r="D83" s="252"/>
    </row>
    <row r="84" spans="4:4" ht="30" customHeight="1" x14ac:dyDescent="0.3">
      <c r="D84" s="252"/>
    </row>
    <row r="85" spans="4:4" ht="30" customHeight="1" x14ac:dyDescent="0.3">
      <c r="D85" s="252"/>
    </row>
    <row r="86" spans="4:4" ht="30" customHeight="1" x14ac:dyDescent="0.3">
      <c r="D86" s="252"/>
    </row>
    <row r="87" spans="4:4" ht="30" customHeight="1" x14ac:dyDescent="0.3">
      <c r="D87" s="252"/>
    </row>
    <row r="88" spans="4:4" ht="30" customHeight="1" x14ac:dyDescent="0.3">
      <c r="D88" s="252"/>
    </row>
    <row r="89" spans="4:4" ht="30" customHeight="1" x14ac:dyDescent="0.3">
      <c r="D89" s="252"/>
    </row>
    <row r="90" spans="4:4" ht="30" customHeight="1" x14ac:dyDescent="0.3">
      <c r="D90" s="252"/>
    </row>
    <row r="91" spans="4:4" ht="30" customHeight="1" x14ac:dyDescent="0.3"/>
    <row r="92" spans="4:4" ht="30" customHeight="1" x14ac:dyDescent="0.3"/>
    <row r="93" spans="4:4" ht="30" customHeight="1" x14ac:dyDescent="0.3"/>
    <row r="94" spans="4:4" ht="30" customHeight="1" x14ac:dyDescent="0.3"/>
    <row r="95" spans="4:4" ht="30" customHeight="1" x14ac:dyDescent="0.3"/>
    <row r="96" spans="4:4"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45"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59.25" customHeight="1" x14ac:dyDescent="0.3"/>
  </sheetData>
  <sheetProtection algorithmName="SHA-512" hashValue="OfCeu/b4GXMT0o3Ki5vpULS+W4PfeNThpTavw2WTm0/a9oXpejwUoMkhTPq3TaxZX0I/lXaBK0+BHPeMID1p5g==" saltValue="lsEkgKSPVqIl6H6GqrBUFA==" spinCount="100000" sheet="1" objects="1" scenarios="1"/>
  <mergeCells count="1">
    <mergeCell ref="O3:Q3"/>
  </mergeCells>
  <conditionalFormatting sqref="B1:B1048576">
    <cfRule type="cellIs" dxfId="106" priority="2" operator="equal">
      <formula>"Informational"</formula>
    </cfRule>
    <cfRule type="cellIs" dxfId="105" priority="3" operator="equal">
      <formula>"Not Needed"</formula>
    </cfRule>
    <cfRule type="cellIs" dxfId="104" priority="4" operator="equal">
      <formula>"Extremely Advantageous"</formula>
    </cfRule>
    <cfRule type="cellIs" dxfId="103" priority="5" operator="equal">
      <formula>"Critical"</formula>
    </cfRule>
  </conditionalFormatting>
  <conditionalFormatting sqref="B3:B10">
    <cfRule type="cellIs" dxfId="102" priority="6" operator="equal">
      <formula>"Mandatory"</formula>
    </cfRule>
  </conditionalFormatting>
  <conditionalFormatting sqref="G3:G4 G6:G10">
    <cfRule type="cellIs" dxfId="101"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0" xr:uid="{00000000-0002-0000-1C00-000000000000}">
      <formula1>SpecType</formula1>
      <formula2>0</formula2>
    </dataValidation>
    <dataValidation type="list" allowBlank="1" showInputMessage="1" showErrorMessage="1" sqref="G3:G4 G6:G10" xr:uid="{00000000-0002-0000-1C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sheetPr>
  <dimension ref="A1:Q152"/>
  <sheetViews>
    <sheetView zoomScaleNormal="100" zoomScalePageLayoutView="70" workbookViewId="0">
      <selection activeCell="D3" sqref="D3"/>
    </sheetView>
  </sheetViews>
  <sheetFormatPr defaultColWidth="28.3984375"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11" width="8.59765625" style="64" hidden="1" customWidth="1"/>
    <col min="12" max="12" width="0" style="99" hidden="1" customWidth="1"/>
    <col min="13" max="13" width="15.5" style="99" customWidth="1"/>
    <col min="14" max="14" width="12.5" style="99" customWidth="1"/>
    <col min="15" max="16384" width="28.3984375" style="99"/>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210" t="s">
        <v>1174</v>
      </c>
      <c r="B2" s="219"/>
      <c r="C2" s="220"/>
      <c r="D2" s="221"/>
      <c r="E2" s="221"/>
      <c r="F2" s="221"/>
      <c r="G2" s="574"/>
      <c r="H2" s="65">
        <f>COUNTA(B3:B4)</f>
        <v>2</v>
      </c>
      <c r="K2" s="65">
        <f>SUM(K3:K4)</f>
        <v>0</v>
      </c>
    </row>
    <row r="3" spans="1:17" ht="30" customHeight="1" x14ac:dyDescent="0.3">
      <c r="A3" s="105" t="str">
        <f>IF(L3=1,"LNarr-"&amp;TEXT(COUNTIF($L$3:L3, "1"), "0"), "")</f>
        <v>LNarr-1</v>
      </c>
      <c r="B3" s="92" t="s">
        <v>9</v>
      </c>
      <c r="C3" s="106" t="s">
        <v>1175</v>
      </c>
      <c r="D3" s="199"/>
      <c r="E3" s="84"/>
      <c r="F3" s="85"/>
      <c r="G3" s="86" t="s">
        <v>67</v>
      </c>
      <c r="H3" s="65">
        <f>COUNTIF(G:G,"=Select from Drop Down List")</f>
        <v>2</v>
      </c>
      <c r="I3" s="65">
        <f t="shared" ref="I3:I4" si="0">IF(NOT(ISBLANK($B3)),VLOOKUP($B3,specdata,2,FALSE()),"")</f>
        <v>5</v>
      </c>
      <c r="J3" s="65">
        <f t="shared" ref="J3:J4" si="1">VLOOKUP(G3,AvailabilityData,2,FALSE())</f>
        <v>0</v>
      </c>
      <c r="K3" s="65">
        <f t="shared" ref="K3:K4" si="2">I3*J3</f>
        <v>0</v>
      </c>
      <c r="L3" s="99">
        <v>1</v>
      </c>
      <c r="O3" s="627"/>
      <c r="P3" s="627"/>
      <c r="Q3" s="627"/>
    </row>
    <row r="4" spans="1:17" ht="30" customHeight="1" x14ac:dyDescent="0.3">
      <c r="A4" s="105" t="str">
        <f>IF(L4=1,"LNarr-"&amp;TEXT(COUNTIF($L$3:L4, "1"), "0"), "")</f>
        <v>LNarr-2</v>
      </c>
      <c r="B4" s="92" t="s">
        <v>10</v>
      </c>
      <c r="C4" s="143" t="s">
        <v>1176</v>
      </c>
      <c r="D4" s="200"/>
      <c r="E4" s="90"/>
      <c r="F4" s="91"/>
      <c r="G4" s="86" t="s">
        <v>67</v>
      </c>
      <c r="H4" s="65">
        <f>COUNTIF(G:G,"=Function Available")</f>
        <v>0</v>
      </c>
      <c r="I4" s="65">
        <f t="shared" si="0"/>
        <v>1</v>
      </c>
      <c r="J4" s="65">
        <f t="shared" si="1"/>
        <v>0</v>
      </c>
      <c r="K4" s="65">
        <f t="shared" si="2"/>
        <v>0</v>
      </c>
      <c r="L4" s="99">
        <v>1</v>
      </c>
    </row>
    <row r="5" spans="1:17" ht="30" customHeight="1" x14ac:dyDescent="0.3">
      <c r="H5" s="65">
        <f>COUNTIF(F:G,"=Function Not Available")</f>
        <v>0</v>
      </c>
    </row>
    <row r="6" spans="1:17" ht="30" customHeight="1" x14ac:dyDescent="0.3">
      <c r="D6" s="252"/>
      <c r="H6" s="65">
        <f>COUNTIF(G:G,"=Exception")</f>
        <v>0</v>
      </c>
    </row>
    <row r="7" spans="1:17" s="63" customFormat="1" ht="30" customHeight="1" x14ac:dyDescent="0.3">
      <c r="A7" s="181"/>
      <c r="B7" s="181"/>
      <c r="C7" s="182"/>
      <c r="D7" s="252"/>
      <c r="H7" s="564">
        <f>COUNTIFS(B:B,"=Critical",G:G,"=Select from Drop Down List")</f>
        <v>1</v>
      </c>
      <c r="I7" s="65"/>
      <c r="J7" s="65"/>
      <c r="K7" s="65"/>
    </row>
    <row r="8" spans="1:17" s="63" customFormat="1" ht="30" customHeight="1" x14ac:dyDescent="0.3">
      <c r="A8" s="181"/>
      <c r="B8" s="181"/>
      <c r="C8" s="182"/>
      <c r="D8" s="252"/>
      <c r="H8" s="564">
        <f>COUNTIFS(B:B,"=Critical",G:G,"=Function Available")</f>
        <v>0</v>
      </c>
      <c r="I8" s="65"/>
      <c r="J8" s="65"/>
      <c r="K8" s="65"/>
    </row>
    <row r="9" spans="1:17" s="63" customFormat="1" ht="30" customHeight="1" x14ac:dyDescent="0.3">
      <c r="A9" s="181"/>
      <c r="B9" s="181"/>
      <c r="C9" s="182"/>
      <c r="D9" s="252"/>
      <c r="H9" s="564">
        <f>COUNTIFS(B:B,"=Critical",G:G,"=Function Not Available")</f>
        <v>0</v>
      </c>
      <c r="I9" s="65"/>
      <c r="J9" s="65"/>
      <c r="K9" s="65"/>
    </row>
    <row r="10" spans="1:17" s="63" customFormat="1" ht="30" customHeight="1" x14ac:dyDescent="0.3">
      <c r="A10" s="181"/>
      <c r="B10" s="181"/>
      <c r="C10" s="182"/>
      <c r="D10" s="251"/>
      <c r="H10" s="564">
        <f>COUNTIFS(B:B,"=Critical",G:G,"=Exception")</f>
        <v>0</v>
      </c>
      <c r="I10" s="65"/>
      <c r="J10" s="65"/>
      <c r="K10" s="65"/>
    </row>
    <row r="11" spans="1:17" s="63" customFormat="1" ht="30" customHeight="1" x14ac:dyDescent="0.3">
      <c r="A11" s="181"/>
      <c r="B11" s="181"/>
      <c r="C11" s="182"/>
      <c r="H11" s="565">
        <f>COUNTIFS(B:B,"=Important",G:G,"=Select from Drop Down List")</f>
        <v>1</v>
      </c>
      <c r="I11" s="65"/>
      <c r="J11" s="65"/>
      <c r="K11" s="65"/>
    </row>
    <row r="12" spans="1:17" s="63" customFormat="1" ht="30" customHeight="1" x14ac:dyDescent="0.3">
      <c r="A12" s="181"/>
      <c r="B12" s="181"/>
      <c r="C12" s="182"/>
      <c r="H12" s="565">
        <f>COUNTIFS(B:B,"=Important",G:G,"=Function Available")</f>
        <v>0</v>
      </c>
      <c r="I12" s="65"/>
      <c r="J12" s="65"/>
      <c r="K12" s="65"/>
    </row>
    <row r="13" spans="1:17" s="63" customFormat="1" ht="45" customHeight="1" x14ac:dyDescent="0.3">
      <c r="A13" s="181"/>
      <c r="B13" s="181"/>
      <c r="C13" s="182"/>
      <c r="H13" s="565">
        <f>COUNTIFS(B:B,"=Important",G:G,"=Function Not Available")</f>
        <v>0</v>
      </c>
      <c r="I13" s="65"/>
      <c r="J13" s="65"/>
      <c r="K13" s="65"/>
    </row>
    <row r="14" spans="1:17" s="63" customFormat="1" ht="30" customHeight="1" x14ac:dyDescent="0.3">
      <c r="A14" s="181"/>
      <c r="B14" s="181"/>
      <c r="C14" s="182"/>
      <c r="H14" s="565">
        <f>COUNTIFS(B:B,"=Important",G:G,"=Exception")</f>
        <v>0</v>
      </c>
      <c r="I14" s="65"/>
      <c r="J14" s="65"/>
      <c r="K14" s="65"/>
    </row>
    <row r="15" spans="1:17" s="63" customFormat="1" ht="30" customHeight="1" x14ac:dyDescent="0.3">
      <c r="A15" s="181"/>
      <c r="B15" s="181"/>
      <c r="C15" s="182"/>
      <c r="H15" s="566">
        <f>COUNTIFS(B:B,"=Informational",G:G,"=Select from Drop Down List")</f>
        <v>0</v>
      </c>
      <c r="I15" s="65"/>
      <c r="J15" s="65"/>
      <c r="K15" s="65"/>
    </row>
    <row r="16" spans="1:17" s="63" customFormat="1" ht="30" customHeight="1" x14ac:dyDescent="0.3">
      <c r="A16" s="181"/>
      <c r="B16" s="181"/>
      <c r="C16" s="182"/>
      <c r="H16" s="566">
        <f>COUNTIFS(B:B,"=Informational",G:G,"=Function Available")</f>
        <v>0</v>
      </c>
      <c r="I16" s="65"/>
      <c r="J16" s="65"/>
      <c r="K16" s="65"/>
    </row>
    <row r="17" spans="1:11" s="63" customFormat="1" ht="30" customHeight="1" x14ac:dyDescent="0.3">
      <c r="A17" s="181"/>
      <c r="B17" s="181"/>
      <c r="C17" s="182"/>
      <c r="H17" s="566">
        <f>COUNTIFS(B:B,"=Informational",G:G,"=Function Not Available")</f>
        <v>0</v>
      </c>
      <c r="I17" s="65"/>
      <c r="J17" s="65"/>
      <c r="K17" s="65"/>
    </row>
    <row r="18" spans="1:11" s="63" customFormat="1" ht="30" customHeight="1" x14ac:dyDescent="0.3">
      <c r="A18" s="181"/>
      <c r="B18" s="181"/>
      <c r="C18" s="182"/>
      <c r="H18" s="566">
        <f>COUNTIFS(B:B,"=Informational",G:G,"=Exception")</f>
        <v>0</v>
      </c>
      <c r="I18" s="65"/>
      <c r="J18" s="65"/>
      <c r="K18" s="65"/>
    </row>
    <row r="19" spans="1:11" s="63" customFormat="1" ht="30" customHeight="1" x14ac:dyDescent="0.3">
      <c r="A19" s="181"/>
      <c r="B19" s="181"/>
      <c r="C19" s="182"/>
      <c r="I19" s="65"/>
      <c r="J19" s="65"/>
      <c r="K19" s="65"/>
    </row>
    <row r="20" spans="1:11" s="63" customFormat="1" ht="15" customHeight="1" x14ac:dyDescent="0.3">
      <c r="A20" s="181"/>
      <c r="B20" s="181"/>
      <c r="C20" s="182"/>
      <c r="I20" s="65"/>
      <c r="J20" s="65"/>
      <c r="K20" s="65"/>
    </row>
    <row r="21" spans="1:11" s="63" customFormat="1" ht="15" customHeight="1" x14ac:dyDescent="0.3">
      <c r="A21" s="181"/>
      <c r="B21" s="181"/>
      <c r="C21" s="182"/>
      <c r="I21" s="65"/>
      <c r="J21" s="65"/>
      <c r="K21" s="65"/>
    </row>
    <row r="22" spans="1:11" s="63" customFormat="1" ht="30" customHeight="1" x14ac:dyDescent="0.3">
      <c r="A22" s="181"/>
      <c r="B22" s="181"/>
      <c r="C22" s="182"/>
      <c r="H22" s="65"/>
      <c r="I22" s="65"/>
      <c r="J22" s="65"/>
      <c r="K22" s="65"/>
    </row>
    <row r="23" spans="1:11" s="65" customFormat="1" ht="30" customHeight="1" x14ac:dyDescent="0.3">
      <c r="A23" s="181"/>
      <c r="B23" s="181"/>
      <c r="C23" s="182"/>
      <c r="D23" s="63"/>
      <c r="E23" s="63"/>
      <c r="F23" s="63"/>
      <c r="G23" s="63"/>
    </row>
    <row r="24" spans="1:11" s="65" customFormat="1" ht="30" customHeight="1" x14ac:dyDescent="0.3">
      <c r="A24" s="181"/>
      <c r="B24" s="181"/>
      <c r="C24" s="182"/>
      <c r="D24" s="63"/>
      <c r="E24" s="63"/>
      <c r="F24" s="63"/>
      <c r="G24" s="63"/>
    </row>
    <row r="25" spans="1:11" s="65" customFormat="1" ht="30" customHeight="1" x14ac:dyDescent="0.3">
      <c r="A25" s="181"/>
      <c r="B25" s="181"/>
      <c r="C25" s="182"/>
      <c r="D25" s="63"/>
      <c r="E25" s="63"/>
      <c r="F25" s="63"/>
      <c r="G25" s="63"/>
    </row>
    <row r="26" spans="1:11" s="65" customFormat="1" ht="30" customHeight="1" x14ac:dyDescent="0.3">
      <c r="A26" s="181"/>
      <c r="B26" s="181"/>
      <c r="C26" s="182"/>
      <c r="D26" s="63"/>
      <c r="E26" s="63"/>
      <c r="F26" s="63"/>
      <c r="G26" s="63"/>
    </row>
    <row r="27" spans="1:11" s="65" customFormat="1" ht="30" customHeight="1" x14ac:dyDescent="0.3">
      <c r="A27" s="181"/>
      <c r="B27" s="181"/>
      <c r="C27" s="182"/>
      <c r="D27" s="63"/>
      <c r="E27" s="63"/>
      <c r="F27" s="63"/>
      <c r="G27" s="63"/>
    </row>
    <row r="28" spans="1:11" s="65" customFormat="1" ht="30" customHeight="1" x14ac:dyDescent="0.3">
      <c r="A28" s="181"/>
      <c r="B28" s="181"/>
      <c r="C28" s="182"/>
      <c r="D28" s="63"/>
      <c r="E28" s="63"/>
      <c r="F28" s="63"/>
      <c r="G28" s="63"/>
    </row>
    <row r="29" spans="1:11" s="65" customFormat="1" ht="30" customHeight="1" x14ac:dyDescent="0.3">
      <c r="A29" s="181"/>
      <c r="B29" s="181"/>
      <c r="C29" s="182"/>
      <c r="D29" s="63"/>
      <c r="E29" s="63"/>
      <c r="F29" s="63"/>
      <c r="G29" s="63"/>
    </row>
    <row r="30" spans="1:11" s="65" customFormat="1" ht="30" customHeight="1" x14ac:dyDescent="0.3">
      <c r="A30" s="181"/>
      <c r="B30" s="181"/>
      <c r="C30" s="182"/>
      <c r="D30" s="63"/>
      <c r="E30" s="63"/>
      <c r="F30" s="63"/>
      <c r="G30" s="63"/>
    </row>
    <row r="31" spans="1:11" s="65" customFormat="1" ht="30" customHeight="1" x14ac:dyDescent="0.3">
      <c r="A31" s="181"/>
      <c r="B31" s="181"/>
      <c r="C31" s="182"/>
      <c r="D31" s="63"/>
      <c r="E31" s="63"/>
      <c r="F31" s="63"/>
      <c r="G31" s="63"/>
    </row>
    <row r="32" spans="1:11" s="65" customFormat="1" ht="30" customHeight="1" x14ac:dyDescent="0.3">
      <c r="A32" s="181"/>
      <c r="B32" s="181"/>
      <c r="C32" s="182"/>
      <c r="D32" s="63"/>
      <c r="E32" s="63"/>
      <c r="F32" s="63"/>
      <c r="G32" s="63"/>
    </row>
    <row r="33" spans="1:8" s="65" customFormat="1" ht="30" customHeight="1" x14ac:dyDescent="0.3">
      <c r="A33" s="181"/>
      <c r="B33" s="181"/>
      <c r="C33" s="182"/>
      <c r="D33" s="63"/>
      <c r="E33" s="63"/>
      <c r="F33" s="63"/>
      <c r="G33" s="63"/>
    </row>
    <row r="34" spans="1:8" s="65" customFormat="1" ht="30" customHeight="1" x14ac:dyDescent="0.3">
      <c r="A34" s="181"/>
      <c r="B34" s="181"/>
      <c r="C34" s="182"/>
      <c r="D34" s="63"/>
      <c r="E34" s="63"/>
      <c r="F34" s="63"/>
      <c r="G34" s="63"/>
    </row>
    <row r="35" spans="1:8" s="65" customFormat="1" ht="30" customHeight="1" x14ac:dyDescent="0.3">
      <c r="A35" s="181"/>
      <c r="B35" s="181"/>
      <c r="C35" s="182"/>
      <c r="D35" s="63"/>
      <c r="E35" s="63"/>
      <c r="F35" s="63"/>
      <c r="G35" s="63"/>
    </row>
    <row r="36" spans="1:8" s="65" customFormat="1" ht="30" customHeight="1" x14ac:dyDescent="0.3">
      <c r="A36" s="181"/>
      <c r="B36" s="181"/>
      <c r="C36" s="182"/>
      <c r="D36" s="63"/>
      <c r="E36" s="63"/>
      <c r="F36" s="63"/>
      <c r="G36" s="63"/>
    </row>
    <row r="37" spans="1:8" s="65" customFormat="1" ht="30" customHeight="1" x14ac:dyDescent="0.3">
      <c r="A37" s="181"/>
      <c r="B37" s="181"/>
      <c r="C37" s="182"/>
      <c r="D37" s="63"/>
      <c r="E37" s="63"/>
      <c r="F37" s="63"/>
      <c r="G37" s="63"/>
    </row>
    <row r="38" spans="1:8" s="65" customFormat="1" ht="30" customHeight="1" x14ac:dyDescent="0.3">
      <c r="A38" s="181"/>
      <c r="B38" s="181"/>
      <c r="C38" s="182"/>
      <c r="D38" s="63"/>
      <c r="E38" s="63"/>
      <c r="F38" s="63"/>
      <c r="G38" s="63"/>
    </row>
    <row r="39" spans="1:8" s="65" customFormat="1" ht="30" customHeight="1" x14ac:dyDescent="0.3">
      <c r="A39" s="181"/>
      <c r="B39" s="181"/>
      <c r="C39" s="182"/>
      <c r="D39" s="63"/>
      <c r="E39" s="63"/>
      <c r="F39" s="63"/>
      <c r="G39" s="63"/>
    </row>
    <row r="40" spans="1:8" s="65" customFormat="1" ht="30" customHeight="1" x14ac:dyDescent="0.3">
      <c r="A40" s="181"/>
      <c r="B40" s="181"/>
      <c r="C40" s="182"/>
      <c r="D40" s="63"/>
      <c r="E40" s="63"/>
      <c r="F40" s="63"/>
      <c r="G40" s="63"/>
    </row>
    <row r="41" spans="1:8" x14ac:dyDescent="0.3">
      <c r="H41" s="65"/>
    </row>
    <row r="42" spans="1:8" x14ac:dyDescent="0.3">
      <c r="H42" s="65"/>
    </row>
    <row r="43" spans="1:8" s="65" customFormat="1" ht="30" customHeight="1" x14ac:dyDescent="0.3">
      <c r="A43" s="181"/>
      <c r="B43" s="181"/>
      <c r="C43" s="182"/>
      <c r="D43" s="63"/>
      <c r="E43" s="63"/>
      <c r="F43" s="63"/>
      <c r="G43" s="63"/>
    </row>
    <row r="44" spans="1:8" s="65" customFormat="1" ht="30" customHeight="1" x14ac:dyDescent="0.3">
      <c r="A44" s="181"/>
      <c r="B44" s="181"/>
      <c r="C44" s="182"/>
      <c r="D44" s="63"/>
      <c r="E44" s="63"/>
      <c r="F44" s="63"/>
      <c r="G44" s="63"/>
    </row>
    <row r="45" spans="1:8" s="65" customFormat="1" ht="30" customHeight="1" x14ac:dyDescent="0.3">
      <c r="A45" s="181"/>
      <c r="B45" s="181"/>
      <c r="C45" s="182"/>
      <c r="D45" s="63"/>
      <c r="E45" s="63"/>
      <c r="F45" s="63"/>
      <c r="G45" s="63"/>
    </row>
    <row r="46" spans="1:8" s="65" customFormat="1" ht="30" customHeight="1" x14ac:dyDescent="0.3">
      <c r="A46" s="181"/>
      <c r="B46" s="181"/>
      <c r="C46" s="182"/>
      <c r="D46" s="63"/>
      <c r="E46" s="63"/>
      <c r="F46" s="63"/>
      <c r="G46" s="63"/>
    </row>
    <row r="47" spans="1:8" s="65" customFormat="1" ht="30" customHeight="1" x14ac:dyDescent="0.3">
      <c r="A47" s="181"/>
      <c r="B47" s="181"/>
      <c r="C47" s="182"/>
      <c r="D47" s="63"/>
      <c r="E47" s="63"/>
      <c r="F47" s="63"/>
      <c r="G47" s="63"/>
    </row>
    <row r="48" spans="1:8" s="65" customFormat="1" ht="30" customHeight="1" x14ac:dyDescent="0.3">
      <c r="A48" s="181"/>
      <c r="B48" s="181"/>
      <c r="C48" s="182"/>
      <c r="D48" s="63"/>
      <c r="E48" s="63"/>
      <c r="F48" s="63"/>
      <c r="G48" s="63"/>
    </row>
    <row r="49" spans="1:11" s="65" customFormat="1" ht="30" customHeight="1" x14ac:dyDescent="0.3">
      <c r="A49" s="181"/>
      <c r="B49" s="181"/>
      <c r="C49" s="182"/>
      <c r="D49" s="63"/>
      <c r="E49" s="63"/>
      <c r="F49" s="63"/>
      <c r="G49" s="63"/>
    </row>
    <row r="50" spans="1:11" s="65" customFormat="1" ht="30" customHeight="1" x14ac:dyDescent="0.3">
      <c r="A50" s="181"/>
      <c r="B50" s="181"/>
      <c r="C50" s="182"/>
      <c r="D50" s="63"/>
      <c r="E50" s="63"/>
      <c r="F50" s="63"/>
      <c r="G50" s="63"/>
    </row>
    <row r="51" spans="1:11" s="65" customFormat="1" ht="30" customHeight="1" x14ac:dyDescent="0.3">
      <c r="A51" s="181"/>
      <c r="B51" s="181"/>
      <c r="C51" s="182"/>
      <c r="D51" s="63"/>
      <c r="E51" s="63"/>
      <c r="F51" s="63"/>
      <c r="G51" s="63"/>
    </row>
    <row r="52" spans="1:11" s="65" customFormat="1" ht="30" customHeight="1" x14ac:dyDescent="0.3">
      <c r="A52" s="181"/>
      <c r="B52" s="181"/>
      <c r="C52" s="182"/>
      <c r="D52" s="63"/>
      <c r="E52" s="63"/>
      <c r="F52" s="63"/>
      <c r="G52" s="63"/>
    </row>
    <row r="53" spans="1:11" s="65" customFormat="1" ht="30" customHeight="1" x14ac:dyDescent="0.3">
      <c r="A53" s="181"/>
      <c r="B53" s="181"/>
      <c r="C53" s="182"/>
      <c r="D53" s="63"/>
      <c r="E53" s="63"/>
      <c r="F53" s="63"/>
      <c r="G53" s="63"/>
    </row>
    <row r="54" spans="1:11" s="65" customFormat="1" ht="30" customHeight="1" x14ac:dyDescent="0.3">
      <c r="A54" s="181"/>
      <c r="B54" s="181"/>
      <c r="C54" s="182"/>
      <c r="D54" s="63"/>
      <c r="E54" s="63"/>
      <c r="F54" s="63"/>
      <c r="G54" s="63"/>
    </row>
    <row r="55" spans="1:11" s="63" customFormat="1" ht="30" customHeight="1" x14ac:dyDescent="0.3">
      <c r="A55" s="181"/>
      <c r="B55" s="181"/>
      <c r="C55" s="182"/>
      <c r="H55" s="65"/>
      <c r="I55" s="65"/>
      <c r="J55" s="65"/>
      <c r="K55" s="65"/>
    </row>
    <row r="56" spans="1:11" s="63" customFormat="1" ht="30" customHeight="1" x14ac:dyDescent="0.3">
      <c r="A56" s="181"/>
      <c r="B56" s="181"/>
      <c r="C56" s="182"/>
      <c r="H56" s="65"/>
      <c r="I56" s="65"/>
      <c r="J56" s="65"/>
      <c r="K56" s="65"/>
    </row>
    <row r="57" spans="1:11" s="63" customFormat="1" ht="30" customHeight="1" x14ac:dyDescent="0.3">
      <c r="A57" s="181"/>
      <c r="B57" s="181"/>
      <c r="C57" s="182"/>
      <c r="H57" s="65"/>
      <c r="I57" s="65"/>
      <c r="J57" s="65"/>
      <c r="K57" s="65"/>
    </row>
    <row r="58" spans="1:11" s="63" customFormat="1" ht="30" customHeight="1" x14ac:dyDescent="0.3">
      <c r="A58" s="181"/>
      <c r="B58" s="181"/>
      <c r="C58" s="182"/>
      <c r="H58" s="65"/>
      <c r="I58" s="65"/>
      <c r="J58" s="65"/>
      <c r="K58" s="65"/>
    </row>
    <row r="59" spans="1:11" x14ac:dyDescent="0.3">
      <c r="H59" s="65"/>
    </row>
    <row r="60" spans="1:11" s="63" customFormat="1" ht="30" customHeight="1" x14ac:dyDescent="0.3">
      <c r="A60" s="181"/>
      <c r="B60" s="181"/>
      <c r="C60" s="182"/>
      <c r="D60" s="251"/>
      <c r="H60" s="65"/>
      <c r="I60" s="65"/>
      <c r="J60" s="65"/>
      <c r="K60" s="65"/>
    </row>
    <row r="61" spans="1:11" s="63" customFormat="1" ht="30" customHeight="1" x14ac:dyDescent="0.3">
      <c r="A61" s="181"/>
      <c r="B61" s="181"/>
      <c r="C61" s="182"/>
      <c r="D61" s="251"/>
      <c r="H61" s="65"/>
      <c r="I61" s="65"/>
      <c r="J61" s="65"/>
      <c r="K61" s="65"/>
    </row>
    <row r="62" spans="1:11" s="63" customFormat="1" ht="30" customHeight="1" x14ac:dyDescent="0.3">
      <c r="A62" s="181"/>
      <c r="B62" s="181"/>
      <c r="C62" s="182"/>
      <c r="D62" s="251"/>
      <c r="H62" s="65"/>
      <c r="I62" s="65"/>
      <c r="J62" s="65"/>
      <c r="K62" s="65"/>
    </row>
    <row r="63" spans="1:11" s="63" customFormat="1" ht="30" customHeight="1" x14ac:dyDescent="0.3">
      <c r="A63" s="181"/>
      <c r="B63" s="181"/>
      <c r="C63" s="182"/>
      <c r="H63" s="65"/>
      <c r="I63" s="65"/>
      <c r="J63" s="65"/>
      <c r="K63" s="65"/>
    </row>
    <row r="64" spans="1:11" s="63" customFormat="1" ht="30" customHeight="1" x14ac:dyDescent="0.3">
      <c r="A64" s="181"/>
      <c r="B64" s="181"/>
      <c r="C64" s="182"/>
      <c r="D64" s="252"/>
      <c r="H64" s="64"/>
      <c r="I64" s="65"/>
      <c r="J64" s="65"/>
      <c r="K64" s="65"/>
    </row>
    <row r="65" spans="1:11" s="63" customFormat="1" ht="30" customHeight="1" x14ac:dyDescent="0.3">
      <c r="A65" s="181"/>
      <c r="B65" s="181"/>
      <c r="C65" s="182"/>
      <c r="D65" s="252"/>
      <c r="H65" s="64"/>
      <c r="I65" s="65"/>
      <c r="J65" s="65"/>
      <c r="K65" s="65"/>
    </row>
    <row r="66" spans="1:11" s="63" customFormat="1" ht="30" customHeight="1" x14ac:dyDescent="0.3">
      <c r="A66" s="181"/>
      <c r="B66" s="181"/>
      <c r="C66" s="182"/>
      <c r="D66" s="252"/>
      <c r="H66" s="64"/>
      <c r="I66" s="65"/>
      <c r="J66" s="65"/>
      <c r="K66" s="65"/>
    </row>
    <row r="67" spans="1:11" s="63" customFormat="1" ht="30" customHeight="1" x14ac:dyDescent="0.3">
      <c r="A67" s="181"/>
      <c r="B67" s="181"/>
      <c r="C67" s="182"/>
      <c r="D67" s="252"/>
      <c r="H67" s="64"/>
      <c r="I67" s="65"/>
      <c r="J67" s="65"/>
      <c r="K67" s="65"/>
    </row>
    <row r="68" spans="1:11" s="63" customFormat="1" ht="30" customHeight="1" x14ac:dyDescent="0.3">
      <c r="A68" s="181"/>
      <c r="B68" s="181"/>
      <c r="C68" s="182"/>
      <c r="D68" s="252"/>
      <c r="H68" s="64"/>
      <c r="I68" s="65"/>
      <c r="J68" s="65"/>
      <c r="K68" s="65"/>
    </row>
    <row r="69" spans="1:11" s="63" customFormat="1" ht="30" customHeight="1" x14ac:dyDescent="0.3">
      <c r="A69" s="181"/>
      <c r="B69" s="181"/>
      <c r="C69" s="182"/>
      <c r="D69" s="252"/>
      <c r="H69" s="64"/>
      <c r="I69" s="65"/>
      <c r="J69" s="65"/>
      <c r="K69" s="65"/>
    </row>
    <row r="70" spans="1:11" s="63" customFormat="1" ht="30" customHeight="1" x14ac:dyDescent="0.3">
      <c r="A70" s="181"/>
      <c r="B70" s="181"/>
      <c r="C70" s="182"/>
      <c r="D70" s="252"/>
      <c r="H70" s="64"/>
      <c r="I70" s="65"/>
      <c r="J70" s="65"/>
      <c r="K70" s="65"/>
    </row>
    <row r="71" spans="1:11" s="63" customFormat="1" ht="30" customHeight="1" x14ac:dyDescent="0.3">
      <c r="A71" s="181"/>
      <c r="B71" s="181"/>
      <c r="C71" s="182"/>
      <c r="D71" s="252"/>
      <c r="H71" s="64"/>
      <c r="I71" s="65"/>
      <c r="J71" s="65"/>
      <c r="K71" s="65"/>
    </row>
    <row r="72" spans="1:11" s="63" customFormat="1" ht="30" customHeight="1" x14ac:dyDescent="0.3">
      <c r="A72" s="181"/>
      <c r="B72" s="181"/>
      <c r="C72" s="182"/>
      <c r="D72" s="251"/>
      <c r="H72" s="64"/>
      <c r="I72" s="65"/>
      <c r="J72" s="65"/>
      <c r="K72" s="65"/>
    </row>
    <row r="73" spans="1:11" s="63" customFormat="1" ht="30" customHeight="1" x14ac:dyDescent="0.3">
      <c r="A73" s="181"/>
      <c r="B73" s="181"/>
      <c r="C73" s="182"/>
      <c r="D73" s="251"/>
      <c r="H73" s="64"/>
      <c r="I73" s="65"/>
      <c r="J73" s="65"/>
      <c r="K73" s="65"/>
    </row>
    <row r="74" spans="1:11" s="63" customFormat="1" ht="30" customHeight="1" x14ac:dyDescent="0.3">
      <c r="A74" s="181"/>
      <c r="B74" s="181"/>
      <c r="C74" s="182"/>
      <c r="D74" s="251"/>
      <c r="H74" s="64"/>
      <c r="I74" s="65"/>
      <c r="J74" s="65"/>
      <c r="K74" s="65"/>
    </row>
    <row r="75" spans="1:11" s="63" customFormat="1" ht="30" customHeight="1" x14ac:dyDescent="0.3">
      <c r="A75" s="181"/>
      <c r="B75" s="181"/>
      <c r="C75" s="182"/>
      <c r="D75" s="251"/>
      <c r="H75" s="64"/>
      <c r="I75" s="65"/>
      <c r="J75" s="65"/>
      <c r="K75" s="65"/>
    </row>
    <row r="76" spans="1:11" s="63" customFormat="1" ht="30" customHeight="1" x14ac:dyDescent="0.3">
      <c r="A76" s="181"/>
      <c r="B76" s="181"/>
      <c r="C76" s="182"/>
      <c r="D76" s="252"/>
      <c r="H76" s="64"/>
      <c r="I76" s="65"/>
      <c r="J76" s="65"/>
      <c r="K76" s="65"/>
    </row>
    <row r="77" spans="1:11" s="63" customFormat="1" ht="30" customHeight="1" x14ac:dyDescent="0.3">
      <c r="A77" s="181"/>
      <c r="B77" s="181"/>
      <c r="C77" s="182"/>
      <c r="D77" s="252"/>
      <c r="H77" s="64"/>
      <c r="I77" s="65"/>
      <c r="J77" s="65"/>
      <c r="K77" s="65"/>
    </row>
    <row r="78" spans="1:11" s="63" customFormat="1" ht="30" customHeight="1" x14ac:dyDescent="0.3">
      <c r="A78" s="181"/>
      <c r="B78" s="181"/>
      <c r="C78" s="182"/>
      <c r="D78" s="252"/>
      <c r="H78" s="64"/>
      <c r="I78" s="65"/>
      <c r="J78" s="65"/>
      <c r="K78" s="65"/>
    </row>
    <row r="79" spans="1:11" s="63" customFormat="1" ht="30" customHeight="1" x14ac:dyDescent="0.3">
      <c r="A79" s="181"/>
      <c r="B79" s="181"/>
      <c r="C79" s="182"/>
      <c r="D79" s="252"/>
      <c r="H79" s="64"/>
      <c r="I79" s="65"/>
      <c r="J79" s="65"/>
      <c r="K79" s="65"/>
    </row>
    <row r="80" spans="1:11" s="63" customFormat="1" ht="30" customHeight="1" x14ac:dyDescent="0.3">
      <c r="A80" s="181"/>
      <c r="B80" s="181"/>
      <c r="C80" s="182"/>
      <c r="D80" s="252"/>
      <c r="H80" s="64"/>
      <c r="I80" s="65"/>
      <c r="J80" s="65"/>
      <c r="K80" s="65"/>
    </row>
    <row r="81" spans="1:11" s="63" customFormat="1" ht="30" customHeight="1" x14ac:dyDescent="0.3">
      <c r="A81" s="181"/>
      <c r="B81" s="181"/>
      <c r="C81" s="182"/>
      <c r="D81" s="252"/>
      <c r="H81" s="64"/>
      <c r="I81" s="65"/>
      <c r="J81" s="65"/>
      <c r="K81" s="65"/>
    </row>
    <row r="82" spans="1:11" s="63" customFormat="1" ht="30" customHeight="1" x14ac:dyDescent="0.3">
      <c r="A82" s="181"/>
      <c r="B82" s="181"/>
      <c r="C82" s="182"/>
      <c r="D82" s="252"/>
      <c r="H82" s="64"/>
      <c r="I82" s="65"/>
      <c r="J82" s="65"/>
      <c r="K82" s="65"/>
    </row>
    <row r="83" spans="1:11" s="63" customFormat="1" ht="30" customHeight="1" x14ac:dyDescent="0.3">
      <c r="A83" s="181"/>
      <c r="B83" s="181"/>
      <c r="C83" s="182"/>
      <c r="D83" s="252"/>
      <c r="H83" s="64"/>
      <c r="I83" s="65"/>
      <c r="J83" s="65"/>
      <c r="K83" s="65"/>
    </row>
    <row r="84" spans="1:11" s="63" customFormat="1" ht="30" customHeight="1" x14ac:dyDescent="0.3">
      <c r="A84" s="181"/>
      <c r="B84" s="181"/>
      <c r="C84" s="182"/>
      <c r="H84" s="64"/>
      <c r="I84" s="65"/>
      <c r="J84" s="65"/>
      <c r="K84" s="65"/>
    </row>
    <row r="85" spans="1:11" s="63" customFormat="1" ht="30" customHeight="1" x14ac:dyDescent="0.3">
      <c r="A85" s="181"/>
      <c r="B85" s="181"/>
      <c r="C85" s="182"/>
      <c r="H85" s="64"/>
      <c r="I85" s="65"/>
      <c r="J85" s="65"/>
      <c r="K85" s="65"/>
    </row>
    <row r="86" spans="1:11" s="63" customFormat="1" ht="30" customHeight="1" x14ac:dyDescent="0.3">
      <c r="A86" s="181"/>
      <c r="B86" s="181"/>
      <c r="C86" s="182"/>
      <c r="H86" s="64"/>
      <c r="I86" s="65"/>
      <c r="J86" s="65"/>
      <c r="K86" s="65"/>
    </row>
    <row r="87" spans="1:11" s="65" customFormat="1" ht="30" customHeight="1" x14ac:dyDescent="0.3">
      <c r="A87" s="181"/>
      <c r="B87" s="181"/>
      <c r="C87" s="182"/>
      <c r="D87" s="63"/>
      <c r="E87" s="63"/>
      <c r="F87" s="63"/>
      <c r="G87" s="63"/>
      <c r="H87" s="64"/>
    </row>
    <row r="88" spans="1:11" s="65" customFormat="1" ht="30" customHeight="1" x14ac:dyDescent="0.3">
      <c r="A88" s="181"/>
      <c r="B88" s="181"/>
      <c r="C88" s="182"/>
      <c r="D88" s="63"/>
      <c r="E88" s="63"/>
      <c r="F88" s="63"/>
      <c r="G88" s="63"/>
      <c r="H88" s="64"/>
    </row>
    <row r="89" spans="1:11" s="65" customFormat="1" ht="30" customHeight="1" x14ac:dyDescent="0.3">
      <c r="A89" s="181"/>
      <c r="B89" s="181"/>
      <c r="C89" s="182"/>
      <c r="D89" s="63"/>
      <c r="E89" s="63"/>
      <c r="F89" s="63"/>
      <c r="G89" s="63"/>
      <c r="H89" s="64"/>
    </row>
    <row r="90" spans="1:11" s="65" customFormat="1" ht="30" customHeight="1" x14ac:dyDescent="0.3">
      <c r="A90" s="181"/>
      <c r="B90" s="181"/>
      <c r="C90" s="182"/>
      <c r="D90" s="63"/>
      <c r="E90" s="63"/>
      <c r="F90" s="63"/>
      <c r="G90" s="63"/>
      <c r="H90" s="64"/>
    </row>
    <row r="91" spans="1:11" s="65" customFormat="1" ht="30" customHeight="1" x14ac:dyDescent="0.3">
      <c r="A91" s="181"/>
      <c r="B91" s="181"/>
      <c r="C91" s="182"/>
      <c r="D91" s="63"/>
      <c r="E91" s="63"/>
      <c r="F91" s="63"/>
      <c r="G91" s="63"/>
      <c r="H91" s="64"/>
    </row>
    <row r="92" spans="1:11" s="65" customFormat="1" ht="30" customHeight="1" x14ac:dyDescent="0.3">
      <c r="A92" s="181"/>
      <c r="B92" s="181"/>
      <c r="C92" s="182"/>
      <c r="D92" s="63"/>
      <c r="E92" s="63"/>
      <c r="F92" s="63"/>
      <c r="G92" s="63"/>
      <c r="H92" s="64"/>
    </row>
    <row r="93" spans="1:11" s="65" customFormat="1" ht="30" customHeight="1" x14ac:dyDescent="0.3">
      <c r="A93" s="181"/>
      <c r="B93" s="181"/>
      <c r="C93" s="182"/>
      <c r="D93" s="63"/>
      <c r="E93" s="63"/>
      <c r="F93" s="63"/>
      <c r="G93" s="63"/>
      <c r="H93" s="64"/>
    </row>
    <row r="94" spans="1:11" s="65" customFormat="1" ht="30" customHeight="1" x14ac:dyDescent="0.3">
      <c r="A94" s="181"/>
      <c r="B94" s="181"/>
      <c r="C94" s="182"/>
      <c r="D94" s="63"/>
      <c r="E94" s="63"/>
      <c r="F94" s="63"/>
      <c r="G94" s="63"/>
      <c r="H94" s="64"/>
    </row>
    <row r="95" spans="1:11" s="65" customFormat="1" ht="30" customHeight="1" x14ac:dyDescent="0.3">
      <c r="A95" s="181"/>
      <c r="B95" s="181"/>
      <c r="C95" s="182"/>
      <c r="D95" s="63"/>
      <c r="E95" s="63"/>
      <c r="F95" s="63"/>
      <c r="G95" s="63"/>
      <c r="H95" s="64"/>
    </row>
    <row r="96" spans="1:11" s="65" customFormat="1" ht="30" customHeight="1" x14ac:dyDescent="0.3">
      <c r="A96" s="181"/>
      <c r="B96" s="181"/>
      <c r="C96" s="182"/>
      <c r="D96" s="63"/>
      <c r="E96" s="63"/>
      <c r="F96" s="63"/>
      <c r="G96" s="63"/>
      <c r="H96" s="64"/>
    </row>
    <row r="97" spans="1:8" s="65" customFormat="1" ht="30" customHeight="1" x14ac:dyDescent="0.3">
      <c r="A97" s="181"/>
      <c r="B97" s="181"/>
      <c r="C97" s="182"/>
      <c r="D97" s="63"/>
      <c r="E97" s="63"/>
      <c r="F97" s="63"/>
      <c r="G97" s="63"/>
      <c r="H97" s="64"/>
    </row>
    <row r="98" spans="1:8" s="65" customFormat="1" ht="30" customHeight="1" x14ac:dyDescent="0.3">
      <c r="A98" s="181"/>
      <c r="B98" s="181"/>
      <c r="C98" s="182"/>
      <c r="D98" s="63"/>
      <c r="E98" s="63"/>
      <c r="F98" s="63"/>
      <c r="G98" s="63"/>
      <c r="H98" s="64"/>
    </row>
    <row r="99" spans="1:8" s="65" customFormat="1" ht="30" customHeight="1" x14ac:dyDescent="0.3">
      <c r="A99" s="181"/>
      <c r="B99" s="181"/>
      <c r="C99" s="182"/>
      <c r="D99" s="63"/>
      <c r="E99" s="63"/>
      <c r="F99" s="63"/>
      <c r="G99" s="63"/>
      <c r="H99" s="64"/>
    </row>
    <row r="100" spans="1:8" s="65" customFormat="1" ht="30" customHeight="1" x14ac:dyDescent="0.3">
      <c r="A100" s="181"/>
      <c r="B100" s="181"/>
      <c r="C100" s="182"/>
      <c r="D100" s="63"/>
      <c r="E100" s="63"/>
      <c r="F100" s="63"/>
      <c r="G100" s="63"/>
      <c r="H100" s="64"/>
    </row>
    <row r="101" spans="1:8" s="65" customFormat="1" ht="30" customHeight="1" x14ac:dyDescent="0.3">
      <c r="A101" s="181"/>
      <c r="B101" s="181"/>
      <c r="C101" s="182"/>
      <c r="D101" s="63"/>
      <c r="E101" s="63"/>
      <c r="F101" s="63"/>
      <c r="G101" s="63"/>
      <c r="H101" s="64"/>
    </row>
    <row r="102" spans="1:8" s="65" customFormat="1" ht="30" customHeight="1" x14ac:dyDescent="0.3">
      <c r="A102" s="181"/>
      <c r="B102" s="181"/>
      <c r="C102" s="182"/>
      <c r="D102" s="63"/>
      <c r="E102" s="63"/>
      <c r="F102" s="63"/>
      <c r="G102" s="63"/>
      <c r="H102" s="64"/>
    </row>
    <row r="103" spans="1:8" s="65" customFormat="1" ht="30" customHeight="1" x14ac:dyDescent="0.3">
      <c r="A103" s="181"/>
      <c r="B103" s="181"/>
      <c r="C103" s="182"/>
      <c r="D103" s="63"/>
      <c r="E103" s="63"/>
      <c r="F103" s="63"/>
      <c r="G103" s="63"/>
      <c r="H103" s="64"/>
    </row>
    <row r="104" spans="1:8" s="65" customFormat="1" ht="30" customHeight="1" x14ac:dyDescent="0.3">
      <c r="A104" s="181"/>
      <c r="B104" s="181"/>
      <c r="C104" s="182"/>
      <c r="D104" s="63"/>
      <c r="E104" s="63"/>
      <c r="F104" s="63"/>
      <c r="G104" s="63"/>
      <c r="H104" s="64"/>
    </row>
    <row r="105" spans="1:8" s="65" customFormat="1" ht="30" customHeight="1" x14ac:dyDescent="0.3">
      <c r="A105" s="181"/>
      <c r="B105" s="181"/>
      <c r="C105" s="182"/>
      <c r="D105" s="63"/>
      <c r="E105" s="63"/>
      <c r="F105" s="63"/>
      <c r="G105" s="63"/>
      <c r="H105" s="64"/>
    </row>
    <row r="106" spans="1:8" s="65" customFormat="1" ht="30" customHeight="1" x14ac:dyDescent="0.3">
      <c r="A106" s="181"/>
      <c r="B106" s="181"/>
      <c r="C106" s="182"/>
      <c r="D106" s="63"/>
      <c r="E106" s="63"/>
      <c r="F106" s="63"/>
      <c r="G106" s="63"/>
      <c r="H106" s="64"/>
    </row>
    <row r="107" spans="1:8" s="65" customFormat="1" ht="30" customHeight="1" x14ac:dyDescent="0.3">
      <c r="A107" s="181"/>
      <c r="B107" s="181"/>
      <c r="C107" s="182"/>
      <c r="D107" s="63"/>
      <c r="E107" s="63"/>
      <c r="F107" s="63"/>
      <c r="G107" s="63"/>
      <c r="H107" s="64"/>
    </row>
    <row r="108" spans="1:8" s="65" customFormat="1" ht="30" customHeight="1" x14ac:dyDescent="0.3">
      <c r="A108" s="181"/>
      <c r="B108" s="181"/>
      <c r="C108" s="182"/>
      <c r="D108" s="63"/>
      <c r="E108" s="63"/>
      <c r="F108" s="63"/>
      <c r="G108" s="63"/>
      <c r="H108" s="64"/>
    </row>
    <row r="109" spans="1:8" s="65" customFormat="1" ht="30" customHeight="1" x14ac:dyDescent="0.3">
      <c r="A109" s="181"/>
      <c r="B109" s="181"/>
      <c r="C109" s="182"/>
      <c r="D109" s="63"/>
      <c r="E109" s="63"/>
      <c r="F109" s="63"/>
      <c r="G109" s="63"/>
      <c r="H109" s="64"/>
    </row>
    <row r="110" spans="1:8" s="65" customFormat="1" ht="30" customHeight="1" x14ac:dyDescent="0.3">
      <c r="A110" s="181"/>
      <c r="B110" s="181"/>
      <c r="C110" s="182"/>
      <c r="D110" s="63"/>
      <c r="E110" s="63"/>
      <c r="F110" s="63"/>
      <c r="G110" s="63"/>
      <c r="H110" s="64"/>
    </row>
    <row r="111" spans="1:8" s="65" customFormat="1" ht="30" customHeight="1" x14ac:dyDescent="0.3">
      <c r="A111" s="181"/>
      <c r="B111" s="181"/>
      <c r="C111" s="182"/>
      <c r="D111" s="63"/>
      <c r="E111" s="63"/>
      <c r="F111" s="63"/>
      <c r="G111" s="63"/>
      <c r="H111" s="64"/>
    </row>
    <row r="112" spans="1:8" s="65" customFormat="1" ht="30" customHeight="1" x14ac:dyDescent="0.3">
      <c r="A112" s="181"/>
      <c r="B112" s="181"/>
      <c r="C112" s="182"/>
      <c r="D112" s="63"/>
      <c r="E112" s="63"/>
      <c r="F112" s="63"/>
      <c r="G112" s="63"/>
      <c r="H112" s="64"/>
    </row>
    <row r="113" spans="1:8" s="65" customFormat="1" ht="30" customHeight="1" x14ac:dyDescent="0.3">
      <c r="A113" s="181"/>
      <c r="B113" s="181"/>
      <c r="C113" s="182"/>
      <c r="D113" s="63"/>
      <c r="E113" s="63"/>
      <c r="F113" s="63"/>
      <c r="G113" s="63"/>
      <c r="H113" s="64"/>
    </row>
    <row r="114" spans="1:8" s="65" customFormat="1" ht="30" customHeight="1" x14ac:dyDescent="0.3">
      <c r="A114" s="181"/>
      <c r="B114" s="181"/>
      <c r="C114" s="182"/>
      <c r="D114" s="63"/>
      <c r="E114" s="63"/>
      <c r="F114" s="63"/>
      <c r="G114" s="63"/>
      <c r="H114" s="64"/>
    </row>
    <row r="115" spans="1:8" s="65" customFormat="1" ht="30" customHeight="1" x14ac:dyDescent="0.3">
      <c r="A115" s="181"/>
      <c r="B115" s="181"/>
      <c r="C115" s="182"/>
      <c r="D115" s="63"/>
      <c r="E115" s="63"/>
      <c r="F115" s="63"/>
      <c r="G115" s="63"/>
      <c r="H115" s="64"/>
    </row>
    <row r="116" spans="1:8" s="65" customFormat="1" ht="30" customHeight="1" x14ac:dyDescent="0.3">
      <c r="A116" s="181"/>
      <c r="B116" s="181"/>
      <c r="C116" s="182"/>
      <c r="D116" s="63"/>
      <c r="E116" s="63"/>
      <c r="F116" s="63"/>
      <c r="G116" s="63"/>
      <c r="H116" s="64"/>
    </row>
    <row r="117" spans="1:8" s="65" customFormat="1" ht="30" customHeight="1" x14ac:dyDescent="0.3">
      <c r="A117" s="181"/>
      <c r="B117" s="181"/>
      <c r="C117" s="182"/>
      <c r="D117" s="63"/>
      <c r="E117" s="63"/>
      <c r="F117" s="63"/>
      <c r="G117" s="63"/>
      <c r="H117" s="64"/>
    </row>
    <row r="118" spans="1:8" s="65" customFormat="1" ht="30" customHeight="1" x14ac:dyDescent="0.3">
      <c r="A118" s="181"/>
      <c r="B118" s="181"/>
      <c r="C118" s="182"/>
      <c r="D118" s="63"/>
      <c r="E118" s="63"/>
      <c r="F118" s="63"/>
      <c r="G118" s="63"/>
      <c r="H118" s="64"/>
    </row>
    <row r="119" spans="1:8" s="65" customFormat="1" ht="30" customHeight="1" x14ac:dyDescent="0.3">
      <c r="A119" s="181"/>
      <c r="B119" s="181"/>
      <c r="C119" s="182"/>
      <c r="D119" s="63"/>
      <c r="E119" s="63"/>
      <c r="F119" s="63"/>
      <c r="G119" s="63"/>
      <c r="H119" s="64"/>
    </row>
    <row r="120" spans="1:8" s="65" customFormat="1" ht="30" customHeight="1" x14ac:dyDescent="0.3">
      <c r="A120" s="181"/>
      <c r="B120" s="181"/>
      <c r="C120" s="182"/>
      <c r="D120" s="63"/>
      <c r="E120" s="63"/>
      <c r="F120" s="63"/>
      <c r="G120" s="63"/>
      <c r="H120" s="64"/>
    </row>
    <row r="121" spans="1:8" s="65" customFormat="1" ht="30" customHeight="1" x14ac:dyDescent="0.3">
      <c r="A121" s="181"/>
      <c r="B121" s="181"/>
      <c r="C121" s="182"/>
      <c r="D121" s="63"/>
      <c r="E121" s="63"/>
      <c r="F121" s="63"/>
      <c r="G121" s="63"/>
      <c r="H121" s="64"/>
    </row>
    <row r="122" spans="1:8" s="65" customFormat="1" ht="30" customHeight="1" x14ac:dyDescent="0.3">
      <c r="A122" s="181"/>
      <c r="B122" s="181"/>
      <c r="C122" s="182"/>
      <c r="D122" s="63"/>
      <c r="E122" s="63"/>
      <c r="F122" s="63"/>
      <c r="G122" s="63"/>
      <c r="H122" s="64"/>
    </row>
    <row r="123" spans="1:8" s="65" customFormat="1" ht="30" customHeight="1" x14ac:dyDescent="0.3">
      <c r="A123" s="181"/>
      <c r="B123" s="181"/>
      <c r="C123" s="182"/>
      <c r="D123" s="63"/>
      <c r="E123" s="63"/>
      <c r="F123" s="63"/>
      <c r="G123" s="63"/>
      <c r="H123" s="64"/>
    </row>
    <row r="124" spans="1:8" s="65" customFormat="1" ht="30" customHeight="1" x14ac:dyDescent="0.3">
      <c r="A124" s="181"/>
      <c r="B124" s="181"/>
      <c r="C124" s="182"/>
      <c r="D124" s="63"/>
      <c r="E124" s="63"/>
      <c r="F124" s="63"/>
      <c r="G124" s="63"/>
      <c r="H124" s="64"/>
    </row>
    <row r="125" spans="1:8" s="65" customFormat="1" ht="30" customHeight="1" x14ac:dyDescent="0.3">
      <c r="A125" s="181"/>
      <c r="B125" s="181"/>
      <c r="C125" s="182"/>
      <c r="D125" s="63"/>
      <c r="E125" s="63"/>
      <c r="F125" s="63"/>
      <c r="G125" s="63"/>
      <c r="H125" s="64"/>
    </row>
    <row r="126" spans="1:8" s="65" customFormat="1" ht="30" customHeight="1" x14ac:dyDescent="0.3">
      <c r="A126" s="181"/>
      <c r="B126" s="181"/>
      <c r="C126" s="182"/>
      <c r="D126" s="63"/>
      <c r="E126" s="63"/>
      <c r="F126" s="63"/>
      <c r="G126" s="63"/>
      <c r="H126" s="64"/>
    </row>
    <row r="127" spans="1:8" s="65" customFormat="1" ht="30" customHeight="1" x14ac:dyDescent="0.3">
      <c r="A127" s="181"/>
      <c r="B127" s="181"/>
      <c r="C127" s="182"/>
      <c r="D127" s="63"/>
      <c r="E127" s="63"/>
      <c r="F127" s="63"/>
      <c r="G127" s="63"/>
      <c r="H127" s="64"/>
    </row>
    <row r="128" spans="1:8" s="65" customFormat="1" ht="30" customHeight="1" x14ac:dyDescent="0.3">
      <c r="A128" s="181"/>
      <c r="B128" s="181"/>
      <c r="C128" s="182"/>
      <c r="D128" s="63"/>
      <c r="E128" s="63"/>
      <c r="F128" s="63"/>
      <c r="G128" s="63"/>
      <c r="H128" s="64"/>
    </row>
    <row r="129" spans="1:8" s="65" customFormat="1" ht="30" customHeight="1" x14ac:dyDescent="0.3">
      <c r="A129" s="181"/>
      <c r="B129" s="181"/>
      <c r="C129" s="182"/>
      <c r="D129" s="63"/>
      <c r="E129" s="63"/>
      <c r="F129" s="63"/>
      <c r="G129" s="63"/>
      <c r="H129" s="64"/>
    </row>
    <row r="130" spans="1:8" s="65" customFormat="1" ht="30" customHeight="1" x14ac:dyDescent="0.3">
      <c r="A130" s="181"/>
      <c r="B130" s="181"/>
      <c r="C130" s="182"/>
      <c r="D130" s="63"/>
      <c r="E130" s="63"/>
      <c r="F130" s="63"/>
      <c r="G130" s="63"/>
      <c r="H130" s="64"/>
    </row>
    <row r="131" spans="1:8" s="65" customFormat="1" ht="30" customHeight="1" x14ac:dyDescent="0.3">
      <c r="A131" s="181"/>
      <c r="B131" s="181"/>
      <c r="C131" s="182"/>
      <c r="D131" s="63"/>
      <c r="E131" s="63"/>
      <c r="F131" s="63"/>
      <c r="G131" s="63"/>
      <c r="H131" s="64"/>
    </row>
    <row r="132" spans="1:8" s="65" customFormat="1" ht="30" customHeight="1" x14ac:dyDescent="0.3">
      <c r="A132" s="181"/>
      <c r="B132" s="181"/>
      <c r="C132" s="182"/>
      <c r="D132" s="63"/>
      <c r="E132" s="63"/>
      <c r="F132" s="63"/>
      <c r="G132" s="63"/>
      <c r="H132" s="64"/>
    </row>
    <row r="133" spans="1:8" s="65" customFormat="1" ht="30" customHeight="1" x14ac:dyDescent="0.3">
      <c r="A133" s="181"/>
      <c r="B133" s="181"/>
      <c r="C133" s="182"/>
      <c r="D133" s="63"/>
      <c r="E133" s="63"/>
      <c r="F133" s="63"/>
      <c r="G133" s="63"/>
      <c r="H133" s="64"/>
    </row>
    <row r="134" spans="1:8" s="65" customFormat="1" ht="30" customHeight="1" x14ac:dyDescent="0.3">
      <c r="A134" s="181"/>
      <c r="B134" s="181"/>
      <c r="C134" s="182"/>
      <c r="D134" s="63"/>
      <c r="E134" s="63"/>
      <c r="F134" s="63"/>
      <c r="G134" s="63"/>
      <c r="H134" s="64"/>
    </row>
    <row r="135" spans="1:8" s="65" customFormat="1" ht="45" customHeight="1" x14ac:dyDescent="0.3">
      <c r="A135" s="181"/>
      <c r="B135" s="181"/>
      <c r="C135" s="182"/>
      <c r="D135" s="63"/>
      <c r="E135" s="63"/>
      <c r="F135" s="63"/>
      <c r="G135" s="63"/>
      <c r="H135" s="64"/>
    </row>
    <row r="136" spans="1:8" s="65" customFormat="1" ht="30" customHeight="1" x14ac:dyDescent="0.3">
      <c r="A136" s="181"/>
      <c r="B136" s="181"/>
      <c r="C136" s="182"/>
      <c r="D136" s="63"/>
      <c r="E136" s="63"/>
      <c r="F136" s="63"/>
      <c r="G136" s="63"/>
      <c r="H136" s="64"/>
    </row>
    <row r="137" spans="1:8" s="65" customFormat="1" ht="30" customHeight="1" x14ac:dyDescent="0.3">
      <c r="A137" s="181"/>
      <c r="B137" s="181"/>
      <c r="C137" s="182"/>
      <c r="D137" s="63"/>
      <c r="E137" s="63"/>
      <c r="F137" s="63"/>
      <c r="G137" s="63"/>
      <c r="H137" s="64"/>
    </row>
    <row r="138" spans="1:8" s="65" customFormat="1" ht="30" customHeight="1" x14ac:dyDescent="0.3">
      <c r="A138" s="181"/>
      <c r="B138" s="181"/>
      <c r="C138" s="182"/>
      <c r="D138" s="63"/>
      <c r="E138" s="63"/>
      <c r="F138" s="63"/>
      <c r="G138" s="63"/>
      <c r="H138" s="64"/>
    </row>
    <row r="139" spans="1:8" s="65" customFormat="1" ht="30" customHeight="1" x14ac:dyDescent="0.3">
      <c r="A139" s="181"/>
      <c r="B139" s="181"/>
      <c r="C139" s="182"/>
      <c r="D139" s="63"/>
      <c r="E139" s="63"/>
      <c r="F139" s="63"/>
      <c r="G139" s="63"/>
      <c r="H139" s="64"/>
    </row>
    <row r="140" spans="1:8" s="65" customFormat="1" ht="30" customHeight="1" x14ac:dyDescent="0.3">
      <c r="A140" s="181"/>
      <c r="B140" s="181"/>
      <c r="C140" s="182"/>
      <c r="D140" s="63"/>
      <c r="E140" s="63"/>
      <c r="F140" s="63"/>
      <c r="G140" s="63"/>
      <c r="H140" s="64"/>
    </row>
    <row r="141" spans="1:8" s="65" customFormat="1" ht="30" customHeight="1" x14ac:dyDescent="0.3">
      <c r="A141" s="181"/>
      <c r="B141" s="181"/>
      <c r="C141" s="182"/>
      <c r="D141" s="63"/>
      <c r="E141" s="63"/>
      <c r="F141" s="63"/>
      <c r="G141" s="63"/>
      <c r="H141" s="64"/>
    </row>
    <row r="142" spans="1:8" s="65" customFormat="1" ht="30" customHeight="1" x14ac:dyDescent="0.3">
      <c r="A142" s="181"/>
      <c r="B142" s="181"/>
      <c r="C142" s="182"/>
      <c r="D142" s="63"/>
      <c r="E142" s="63"/>
      <c r="F142" s="63"/>
      <c r="G142" s="63"/>
      <c r="H142" s="64"/>
    </row>
    <row r="143" spans="1:8" s="65" customFormat="1" ht="30" customHeight="1" x14ac:dyDescent="0.3">
      <c r="A143" s="181"/>
      <c r="B143" s="181"/>
      <c r="C143" s="182"/>
      <c r="D143" s="63"/>
      <c r="E143" s="63"/>
      <c r="F143" s="63"/>
      <c r="G143" s="63"/>
      <c r="H143" s="64"/>
    </row>
    <row r="144" spans="1:8" s="65" customFormat="1" ht="30" customHeight="1" x14ac:dyDescent="0.3">
      <c r="A144" s="181"/>
      <c r="B144" s="181"/>
      <c r="C144" s="182"/>
      <c r="D144" s="63"/>
      <c r="E144" s="63"/>
      <c r="F144" s="63"/>
      <c r="G144" s="63"/>
      <c r="H144" s="64"/>
    </row>
    <row r="145" spans="1:8" s="65" customFormat="1" ht="30" customHeight="1" x14ac:dyDescent="0.3">
      <c r="A145" s="181"/>
      <c r="B145" s="181"/>
      <c r="C145" s="182"/>
      <c r="D145" s="63"/>
      <c r="E145" s="63"/>
      <c r="F145" s="63"/>
      <c r="G145" s="63"/>
      <c r="H145" s="64"/>
    </row>
    <row r="146" spans="1:8" s="65" customFormat="1" ht="30" customHeight="1" x14ac:dyDescent="0.3">
      <c r="A146" s="181"/>
      <c r="B146" s="181"/>
      <c r="C146" s="182"/>
      <c r="D146" s="63"/>
      <c r="E146" s="63"/>
      <c r="F146" s="63"/>
      <c r="G146" s="63"/>
      <c r="H146" s="64"/>
    </row>
    <row r="147" spans="1:8" s="65" customFormat="1" ht="30" customHeight="1" x14ac:dyDescent="0.3">
      <c r="A147" s="181"/>
      <c r="B147" s="181"/>
      <c r="C147" s="182"/>
      <c r="D147" s="63"/>
      <c r="E147" s="63"/>
      <c r="F147" s="63"/>
      <c r="G147" s="63"/>
      <c r="H147" s="64"/>
    </row>
    <row r="148" spans="1:8" s="65" customFormat="1" ht="30" customHeight="1" x14ac:dyDescent="0.3">
      <c r="A148" s="181"/>
      <c r="B148" s="181"/>
      <c r="C148" s="182"/>
      <c r="D148" s="63"/>
      <c r="E148" s="63"/>
      <c r="F148" s="63"/>
      <c r="G148" s="63"/>
      <c r="H148" s="64"/>
    </row>
    <row r="149" spans="1:8" s="65" customFormat="1" ht="30" customHeight="1" x14ac:dyDescent="0.3">
      <c r="A149" s="181"/>
      <c r="B149" s="181"/>
      <c r="C149" s="182"/>
      <c r="D149" s="63"/>
      <c r="E149" s="63"/>
      <c r="F149" s="63"/>
      <c r="G149" s="63"/>
      <c r="H149" s="64"/>
    </row>
    <row r="150" spans="1:8" s="65" customFormat="1" ht="30" customHeight="1" x14ac:dyDescent="0.3">
      <c r="A150" s="181"/>
      <c r="B150" s="181"/>
      <c r="C150" s="182"/>
      <c r="D150" s="63"/>
      <c r="E150" s="63"/>
      <c r="F150" s="63"/>
      <c r="G150" s="63"/>
      <c r="H150" s="64"/>
    </row>
    <row r="151" spans="1:8" s="65" customFormat="1" ht="30" customHeight="1" x14ac:dyDescent="0.3">
      <c r="A151" s="181"/>
      <c r="B151" s="181"/>
      <c r="C151" s="182"/>
      <c r="D151" s="63"/>
      <c r="E151" s="63"/>
      <c r="F151" s="63"/>
      <c r="G151" s="63"/>
      <c r="H151" s="64"/>
    </row>
    <row r="152" spans="1:8" s="65" customFormat="1" ht="59.25" customHeight="1" x14ac:dyDescent="0.3">
      <c r="A152" s="181"/>
      <c r="B152" s="181"/>
      <c r="C152" s="182"/>
      <c r="D152" s="63"/>
      <c r="E152" s="63"/>
      <c r="F152" s="63"/>
      <c r="G152" s="63"/>
      <c r="H152" s="64"/>
    </row>
  </sheetData>
  <sheetProtection algorithmName="SHA-512" hashValue="4qQwn4AZ+UzTfIFqRRjWXqHYkfu9uH+P83U2Dvp1rB8unL6ygbEu0Coku2ClBjMn9bwwcLEUtdvFQUQwjSOp5A==" saltValue="TzNkZtjDSggLLUsff6qMbg==" spinCount="100000" sheet="1" objects="1" scenarios="1"/>
  <mergeCells count="1">
    <mergeCell ref="O3:Q3"/>
  </mergeCells>
  <conditionalFormatting sqref="B1:B1048576">
    <cfRule type="cellIs" dxfId="100" priority="2" operator="equal">
      <formula>"Informational"</formula>
    </cfRule>
    <cfRule type="cellIs" dxfId="99" priority="3" operator="equal">
      <formula>"Not Needed"</formula>
    </cfRule>
    <cfRule type="cellIs" dxfId="98" priority="4" operator="equal">
      <formula>"Extremely Advantageous"</formula>
    </cfRule>
    <cfRule type="cellIs" dxfId="97" priority="5" operator="equal">
      <formula>"Critical"</formula>
    </cfRule>
  </conditionalFormatting>
  <conditionalFormatting sqref="B3:B4">
    <cfRule type="cellIs" dxfId="96" priority="7" operator="equal">
      <formula>"Mandatory"</formula>
    </cfRule>
  </conditionalFormatting>
  <conditionalFormatting sqref="C3:C4">
    <cfRule type="expression" dxfId="95" priority="6">
      <formula>$AU3="Title"</formula>
    </cfRule>
  </conditionalFormatting>
  <conditionalFormatting sqref="G3:G4">
    <cfRule type="cellIs" dxfId="94" priority="8" operator="equal">
      <formula>"Select from Drop Down List"</formula>
    </cfRule>
  </conditionalFormatting>
  <dataValidations count="2">
    <dataValidation type="list" allowBlank="1" showInputMessage="1" showErrorMessage="1" sqref="G3:G4" xr:uid="{00000000-0002-0000-1D00-000000000000}">
      <formula1>Availability</formula1>
      <formula2>0</formula2>
    </dataValidation>
    <dataValidation type="list" allowBlank="1" showInputMessage="1" showErrorMessage="1" errorTitle="Invalid specification type" error="Please enter a Specification type from the drop-down list." sqref="B3:B4" xr:uid="{00000000-0002-0000-1D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8"/>
  <sheetViews>
    <sheetView zoomScaleNormal="100" workbookViewId="0">
      <selection sqref="A1:XFD1048576"/>
    </sheetView>
  </sheetViews>
  <sheetFormatPr defaultColWidth="9.09765625" defaultRowHeight="13.8" x14ac:dyDescent="0.25"/>
  <cols>
    <col min="1" max="1" width="29.8984375" customWidth="1"/>
    <col min="2" max="3" width="9" customWidth="1"/>
    <col min="4" max="4" width="38.69921875" customWidth="1"/>
    <col min="5" max="5" width="10.59765625" customWidth="1"/>
    <col min="6" max="6" width="9.69921875" customWidth="1"/>
    <col min="7" max="7" width="11" customWidth="1"/>
    <col min="8" max="10" width="12" customWidth="1"/>
    <col min="11" max="11" width="9" customWidth="1"/>
    <col min="12" max="12" width="21.59765625" customWidth="1"/>
    <col min="13" max="13" width="22" customWidth="1"/>
    <col min="14" max="14" width="9" customWidth="1"/>
  </cols>
  <sheetData>
    <row r="1" spans="1:10" s="42" customFormat="1" x14ac:dyDescent="0.25">
      <c r="A1"/>
      <c r="C1" s="42" t="str">
        <f>'Old Support'!A18</f>
        <v>Functional Requirement</v>
      </c>
      <c r="D1" s="43" t="s">
        <v>35</v>
      </c>
      <c r="E1" s="44" t="str">
        <f>'Old Support'!A20</f>
        <v>Def ID</v>
      </c>
      <c r="F1" s="43" t="s">
        <v>36</v>
      </c>
      <c r="G1" s="42" t="str">
        <f>$A$13</f>
        <v>Not Answered</v>
      </c>
      <c r="H1" s="42" t="str">
        <f>$A$14</f>
        <v>Function Available</v>
      </c>
      <c r="I1" s="42" t="str">
        <f>$A$15</f>
        <v>Function Not Available</v>
      </c>
      <c r="J1" s="42" t="str">
        <f>$A$16</f>
        <v>Exception</v>
      </c>
    </row>
    <row r="2" spans="1:10" x14ac:dyDescent="0.25">
      <c r="D2" t="s">
        <v>37</v>
      </c>
      <c r="E2" s="45">
        <f>COUNTA(D4:D42)</f>
        <v>34</v>
      </c>
      <c r="F2" s="45" t="e">
        <f>SUM(F4:F42)</f>
        <v>#REF!</v>
      </c>
      <c r="G2" s="45" t="e">
        <f>SUM(G4:G42)</f>
        <v>#REF!</v>
      </c>
      <c r="H2" s="45" t="e">
        <f>SUM(H4:H42)</f>
        <v>#REF!</v>
      </c>
      <c r="I2" s="45" t="e">
        <f>SUM(I4:I42)</f>
        <v>#REF!</v>
      </c>
      <c r="J2" s="45" t="e">
        <f>SUM(J4:J42)</f>
        <v>#REF!</v>
      </c>
    </row>
    <row r="3" spans="1:10" x14ac:dyDescent="0.25">
      <c r="E3" s="45"/>
      <c r="F3" s="45"/>
    </row>
    <row r="4" spans="1:10" x14ac:dyDescent="0.25">
      <c r="C4" s="46">
        <v>1</v>
      </c>
      <c r="D4" s="47" t="str">
        <f>Application!$A$2</f>
        <v>APPLICATION</v>
      </c>
      <c r="E4" s="48"/>
      <c r="F4" s="46">
        <f>Application!$H$2</f>
        <v>53</v>
      </c>
      <c r="G4" s="46">
        <f>Application!$H$3</f>
        <v>53</v>
      </c>
      <c r="H4" s="46">
        <f>Application!$H$4</f>
        <v>0</v>
      </c>
      <c r="I4" s="46">
        <f>Application!$H$5</f>
        <v>0</v>
      </c>
      <c r="J4" s="46">
        <f>Application!$H$6</f>
        <v>0</v>
      </c>
    </row>
    <row r="5" spans="1:10" x14ac:dyDescent="0.25">
      <c r="A5" s="49" t="s">
        <v>38</v>
      </c>
      <c r="B5" s="42" t="s">
        <v>39</v>
      </c>
      <c r="C5" s="50">
        <v>2</v>
      </c>
      <c r="D5" s="51" t="str">
        <f>AlarmTracking!$A$2</f>
        <v>ALARM TRACKING AND BILLING</v>
      </c>
      <c r="E5" s="51"/>
      <c r="F5" s="50"/>
      <c r="G5" s="50"/>
      <c r="H5" s="50"/>
      <c r="I5" s="50"/>
      <c r="J5" s="50"/>
    </row>
    <row r="6" spans="1:10" x14ac:dyDescent="0.25">
      <c r="A6" s="52" t="s">
        <v>9</v>
      </c>
      <c r="B6" s="53">
        <v>5</v>
      </c>
      <c r="C6" s="46">
        <v>3</v>
      </c>
      <c r="D6" s="47" t="str">
        <f>Animal!$A$2</f>
        <v>ANIMAL</v>
      </c>
      <c r="E6" s="48"/>
      <c r="F6" s="46">
        <f>Animal!$H$2</f>
        <v>1</v>
      </c>
      <c r="G6" s="46">
        <f>Animal!$H$3</f>
        <v>1</v>
      </c>
      <c r="H6" s="46">
        <f>Animal!$H$4</f>
        <v>0</v>
      </c>
      <c r="I6" s="46">
        <f>Animal!$H$5</f>
        <v>0</v>
      </c>
      <c r="J6" s="46">
        <f>Animal!H6</f>
        <v>0</v>
      </c>
    </row>
    <row r="7" spans="1:10" x14ac:dyDescent="0.25">
      <c r="A7" s="54" t="s">
        <v>10</v>
      </c>
      <c r="B7" s="45">
        <v>1</v>
      </c>
      <c r="C7" s="46">
        <v>4</v>
      </c>
      <c r="D7" s="47" t="str">
        <f>Arrest!$A$2</f>
        <v>ARREST</v>
      </c>
      <c r="E7" s="48"/>
      <c r="F7" s="46">
        <f>Arrest!$H$2</f>
        <v>38</v>
      </c>
      <c r="G7" s="46">
        <f>Arrest!$H$3</f>
        <v>38</v>
      </c>
      <c r="H7" s="46">
        <f>Arrest!$H$4</f>
        <v>0</v>
      </c>
      <c r="I7" s="46">
        <f>Arrest!$H$5</f>
        <v>0</v>
      </c>
      <c r="J7" s="46">
        <f>Arrest!$H$6</f>
        <v>0</v>
      </c>
    </row>
    <row r="8" spans="1:10" x14ac:dyDescent="0.25">
      <c r="A8" s="54" t="s">
        <v>12</v>
      </c>
      <c r="B8" s="45">
        <v>0</v>
      </c>
      <c r="C8" s="46">
        <v>5</v>
      </c>
      <c r="D8" s="47" t="str">
        <f>'Asset Management'!A2</f>
        <v>ASSET MANAGEMENT</v>
      </c>
      <c r="E8" s="48"/>
      <c r="F8" s="46">
        <f>'Asset Management'!$H$2</f>
        <v>82</v>
      </c>
      <c r="G8" s="46">
        <f>'Asset Management'!$H$3</f>
        <v>82</v>
      </c>
      <c r="H8" s="46">
        <f>'Asset Management'!$H$4</f>
        <v>0</v>
      </c>
      <c r="I8" s="46">
        <f>'Asset Management'!$H$5</f>
        <v>0</v>
      </c>
      <c r="J8" s="46">
        <f>'Asset Management'!$H$6</f>
        <v>0</v>
      </c>
    </row>
    <row r="9" spans="1:10" x14ac:dyDescent="0.25">
      <c r="A9" s="55" t="s">
        <v>11</v>
      </c>
      <c r="B9" s="56">
        <v>0</v>
      </c>
      <c r="C9" s="46">
        <v>6</v>
      </c>
      <c r="D9" s="47" t="e">
        <f>#REF!</f>
        <v>#REF!</v>
      </c>
      <c r="E9" s="48"/>
      <c r="F9" s="46" t="e">
        <f>#REF!</f>
        <v>#REF!</v>
      </c>
      <c r="G9" s="46" t="e">
        <f>#REF!</f>
        <v>#REF!</v>
      </c>
      <c r="H9" s="46" t="e">
        <f>#REF!</f>
        <v>#REF!</v>
      </c>
      <c r="I9" s="46" t="e">
        <f>#REF!</f>
        <v>#REF!</v>
      </c>
      <c r="J9" s="46" t="e">
        <f>#REF!</f>
        <v>#REF!</v>
      </c>
    </row>
    <row r="10" spans="1:10" x14ac:dyDescent="0.25">
      <c r="C10" s="50">
        <v>7</v>
      </c>
      <c r="D10" s="51" t="str">
        <f>Booking!$A$2</f>
        <v>BOOKING</v>
      </c>
      <c r="E10" s="51"/>
      <c r="F10" s="50"/>
      <c r="G10" s="50"/>
      <c r="H10" s="50"/>
      <c r="I10" s="50"/>
      <c r="J10" s="50"/>
    </row>
    <row r="11" spans="1:10" x14ac:dyDescent="0.25">
      <c r="C11" s="46">
        <v>8</v>
      </c>
      <c r="D11" s="47" t="e">
        <f>#REF!</f>
        <v>#REF!</v>
      </c>
      <c r="E11" s="48"/>
      <c r="F11" s="46" t="e">
        <f>#REF!</f>
        <v>#REF!</v>
      </c>
      <c r="G11" s="46" t="e">
        <f>#REF!</f>
        <v>#REF!</v>
      </c>
      <c r="H11" s="46" t="e">
        <f>#REF!</f>
        <v>#REF!</v>
      </c>
      <c r="I11" s="46" t="e">
        <f>#REF!</f>
        <v>#REF!</v>
      </c>
      <c r="J11" s="46" t="e">
        <f>#REF!</f>
        <v>#REF!</v>
      </c>
    </row>
    <row r="12" spans="1:10" x14ac:dyDescent="0.25">
      <c r="A12" s="49" t="s">
        <v>40</v>
      </c>
      <c r="B12" s="42" t="s">
        <v>39</v>
      </c>
      <c r="C12" s="46">
        <v>9</v>
      </c>
      <c r="D12" s="47" t="str">
        <f>'Case Management'!$A$2</f>
        <v>CASE MANAGEMENT</v>
      </c>
      <c r="E12" s="48"/>
      <c r="F12" s="46">
        <f>'Case Management'!$H$2</f>
        <v>48</v>
      </c>
      <c r="G12" s="46">
        <f>'Case Management'!$H$3</f>
        <v>48</v>
      </c>
      <c r="H12" s="46">
        <f>'Case Management'!$H$5</f>
        <v>0</v>
      </c>
      <c r="I12" s="46">
        <f>'Case Management'!$H$6</f>
        <v>0</v>
      </c>
      <c r="J12" s="46">
        <f>'Case Management'!$H$7</f>
        <v>10</v>
      </c>
    </row>
    <row r="13" spans="1:10" x14ac:dyDescent="0.25">
      <c r="A13" s="52" t="s">
        <v>8</v>
      </c>
      <c r="B13" s="53">
        <v>0</v>
      </c>
      <c r="C13" s="46">
        <v>10</v>
      </c>
      <c r="D13" s="47" t="str">
        <f>Citations!$A$2</f>
        <v>CITATIONS</v>
      </c>
      <c r="E13" s="48"/>
      <c r="F13" s="46">
        <f>Citations!$H$2</f>
        <v>7</v>
      </c>
      <c r="G13" s="46">
        <f>Citations!$H$3</f>
        <v>7</v>
      </c>
      <c r="H13" s="46">
        <f>Citations!$H$4</f>
        <v>0</v>
      </c>
      <c r="I13" s="46">
        <f>Citations!$H$5</f>
        <v>0</v>
      </c>
      <c r="J13" s="46">
        <f>Citations!$H$6</f>
        <v>0</v>
      </c>
    </row>
    <row r="14" spans="1:10" x14ac:dyDescent="0.25">
      <c r="A14" s="54" t="s">
        <v>16</v>
      </c>
      <c r="B14" s="45">
        <v>1</v>
      </c>
      <c r="C14" s="46">
        <v>11</v>
      </c>
      <c r="D14" s="47" t="str">
        <f>Collisions!$A$2</f>
        <v>COLLISIONS</v>
      </c>
      <c r="E14" s="48"/>
      <c r="F14" s="46">
        <f>Collisions!$H$2</f>
        <v>30</v>
      </c>
      <c r="G14" s="46">
        <f>Collisions!$H$3</f>
        <v>30</v>
      </c>
      <c r="H14" s="46">
        <f>Collisions!$H$4</f>
        <v>0</v>
      </c>
      <c r="I14" s="46">
        <f>Collisions!H5</f>
        <v>0</v>
      </c>
      <c r="J14" s="46">
        <f>Collisions!H6</f>
        <v>0</v>
      </c>
    </row>
    <row r="15" spans="1:10" x14ac:dyDescent="0.25">
      <c r="A15" s="54" t="s">
        <v>17</v>
      </c>
      <c r="B15" s="45">
        <v>0</v>
      </c>
      <c r="C15" s="46">
        <v>12</v>
      </c>
      <c r="D15" s="47" t="str">
        <f>'Crime Analysis'!$A$2</f>
        <v>CRIME ANALYSIS</v>
      </c>
      <c r="E15" s="48"/>
      <c r="F15" s="46">
        <f>'Crime Analysis'!$H$2</f>
        <v>118</v>
      </c>
      <c r="G15" s="46">
        <f>'Crime Analysis'!$H$3</f>
        <v>118</v>
      </c>
      <c r="H15" s="46">
        <f>'Crime Analysis'!$H$4</f>
        <v>0</v>
      </c>
      <c r="I15" s="46">
        <f>'Crime Analysis'!$H$5</f>
        <v>0</v>
      </c>
      <c r="J15" s="46">
        <f>'Crime Analysis'!$H$6</f>
        <v>0</v>
      </c>
    </row>
    <row r="16" spans="1:10" x14ac:dyDescent="0.25">
      <c r="A16" s="55" t="s">
        <v>18</v>
      </c>
      <c r="B16" s="56">
        <v>0</v>
      </c>
      <c r="C16" s="46">
        <v>13</v>
      </c>
      <c r="D16" s="47" t="str">
        <f>'Crime Reporting'!$A$2</f>
        <v>CRIME REPORTING</v>
      </c>
      <c r="E16" s="48"/>
      <c r="F16" s="46">
        <f>'Crime Reporting'!$H$2</f>
        <v>12</v>
      </c>
      <c r="G16" s="46">
        <f>'Crime Reporting'!$H$3</f>
        <v>12</v>
      </c>
      <c r="H16" s="46">
        <f>'Crime Reporting'!$H$4</f>
        <v>0</v>
      </c>
      <c r="I16" s="46">
        <f>'Crime Reporting'!$H$5</f>
        <v>0</v>
      </c>
      <c r="J16" s="46">
        <f>'Crime Reporting'!$H$6</f>
        <v>0</v>
      </c>
    </row>
    <row r="17" spans="1:10" x14ac:dyDescent="0.25">
      <c r="C17" s="46">
        <v>14</v>
      </c>
      <c r="D17" s="47" t="str">
        <f>'Field Contact'!$A$2</f>
        <v>FIELD CONTACT</v>
      </c>
      <c r="E17" s="48"/>
      <c r="F17" s="46">
        <f>'Field Contact'!$H$2</f>
        <v>51</v>
      </c>
      <c r="G17" s="46">
        <f>'Field Contact'!$H$3</f>
        <v>51</v>
      </c>
      <c r="H17" s="46">
        <f>'Field Contact'!$H$4</f>
        <v>0</v>
      </c>
      <c r="I17" s="46">
        <f>'Field Contact'!$H$6</f>
        <v>0</v>
      </c>
      <c r="J17" s="46">
        <f>'Field Contact'!$H$7</f>
        <v>0</v>
      </c>
    </row>
    <row r="18" spans="1:10" x14ac:dyDescent="0.25">
      <c r="A18" t="s">
        <v>41</v>
      </c>
      <c r="C18" s="46">
        <v>15</v>
      </c>
      <c r="D18" s="47" t="str">
        <f>'Fleet Management'!$A$2</f>
        <v>FLEET MANAGEMENT</v>
      </c>
      <c r="E18" s="48"/>
      <c r="F18" s="46">
        <f>'Fleet Management'!H2</f>
        <v>18</v>
      </c>
      <c r="G18" s="46">
        <f>'Fleet Management'!H3</f>
        <v>18</v>
      </c>
      <c r="H18" s="46">
        <f>'Fleet Management'!H4</f>
        <v>0</v>
      </c>
      <c r="I18" s="46">
        <f>'Fleet Management'!H5</f>
        <v>0</v>
      </c>
      <c r="J18" s="46">
        <f>'Fleet Management'!H6</f>
        <v>0</v>
      </c>
    </row>
    <row r="19" spans="1:10" x14ac:dyDescent="0.25">
      <c r="A19" t="s">
        <v>42</v>
      </c>
      <c r="C19" s="50">
        <v>16</v>
      </c>
      <c r="D19" s="51" t="str">
        <f>'Gun Permit'!A2</f>
        <v>GUN PERMIT</v>
      </c>
      <c r="E19" s="51"/>
      <c r="F19" s="50"/>
      <c r="G19" s="50"/>
      <c r="H19" s="50"/>
      <c r="I19" s="50"/>
      <c r="J19" s="50"/>
    </row>
    <row r="20" spans="1:10" x14ac:dyDescent="0.25">
      <c r="A20" t="s">
        <v>43</v>
      </c>
      <c r="C20" s="46">
        <v>17</v>
      </c>
      <c r="D20" s="47" t="str">
        <f>Impound!A2</f>
        <v>IMPOUND</v>
      </c>
      <c r="E20" s="48"/>
      <c r="F20" s="46">
        <f>Impound!H2</f>
        <v>1</v>
      </c>
      <c r="G20" s="46">
        <f>Impound!H3</f>
        <v>1</v>
      </c>
      <c r="H20" s="46">
        <f>Impound!H4</f>
        <v>0</v>
      </c>
      <c r="I20" s="46">
        <f>Impound!H5</f>
        <v>0</v>
      </c>
      <c r="J20" s="46">
        <f>Impound!H6</f>
        <v>0</v>
      </c>
    </row>
    <row r="21" spans="1:10" x14ac:dyDescent="0.25">
      <c r="A21" t="s">
        <v>44</v>
      </c>
      <c r="C21" s="46">
        <v>18</v>
      </c>
      <c r="D21" s="47" t="str">
        <f>'Incident Case Entry'!$A$2</f>
        <v>INCIDENT CASE ENTRY</v>
      </c>
      <c r="E21" s="48"/>
      <c r="F21" s="46">
        <f>'Incident Case Entry'!$H$2</f>
        <v>34</v>
      </c>
      <c r="G21" s="46">
        <f>'Incident Case Entry'!$H$3</f>
        <v>34</v>
      </c>
      <c r="H21" s="46">
        <f>'Incident Case Entry'!$H$4</f>
        <v>0</v>
      </c>
      <c r="I21" s="46">
        <f>'Incident Case Entry'!$H$5</f>
        <v>0</v>
      </c>
      <c r="J21" s="46">
        <f>'Incident Case Entry'!$H$6</f>
        <v>0</v>
      </c>
    </row>
    <row r="22" spans="1:10" x14ac:dyDescent="0.25">
      <c r="A22" t="s">
        <v>40</v>
      </c>
      <c r="C22" s="46">
        <v>19</v>
      </c>
      <c r="D22" s="47" t="str">
        <f>'Intelligence and Tips'!A2</f>
        <v>INTELLIGENCE AND TIPS</v>
      </c>
      <c r="E22" s="48"/>
      <c r="F22" s="46">
        <f>'Intelligence and Tips'!H2</f>
        <v>6</v>
      </c>
      <c r="G22" s="46">
        <f>'Intelligence and Tips'!H3</f>
        <v>6</v>
      </c>
      <c r="H22" s="46">
        <f>'Intelligence and Tips'!H4</f>
        <v>0</v>
      </c>
      <c r="I22" s="46">
        <f>'Intelligence and Tips'!H5</f>
        <v>0</v>
      </c>
      <c r="J22" s="46">
        <f>'Intelligence and Tips'!H6</f>
        <v>0</v>
      </c>
    </row>
    <row r="23" spans="1:10" x14ac:dyDescent="0.25">
      <c r="A23" t="s">
        <v>45</v>
      </c>
      <c r="C23" s="46">
        <v>20</v>
      </c>
      <c r="D23" s="47" t="str">
        <f>Investigations!$A$2</f>
        <v>INVESTIGATIONS</v>
      </c>
      <c r="E23" s="48"/>
      <c r="F23" s="46">
        <f>Investigations!$H$2</f>
        <v>27</v>
      </c>
      <c r="G23" s="46">
        <f>Investigations!$H$3</f>
        <v>27</v>
      </c>
      <c r="H23" s="46">
        <f>Investigations!$H$4</f>
        <v>0</v>
      </c>
      <c r="I23" s="46">
        <f>Investigations!$H$5</f>
        <v>0</v>
      </c>
      <c r="J23" s="46">
        <f>Investigations!$H$6</f>
        <v>0</v>
      </c>
    </row>
    <row r="24" spans="1:10" x14ac:dyDescent="0.25">
      <c r="A24" t="s">
        <v>46</v>
      </c>
      <c r="C24" s="46">
        <v>21</v>
      </c>
      <c r="D24" s="47" t="str">
        <f>'K9'!$A$2</f>
        <v>K9</v>
      </c>
      <c r="E24" s="48"/>
      <c r="F24" s="46">
        <f>'K9'!H2</f>
        <v>1</v>
      </c>
      <c r="G24" s="46">
        <f>'K9'!H3</f>
        <v>1</v>
      </c>
      <c r="H24" s="46">
        <f>'K9'!H4</f>
        <v>0</v>
      </c>
      <c r="I24" s="46">
        <f>'K9'!H5</f>
        <v>0</v>
      </c>
      <c r="J24" s="46">
        <f>'K9'!H6</f>
        <v>0</v>
      </c>
    </row>
    <row r="25" spans="1:10" x14ac:dyDescent="0.25">
      <c r="A25" t="s">
        <v>47</v>
      </c>
      <c r="C25" s="46">
        <v>22</v>
      </c>
      <c r="D25" s="47" t="e">
        <f>#REF!</f>
        <v>#REF!</v>
      </c>
      <c r="E25" s="48"/>
      <c r="F25" s="46" t="e">
        <f>#REF!</f>
        <v>#REF!</v>
      </c>
      <c r="G25" s="46" t="e">
        <f>#REF!</f>
        <v>#REF!</v>
      </c>
      <c r="H25" s="46" t="e">
        <f>#REF!</f>
        <v>#REF!</v>
      </c>
      <c r="I25" s="46" t="e">
        <f>#REF!</f>
        <v>#REF!</v>
      </c>
      <c r="J25" s="46" t="e">
        <f>#REF!</f>
        <v>#REF!</v>
      </c>
    </row>
    <row r="26" spans="1:10" x14ac:dyDescent="0.25">
      <c r="A26" t="s">
        <v>15</v>
      </c>
      <c r="C26" s="46">
        <v>23</v>
      </c>
      <c r="D26" s="47" t="str">
        <f>Lineups!A2</f>
        <v>LINEUPS</v>
      </c>
      <c r="E26" s="48"/>
      <c r="F26" s="46">
        <f>Lineups!H2</f>
        <v>3</v>
      </c>
      <c r="G26" s="46">
        <f>Lineups!H3</f>
        <v>3</v>
      </c>
      <c r="H26" s="46">
        <f>Lineups!H4</f>
        <v>0</v>
      </c>
      <c r="I26" s="46">
        <f>Lineups!H5</f>
        <v>0</v>
      </c>
      <c r="J26" s="46">
        <f>Lineups!H6</f>
        <v>0</v>
      </c>
    </row>
    <row r="27" spans="1:10" x14ac:dyDescent="0.25">
      <c r="B27" s="57">
        <v>0.75</v>
      </c>
      <c r="C27" s="46">
        <v>24</v>
      </c>
      <c r="D27" s="47" t="str">
        <f>'Master Indices'!$A$2</f>
        <v>MASTER INDICES</v>
      </c>
      <c r="E27" s="48"/>
      <c r="F27" s="46">
        <f>'Master Indices'!$H$2</f>
        <v>12</v>
      </c>
      <c r="G27" s="46">
        <f>'Master Indices'!$H$3</f>
        <v>12</v>
      </c>
      <c r="H27" s="46">
        <f>'Master Indices'!$H$4</f>
        <v>0</v>
      </c>
      <c r="I27" s="46">
        <f>'Master Indices'!$H$5</f>
        <v>0</v>
      </c>
      <c r="J27" s="46">
        <f>'Master Indices'!$H$6</f>
        <v>0</v>
      </c>
    </row>
    <row r="28" spans="1:10" x14ac:dyDescent="0.25">
      <c r="A28" t="s">
        <v>48</v>
      </c>
      <c r="B28">
        <v>0</v>
      </c>
      <c r="C28" s="46">
        <v>25</v>
      </c>
      <c r="D28" s="47" t="str">
        <f>Narcotics!$A$2</f>
        <v>NARCOTICS</v>
      </c>
      <c r="E28" s="48"/>
      <c r="F28" s="46">
        <f>Narcotics!$H$2</f>
        <v>7</v>
      </c>
      <c r="G28" s="46">
        <f>Narcotics!$H$3</f>
        <v>7</v>
      </c>
      <c r="H28" s="46">
        <f>Narcotics!$H$4</f>
        <v>0</v>
      </c>
      <c r="I28" s="46">
        <f>Narcotics!$H$5</f>
        <v>0</v>
      </c>
      <c r="J28" s="46">
        <f>Narcotics!$H$15</f>
        <v>0</v>
      </c>
    </row>
    <row r="29" spans="1:10" x14ac:dyDescent="0.25">
      <c r="A29" s="57" t="s">
        <v>49</v>
      </c>
      <c r="B29">
        <v>0.75</v>
      </c>
      <c r="C29" s="46">
        <v>26</v>
      </c>
      <c r="D29" s="58" t="str">
        <f>Narrative!A2</f>
        <v>NARRATIVE</v>
      </c>
      <c r="E29" s="59"/>
      <c r="F29" s="46">
        <f>Narrative!H2</f>
        <v>2</v>
      </c>
      <c r="G29" s="46">
        <f>Narrative!H3</f>
        <v>2</v>
      </c>
      <c r="H29" s="46">
        <f>Narrative!H4</f>
        <v>0</v>
      </c>
      <c r="I29" s="46">
        <f>Narrative!H5</f>
        <v>0</v>
      </c>
      <c r="J29" s="46">
        <f>Narrative!H6</f>
        <v>0</v>
      </c>
    </row>
    <row r="30" spans="1:10" x14ac:dyDescent="0.25">
      <c r="A30" t="s">
        <v>50</v>
      </c>
      <c r="B30">
        <v>0.5</v>
      </c>
      <c r="C30" s="46">
        <v>27</v>
      </c>
      <c r="D30" s="47" t="str">
        <f>Orders!A2</f>
        <v>ORDERS</v>
      </c>
      <c r="E30" s="48"/>
      <c r="F30" s="46">
        <f>Orders!H2</f>
        <v>4</v>
      </c>
      <c r="G30" s="46">
        <f>Orders!H3</f>
        <v>4</v>
      </c>
      <c r="H30" s="46">
        <f>Orders!H4</f>
        <v>0</v>
      </c>
      <c r="I30" s="46">
        <f>Orders!H5</f>
        <v>0</v>
      </c>
      <c r="J30" s="46">
        <f>Orders!H7</f>
        <v>3</v>
      </c>
    </row>
    <row r="31" spans="1:10" x14ac:dyDescent="0.25">
      <c r="A31" t="s">
        <v>51</v>
      </c>
      <c r="C31" s="46">
        <v>28</v>
      </c>
      <c r="D31" s="47" t="str">
        <f>Pawn!$A$2</f>
        <v>PAWN</v>
      </c>
      <c r="E31" s="46"/>
      <c r="F31" s="46">
        <f>Pawn!$H$2</f>
        <v>39</v>
      </c>
      <c r="G31" s="46">
        <f>Pawn!$H$3</f>
        <v>39</v>
      </c>
      <c r="H31" s="46">
        <f>Pawn!$H$4</f>
        <v>0</v>
      </c>
      <c r="I31" s="46">
        <f>Pawn!$H$5</f>
        <v>0</v>
      </c>
      <c r="J31" s="46">
        <f>Pawn!$H$6</f>
        <v>0</v>
      </c>
    </row>
    <row r="32" spans="1:10" x14ac:dyDescent="0.25">
      <c r="A32" t="s">
        <v>52</v>
      </c>
      <c r="C32" s="46">
        <v>29</v>
      </c>
      <c r="D32" s="47" t="str">
        <f>'Personnel Training'!A2</f>
        <v>PERSONNEL TRAINING</v>
      </c>
      <c r="E32" s="48"/>
      <c r="F32" s="46">
        <f>'Personnel Training'!H2</f>
        <v>65</v>
      </c>
      <c r="G32" s="46">
        <f>'Personnel Training'!H3</f>
        <v>65</v>
      </c>
      <c r="H32" s="46">
        <f>'Personnel Training'!H4</f>
        <v>0</v>
      </c>
      <c r="I32" s="46">
        <f>'Personnel Training'!H5</f>
        <v>0</v>
      </c>
      <c r="J32" s="46">
        <f>'Personnel Training'!H6</f>
        <v>0</v>
      </c>
    </row>
    <row r="33" spans="1:10" x14ac:dyDescent="0.25">
      <c r="A33" t="s">
        <v>53</v>
      </c>
      <c r="C33" s="46">
        <v>30</v>
      </c>
      <c r="D33" s="47" t="str">
        <f>Property!$A$2</f>
        <v>PROPERTY EVIDENCE</v>
      </c>
      <c r="E33" s="48"/>
      <c r="F33" s="46">
        <f>Property!$H$2</f>
        <v>63</v>
      </c>
      <c r="G33" s="46">
        <f>Property!$H$3</f>
        <v>63</v>
      </c>
      <c r="H33" s="46">
        <f>Property!$H$4</f>
        <v>0</v>
      </c>
      <c r="I33" s="46">
        <f>Property!$H$5</f>
        <v>0</v>
      </c>
      <c r="J33" s="46">
        <f>Property!$H$6</f>
        <v>0</v>
      </c>
    </row>
    <row r="34" spans="1:10" x14ac:dyDescent="0.25">
      <c r="C34" s="46">
        <v>31</v>
      </c>
      <c r="D34" s="47" t="str">
        <f>Records!A2</f>
        <v>RECORDS</v>
      </c>
      <c r="E34" s="46"/>
      <c r="F34" s="46">
        <f>Records!H2</f>
        <v>41</v>
      </c>
      <c r="G34" s="46">
        <f>Records!H3</f>
        <v>41</v>
      </c>
      <c r="H34" s="46">
        <f>Records!H4</f>
        <v>0</v>
      </c>
      <c r="I34" s="46">
        <f>Records!H5</f>
        <v>0</v>
      </c>
      <c r="J34" s="46">
        <f>Records!H6</f>
        <v>0</v>
      </c>
    </row>
    <row r="35" spans="1:10" x14ac:dyDescent="0.25">
      <c r="A35" t="s">
        <v>54</v>
      </c>
      <c r="C35" s="46">
        <v>32</v>
      </c>
      <c r="D35" s="47" t="str">
        <f>Reports!A2</f>
        <v>REPORTS &amp; QUERIES</v>
      </c>
      <c r="E35" s="46"/>
      <c r="F35" s="46">
        <f>Reports!H2</f>
        <v>118</v>
      </c>
      <c r="G35" s="46">
        <f>Reports!H3</f>
        <v>118</v>
      </c>
      <c r="H35" s="46">
        <f>Reports!H4</f>
        <v>0</v>
      </c>
      <c r="I35" s="46">
        <f>Reports!H5</f>
        <v>0</v>
      </c>
      <c r="J35" s="46">
        <f>Reports!H6</f>
        <v>0</v>
      </c>
    </row>
    <row r="36" spans="1:10" x14ac:dyDescent="0.25">
      <c r="A36" t="s">
        <v>55</v>
      </c>
      <c r="C36" s="46">
        <v>33</v>
      </c>
      <c r="D36" s="47" t="str">
        <f>UOF!A2</f>
        <v>USE OF FORCE</v>
      </c>
      <c r="E36" s="46"/>
      <c r="F36" s="46">
        <f>UOF!H2</f>
        <v>5</v>
      </c>
      <c r="G36" s="46">
        <f>UOF!H3</f>
        <v>5</v>
      </c>
      <c r="H36" s="46">
        <f>UOF!H4</f>
        <v>0</v>
      </c>
      <c r="I36" s="46">
        <f>UOF!H5</f>
        <v>0</v>
      </c>
      <c r="J36" s="46">
        <f>UOF!H6</f>
        <v>0</v>
      </c>
    </row>
    <row r="37" spans="1:10" x14ac:dyDescent="0.25">
      <c r="A37" t="s">
        <v>56</v>
      </c>
      <c r="C37" s="46">
        <v>34</v>
      </c>
      <c r="D37" s="47" t="str">
        <f>Warrants!$A$2</f>
        <v>WARRANTS</v>
      </c>
      <c r="E37" s="48"/>
      <c r="F37" s="46">
        <f>Warrants!$H$2</f>
        <v>3</v>
      </c>
      <c r="G37" s="46">
        <f>Warrants!$H$3</f>
        <v>3</v>
      </c>
      <c r="H37" s="46">
        <f>Warrants!$H$7</f>
        <v>3</v>
      </c>
      <c r="I37" s="46">
        <f>Warrants!$H$8</f>
        <v>0</v>
      </c>
      <c r="J37" s="46">
        <f>Warrants!$H$9</f>
        <v>0</v>
      </c>
    </row>
    <row r="39" spans="1:10" x14ac:dyDescent="0.25">
      <c r="A39" t="s">
        <v>57</v>
      </c>
    </row>
    <row r="40" spans="1:10" x14ac:dyDescent="0.25">
      <c r="A40" t="s">
        <v>58</v>
      </c>
    </row>
    <row r="42" spans="1:10" x14ac:dyDescent="0.25">
      <c r="A42" t="s">
        <v>59</v>
      </c>
    </row>
    <row r="44" spans="1:10" x14ac:dyDescent="0.25">
      <c r="A44" t="s">
        <v>60</v>
      </c>
      <c r="D44" s="60"/>
    </row>
    <row r="46" spans="1:10" x14ac:dyDescent="0.25">
      <c r="A46" t="s">
        <v>61</v>
      </c>
    </row>
    <row r="47" spans="1:10" x14ac:dyDescent="0.25">
      <c r="A47" t="s">
        <v>62</v>
      </c>
    </row>
    <row r="48" spans="1:10" x14ac:dyDescent="0.25">
      <c r="A48" t="s">
        <v>63</v>
      </c>
    </row>
    <row r="49" spans="1:4" x14ac:dyDescent="0.25">
      <c r="A49" t="s">
        <v>64</v>
      </c>
    </row>
    <row r="50" spans="1:4" x14ac:dyDescent="0.25">
      <c r="A50" t="s">
        <v>65</v>
      </c>
    </row>
    <row r="51" spans="1:4" x14ac:dyDescent="0.25">
      <c r="A51" t="s">
        <v>66</v>
      </c>
    </row>
    <row r="52" spans="1:4" x14ac:dyDescent="0.25">
      <c r="D52" s="60"/>
    </row>
    <row r="53" spans="1:4" x14ac:dyDescent="0.25">
      <c r="A53" s="49" t="s">
        <v>40</v>
      </c>
      <c r="B53" s="49" t="s">
        <v>39</v>
      </c>
    </row>
    <row r="54" spans="1:4" x14ac:dyDescent="0.25">
      <c r="A54" t="s">
        <v>16</v>
      </c>
      <c r="B54">
        <v>1</v>
      </c>
      <c r="D54" s="60"/>
    </row>
    <row r="55" spans="1:4" x14ac:dyDescent="0.25">
      <c r="A55" t="s">
        <v>17</v>
      </c>
      <c r="B55">
        <v>0</v>
      </c>
    </row>
    <row r="56" spans="1:4" x14ac:dyDescent="0.25">
      <c r="A56" t="s">
        <v>18</v>
      </c>
      <c r="B56">
        <v>0</v>
      </c>
      <c r="D56" s="60"/>
    </row>
    <row r="57" spans="1:4" x14ac:dyDescent="0.25">
      <c r="A57" t="s">
        <v>67</v>
      </c>
      <c r="B57">
        <v>0</v>
      </c>
    </row>
    <row r="58" spans="1:4" x14ac:dyDescent="0.25">
      <c r="D58" s="60"/>
    </row>
  </sheetData>
  <sheetProtection algorithmName="SHA-512" hashValue="B6qGL8+U3R49AiH1IQhY1XRTItE6SHWe25sFUme71eLjl56Hu+KczOw4wKnuHLU7LEfzCOJYuFg0XmzoAomFMw==" saltValue="j9OujUciwHFDP1j+b4jaRg==" spinCount="100000" sheet="1" objects="1" scenarios="1"/>
  <printOptions horizontalCentered="1"/>
  <pageMargins left="0.25" right="0.25" top="0.75" bottom="0.75" header="0.3" footer="0.3"/>
  <pageSetup scale="73" orientation="landscape" horizontalDpi="300" verticalDpi="300"/>
  <headerFooter>
    <oddHeader>&amp;C&amp;"Arial,Bold"Staunton, VA
Law Enforcement Functional Specifications&amp;R&amp;"Arial,Bold"&amp;A</oddHeader>
    <oddFooter>&amp;L&amp;"Arial,Bold"&amp;10Federal Engineering, December, 2022 ©&amp;R&amp;"Arial,Bold"&amp;10&amp;P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rgb="FF92D050"/>
  </sheetPr>
  <dimension ref="A1:Q117"/>
  <sheetViews>
    <sheetView zoomScaleNormal="100" zoomScalePageLayoutView="70" workbookViewId="0">
      <selection activeCell="D3" sqref="D3"/>
    </sheetView>
  </sheetViews>
  <sheetFormatPr defaultColWidth="28.3984375"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11" width="8.59765625" style="64" hidden="1" customWidth="1"/>
    <col min="12" max="12" width="10.69921875" style="99" hidden="1" customWidth="1"/>
    <col min="13" max="13" width="10.69921875" style="99" customWidth="1"/>
    <col min="14" max="14" width="15.09765625" style="99" customWidth="1"/>
    <col min="15" max="16384" width="28.3984375" style="99"/>
  </cols>
  <sheetData>
    <row r="1" spans="1:17" s="73" customFormat="1" ht="105" customHeight="1" thickBot="1" x14ac:dyDescent="0.35">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c r="N1" s="99"/>
    </row>
    <row r="2" spans="1:17" x14ac:dyDescent="0.3">
      <c r="A2" s="210" t="s">
        <v>1178</v>
      </c>
      <c r="B2" s="219"/>
      <c r="C2" s="220"/>
      <c r="D2" s="221"/>
      <c r="E2" s="221"/>
      <c r="F2" s="221"/>
      <c r="G2" s="574"/>
      <c r="H2" s="65">
        <f>COUNTA(B3:B6)</f>
        <v>4</v>
      </c>
      <c r="K2" s="65">
        <f>SUM(K3:K6)</f>
        <v>0</v>
      </c>
    </row>
    <row r="3" spans="1:17" ht="29.4" customHeight="1" x14ac:dyDescent="0.3">
      <c r="A3" s="105" t="str">
        <f>IF(L3=1,"Lord-"&amp;TEXT(COUNTIF($L$3:L3, "1"), "0"), "")</f>
        <v>Lord-1</v>
      </c>
      <c r="B3" s="92" t="s">
        <v>9</v>
      </c>
      <c r="C3" s="106" t="s">
        <v>1179</v>
      </c>
      <c r="D3" s="199"/>
      <c r="E3" s="84"/>
      <c r="F3" s="85"/>
      <c r="G3" s="86" t="s">
        <v>67</v>
      </c>
      <c r="H3" s="65">
        <f>COUNTIF(G:G,"=Select from Drop Down List")</f>
        <v>4</v>
      </c>
      <c r="I3" s="65">
        <f>IF(NOT(ISBLANK($B3)),VLOOKUP($B3,specdata,2,FALSE()),"")</f>
        <v>5</v>
      </c>
      <c r="J3" s="65">
        <f>VLOOKUP(G3,AvailabilityData,2,FALSE())</f>
        <v>0</v>
      </c>
      <c r="K3" s="65">
        <f>I3*J3</f>
        <v>0</v>
      </c>
      <c r="L3" s="99">
        <v>1</v>
      </c>
      <c r="N3" s="73"/>
      <c r="O3" s="627"/>
      <c r="P3" s="627"/>
      <c r="Q3" s="627"/>
    </row>
    <row r="4" spans="1:17" ht="30" customHeight="1" x14ac:dyDescent="0.3">
      <c r="A4" s="105" t="str">
        <f>IF(L4=1,"Lord-"&amp;TEXT(COUNTIF($L$3:L4, "1"), "0"), "")</f>
        <v>Lord-2</v>
      </c>
      <c r="B4" s="92" t="s">
        <v>9</v>
      </c>
      <c r="C4" s="106" t="s">
        <v>1180</v>
      </c>
      <c r="D4" s="199"/>
      <c r="E4" s="84"/>
      <c r="F4" s="85"/>
      <c r="G4" s="86" t="s">
        <v>67</v>
      </c>
      <c r="H4" s="65">
        <f>COUNTIF(G:G,"=Function Available")</f>
        <v>0</v>
      </c>
      <c r="I4" s="65">
        <f>IF(NOT(ISBLANK($B4)),VLOOKUP($B4,specdata,2,FALSE()),"")</f>
        <v>5</v>
      </c>
      <c r="J4" s="65">
        <f>VLOOKUP(G4,AvailabilityData,2,FALSE())</f>
        <v>0</v>
      </c>
      <c r="K4" s="65">
        <f>I4*J4</f>
        <v>0</v>
      </c>
      <c r="L4" s="99">
        <v>1</v>
      </c>
      <c r="O4" s="627"/>
      <c r="P4" s="627"/>
      <c r="Q4" s="627"/>
    </row>
    <row r="5" spans="1:17" ht="30" customHeight="1" x14ac:dyDescent="0.3">
      <c r="A5" s="105" t="str">
        <f>IF(L5=1,"Lord-"&amp;TEXT(COUNTIF($L$3:L5, "1"), "0"), "")</f>
        <v>Lord-3</v>
      </c>
      <c r="B5" s="134" t="s">
        <v>10</v>
      </c>
      <c r="C5" s="106" t="s">
        <v>1181</v>
      </c>
      <c r="D5" s="199"/>
      <c r="E5" s="90"/>
      <c r="F5" s="91"/>
      <c r="G5" s="111" t="s">
        <v>67</v>
      </c>
      <c r="H5" s="65">
        <f>COUNTIF(F:G,"=Function Not Available")</f>
        <v>0</v>
      </c>
      <c r="I5" s="65">
        <f>IF(NOT(ISBLANK($B5)),VLOOKUP($B5,specdata,2,FALSE()),"")</f>
        <v>1</v>
      </c>
      <c r="J5" s="65">
        <f>VLOOKUP(G5,AvailabilityData,2,FALSE())</f>
        <v>0</v>
      </c>
      <c r="K5" s="65">
        <f>I5*J5</f>
        <v>0</v>
      </c>
      <c r="L5" s="99">
        <v>1</v>
      </c>
      <c r="O5" s="627"/>
      <c r="P5" s="627"/>
      <c r="Q5" s="627"/>
    </row>
    <row r="6" spans="1:17" ht="30" customHeight="1" x14ac:dyDescent="0.3">
      <c r="A6" s="105" t="str">
        <f>IF(L6=1,"Lord-"&amp;TEXT(COUNTIF($L$3:L6, "1"), "0"), "")</f>
        <v>Lord-4</v>
      </c>
      <c r="B6" s="92" t="s">
        <v>9</v>
      </c>
      <c r="C6" s="144" t="s">
        <v>1182</v>
      </c>
      <c r="D6" s="199"/>
      <c r="E6" s="90"/>
      <c r="F6" s="91"/>
      <c r="G6" s="86" t="s">
        <v>67</v>
      </c>
      <c r="H6" s="65">
        <f>COUNTIF(G:G,"=Exception")</f>
        <v>0</v>
      </c>
      <c r="I6" s="65">
        <f>IF(NOT(ISBLANK($B6)),VLOOKUP($B6,specdata,2,FALSE()),"")</f>
        <v>5</v>
      </c>
      <c r="J6" s="65">
        <f>VLOOKUP(G6,AvailabilityData,2,FALSE())</f>
        <v>0</v>
      </c>
      <c r="K6" s="65">
        <f>I6*J6</f>
        <v>0</v>
      </c>
      <c r="L6" s="99">
        <v>1</v>
      </c>
      <c r="O6" s="627"/>
      <c r="P6" s="627"/>
      <c r="Q6" s="627"/>
    </row>
    <row r="7" spans="1:17" s="65" customFormat="1" ht="30" customHeight="1" x14ac:dyDescent="0.3">
      <c r="A7" s="181"/>
      <c r="B7" s="181"/>
      <c r="C7" s="182"/>
      <c r="D7" s="63"/>
      <c r="E7" s="63"/>
      <c r="F7" s="63"/>
      <c r="G7" s="63"/>
      <c r="H7" s="564">
        <f>COUNTIFS(B:B,"=Critical",G:G,"=Select from Drop Down List")</f>
        <v>3</v>
      </c>
      <c r="N7" s="99"/>
    </row>
    <row r="8" spans="1:17" s="65" customFormat="1" ht="30" customHeight="1" x14ac:dyDescent="0.3">
      <c r="A8" s="181"/>
      <c r="B8" s="181"/>
      <c r="C8" s="182"/>
      <c r="D8" s="63"/>
      <c r="E8" s="63"/>
      <c r="F8" s="63"/>
      <c r="G8" s="63"/>
      <c r="H8" s="564">
        <f>COUNTIFS(B:B,"=Critical",G:G,"=Function Available")</f>
        <v>0</v>
      </c>
      <c r="N8" s="99"/>
    </row>
    <row r="9" spans="1:17" s="65" customFormat="1" ht="30" customHeight="1" x14ac:dyDescent="0.3">
      <c r="A9" s="181"/>
      <c r="B9" s="181"/>
      <c r="C9" s="182"/>
      <c r="D9" s="63"/>
      <c r="E9" s="63"/>
      <c r="F9" s="63"/>
      <c r="G9" s="63"/>
      <c r="H9" s="564">
        <f>COUNTIFS(B:B,"=Critical",G:G,"=Function Not Available")</f>
        <v>0</v>
      </c>
    </row>
    <row r="10" spans="1:17" s="65" customFormat="1" ht="30" customHeight="1" x14ac:dyDescent="0.3">
      <c r="A10" s="181"/>
      <c r="B10" s="181"/>
      <c r="C10" s="182"/>
      <c r="D10" s="63"/>
      <c r="E10" s="63"/>
      <c r="F10" s="63"/>
      <c r="G10" s="63"/>
      <c r="H10" s="564">
        <f>COUNTIFS(B:B,"=Critical",G:G,"=Exception")</f>
        <v>0</v>
      </c>
    </row>
    <row r="11" spans="1:17" s="65" customFormat="1" ht="30" customHeight="1" x14ac:dyDescent="0.3">
      <c r="A11" s="181"/>
      <c r="B11" s="181"/>
      <c r="C11" s="182"/>
      <c r="D11" s="63"/>
      <c r="E11" s="63"/>
      <c r="F11" s="63"/>
      <c r="G11" s="63"/>
      <c r="H11" s="565">
        <f>COUNTIFS(B:B,"=Important",G:G,"=Select from Drop Down List")</f>
        <v>1</v>
      </c>
    </row>
    <row r="12" spans="1:17" s="65" customFormat="1" ht="30" customHeight="1" x14ac:dyDescent="0.3">
      <c r="A12" s="181"/>
      <c r="B12" s="181"/>
      <c r="C12" s="182"/>
      <c r="D12" s="63"/>
      <c r="E12" s="63"/>
      <c r="F12" s="63"/>
      <c r="G12" s="63"/>
      <c r="H12" s="565">
        <f>COUNTIFS(B:B,"=Important",G:G,"=Function Available")</f>
        <v>0</v>
      </c>
    </row>
    <row r="13" spans="1:17" s="65" customFormat="1" ht="30" customHeight="1" x14ac:dyDescent="0.3">
      <c r="A13" s="181"/>
      <c r="B13" s="181"/>
      <c r="C13" s="182"/>
      <c r="D13" s="63"/>
      <c r="E13" s="63"/>
      <c r="F13" s="63"/>
      <c r="G13" s="63"/>
      <c r="H13" s="565">
        <f>COUNTIFS(B:B,"=Important",G:G,"=Function Not Available")</f>
        <v>0</v>
      </c>
    </row>
    <row r="14" spans="1:17" s="65" customFormat="1" ht="30" customHeight="1" x14ac:dyDescent="0.3">
      <c r="A14" s="181"/>
      <c r="B14" s="181"/>
      <c r="C14" s="182"/>
      <c r="D14" s="63"/>
      <c r="E14" s="63"/>
      <c r="F14" s="63"/>
      <c r="G14" s="63"/>
      <c r="H14" s="565">
        <f>COUNTIFS(B:B,"=Important",G:G,"=Exception")</f>
        <v>0</v>
      </c>
    </row>
    <row r="15" spans="1:17" s="65" customFormat="1" ht="30" customHeight="1" x14ac:dyDescent="0.3">
      <c r="A15" s="181"/>
      <c r="B15" s="181"/>
      <c r="C15" s="182"/>
      <c r="D15" s="63"/>
      <c r="E15" s="63"/>
      <c r="F15" s="63"/>
      <c r="G15" s="63"/>
      <c r="H15" s="566">
        <f>COUNTIFS(B:B,"=Informational",G:G,"=Select from Drop Down List")</f>
        <v>0</v>
      </c>
    </row>
    <row r="16" spans="1:17" s="65" customFormat="1" ht="30" customHeight="1" x14ac:dyDescent="0.3">
      <c r="A16" s="181"/>
      <c r="B16" s="181"/>
      <c r="C16" s="182"/>
      <c r="D16" s="63"/>
      <c r="E16" s="63"/>
      <c r="F16" s="63"/>
      <c r="G16" s="63"/>
      <c r="H16" s="566">
        <f>COUNTIFS(B:B,"=Informational",G:G,"=Function Available")</f>
        <v>0</v>
      </c>
    </row>
    <row r="17" spans="1:14" s="65" customFormat="1" ht="30" customHeight="1" x14ac:dyDescent="0.3">
      <c r="A17" s="181"/>
      <c r="B17" s="181"/>
      <c r="C17" s="182"/>
      <c r="D17" s="63"/>
      <c r="E17" s="63"/>
      <c r="F17" s="63"/>
      <c r="G17" s="63"/>
      <c r="H17" s="566">
        <f>COUNTIFS(B:B,"=Informational",G:G,"=Function Not Available")</f>
        <v>0</v>
      </c>
    </row>
    <row r="18" spans="1:14" s="63" customFormat="1" ht="30" customHeight="1" x14ac:dyDescent="0.3">
      <c r="A18" s="181"/>
      <c r="B18" s="181"/>
      <c r="C18" s="182"/>
      <c r="H18" s="566">
        <f>COUNTIFS(B:B,"=Informational",G:G,"=Exception")</f>
        <v>0</v>
      </c>
      <c r="I18" s="65"/>
      <c r="J18" s="65"/>
      <c r="K18" s="65"/>
      <c r="N18" s="65"/>
    </row>
    <row r="19" spans="1:14" s="63" customFormat="1" ht="30" customHeight="1" x14ac:dyDescent="0.3">
      <c r="A19" s="181"/>
      <c r="B19" s="181"/>
      <c r="C19" s="182"/>
      <c r="I19" s="65"/>
      <c r="J19" s="65"/>
      <c r="K19" s="65"/>
      <c r="N19" s="65"/>
    </row>
    <row r="20" spans="1:14" s="63" customFormat="1" ht="30" customHeight="1" x14ac:dyDescent="0.3">
      <c r="A20" s="181"/>
      <c r="B20" s="181"/>
      <c r="C20" s="182"/>
      <c r="I20" s="65"/>
      <c r="J20" s="65"/>
      <c r="K20" s="65"/>
    </row>
    <row r="21" spans="1:14" s="63" customFormat="1" ht="30" customHeight="1" x14ac:dyDescent="0.3">
      <c r="A21" s="181"/>
      <c r="B21" s="181"/>
      <c r="C21" s="182"/>
      <c r="I21" s="65"/>
      <c r="J21" s="65"/>
      <c r="K21" s="65"/>
    </row>
    <row r="22" spans="1:14" x14ac:dyDescent="0.3">
      <c r="H22" s="99"/>
      <c r="N22" s="63"/>
    </row>
    <row r="23" spans="1:14" s="63" customFormat="1" ht="30" customHeight="1" x14ac:dyDescent="0.3">
      <c r="A23" s="181"/>
      <c r="B23" s="181"/>
      <c r="C23" s="182"/>
      <c r="D23" s="251"/>
      <c r="I23" s="65"/>
      <c r="J23" s="65"/>
      <c r="K23" s="65"/>
    </row>
    <row r="24" spans="1:14" s="63" customFormat="1" ht="30" customHeight="1" x14ac:dyDescent="0.3">
      <c r="A24" s="181"/>
      <c r="B24" s="181"/>
      <c r="C24" s="182"/>
      <c r="D24" s="251"/>
      <c r="H24" s="64"/>
      <c r="I24" s="65"/>
      <c r="J24" s="65"/>
      <c r="K24" s="65"/>
      <c r="N24" s="99"/>
    </row>
    <row r="25" spans="1:14" s="63" customFormat="1" ht="30" customHeight="1" x14ac:dyDescent="0.3">
      <c r="A25" s="181"/>
      <c r="B25" s="181"/>
      <c r="C25" s="182"/>
      <c r="D25" s="251"/>
      <c r="H25" s="64"/>
      <c r="I25" s="65"/>
      <c r="J25" s="65"/>
      <c r="K25" s="65"/>
    </row>
    <row r="26" spans="1:14" s="63" customFormat="1" ht="30" customHeight="1" x14ac:dyDescent="0.3">
      <c r="A26" s="181"/>
      <c r="B26" s="181"/>
      <c r="C26" s="182"/>
      <c r="H26" s="64"/>
      <c r="I26" s="65"/>
      <c r="J26" s="65"/>
      <c r="K26" s="65"/>
    </row>
    <row r="27" spans="1:14" s="63" customFormat="1" ht="30" customHeight="1" x14ac:dyDescent="0.3">
      <c r="A27" s="181"/>
      <c r="B27" s="181"/>
      <c r="C27" s="182"/>
      <c r="D27" s="252"/>
      <c r="H27" s="64"/>
      <c r="I27" s="65"/>
      <c r="J27" s="65"/>
      <c r="K27" s="65"/>
    </row>
    <row r="28" spans="1:14" s="63" customFormat="1" ht="30" customHeight="1" x14ac:dyDescent="0.3">
      <c r="A28" s="181"/>
      <c r="B28" s="181"/>
      <c r="C28" s="182"/>
      <c r="D28" s="252"/>
      <c r="H28" s="64"/>
      <c r="I28" s="65"/>
      <c r="J28" s="65"/>
      <c r="K28" s="65"/>
    </row>
    <row r="29" spans="1:14" s="63" customFormat="1" ht="30" customHeight="1" x14ac:dyDescent="0.3">
      <c r="A29" s="181"/>
      <c r="B29" s="181"/>
      <c r="C29" s="182"/>
      <c r="D29" s="252"/>
      <c r="H29" s="64"/>
      <c r="I29" s="65"/>
      <c r="J29" s="65"/>
      <c r="K29" s="65"/>
    </row>
    <row r="30" spans="1:14" s="63" customFormat="1" ht="30" customHeight="1" x14ac:dyDescent="0.3">
      <c r="A30" s="181"/>
      <c r="B30" s="181"/>
      <c r="C30" s="182"/>
      <c r="D30" s="252"/>
      <c r="H30" s="64"/>
      <c r="I30" s="65"/>
      <c r="J30" s="65"/>
      <c r="K30" s="65"/>
    </row>
    <row r="31" spans="1:14" s="63" customFormat="1" ht="30" customHeight="1" x14ac:dyDescent="0.3">
      <c r="A31" s="181"/>
      <c r="B31" s="181"/>
      <c r="C31" s="182"/>
      <c r="D31" s="252"/>
      <c r="H31" s="64"/>
      <c r="I31" s="65"/>
      <c r="J31" s="65"/>
      <c r="K31" s="65"/>
    </row>
    <row r="32" spans="1:14" s="63" customFormat="1" ht="30" customHeight="1" x14ac:dyDescent="0.3">
      <c r="A32" s="181"/>
      <c r="B32" s="181"/>
      <c r="C32" s="182"/>
      <c r="D32" s="252"/>
      <c r="H32" s="64"/>
      <c r="I32" s="65"/>
      <c r="J32" s="65"/>
      <c r="K32" s="65"/>
    </row>
    <row r="33" spans="1:11" s="63" customFormat="1" ht="30" customHeight="1" x14ac:dyDescent="0.3">
      <c r="A33" s="181"/>
      <c r="B33" s="181"/>
      <c r="C33" s="182"/>
      <c r="D33" s="252"/>
      <c r="H33" s="64"/>
      <c r="I33" s="65"/>
      <c r="J33" s="65"/>
      <c r="K33" s="65"/>
    </row>
    <row r="34" spans="1:11" s="63" customFormat="1" ht="30" customHeight="1" x14ac:dyDescent="0.3">
      <c r="A34" s="181"/>
      <c r="B34" s="181"/>
      <c r="C34" s="182"/>
      <c r="D34" s="252"/>
      <c r="H34" s="64"/>
      <c r="I34" s="65"/>
      <c r="J34" s="65"/>
      <c r="K34" s="65"/>
    </row>
    <row r="35" spans="1:11" s="63" customFormat="1" ht="30" customHeight="1" x14ac:dyDescent="0.3">
      <c r="A35" s="181"/>
      <c r="B35" s="181"/>
      <c r="C35" s="182"/>
      <c r="D35" s="251"/>
      <c r="H35" s="64"/>
      <c r="I35" s="65"/>
      <c r="J35" s="65"/>
      <c r="K35" s="65"/>
    </row>
    <row r="36" spans="1:11" s="63" customFormat="1" ht="30" customHeight="1" x14ac:dyDescent="0.3">
      <c r="A36" s="181"/>
      <c r="B36" s="181"/>
      <c r="C36" s="182"/>
      <c r="D36" s="251"/>
      <c r="H36" s="64"/>
      <c r="I36" s="65"/>
      <c r="J36" s="65"/>
      <c r="K36" s="65"/>
    </row>
    <row r="37" spans="1:11" s="63" customFormat="1" ht="30" customHeight="1" x14ac:dyDescent="0.3">
      <c r="A37" s="181"/>
      <c r="B37" s="181"/>
      <c r="C37" s="182"/>
      <c r="D37" s="251"/>
      <c r="H37" s="64"/>
      <c r="I37" s="65"/>
      <c r="J37" s="65"/>
      <c r="K37" s="65"/>
    </row>
    <row r="38" spans="1:11" s="63" customFormat="1" ht="30" customHeight="1" x14ac:dyDescent="0.3">
      <c r="A38" s="181"/>
      <c r="B38" s="181"/>
      <c r="C38" s="182"/>
      <c r="D38" s="251"/>
      <c r="H38" s="64"/>
      <c r="I38" s="65"/>
      <c r="J38" s="65"/>
      <c r="K38" s="65"/>
    </row>
    <row r="39" spans="1:11" s="63" customFormat="1" ht="30" customHeight="1" x14ac:dyDescent="0.3">
      <c r="A39" s="181"/>
      <c r="B39" s="181"/>
      <c r="C39" s="182"/>
      <c r="D39" s="252"/>
      <c r="H39" s="64"/>
      <c r="I39" s="65"/>
      <c r="J39" s="65"/>
      <c r="K39" s="65"/>
    </row>
    <row r="40" spans="1:11" s="63" customFormat="1" ht="30" customHeight="1" x14ac:dyDescent="0.3">
      <c r="A40" s="181"/>
      <c r="B40" s="181"/>
      <c r="C40" s="182"/>
      <c r="D40" s="252"/>
      <c r="H40" s="64"/>
      <c r="I40" s="65"/>
      <c r="J40" s="65"/>
      <c r="K40" s="65"/>
    </row>
    <row r="41" spans="1:11" s="63" customFormat="1" ht="30" customHeight="1" x14ac:dyDescent="0.3">
      <c r="A41" s="181"/>
      <c r="B41" s="181"/>
      <c r="C41" s="182"/>
      <c r="D41" s="252"/>
      <c r="H41" s="64"/>
      <c r="I41" s="65"/>
      <c r="J41" s="65"/>
      <c r="K41" s="65"/>
    </row>
    <row r="42" spans="1:11" s="63" customFormat="1" ht="30" customHeight="1" x14ac:dyDescent="0.3">
      <c r="A42" s="181"/>
      <c r="B42" s="181"/>
      <c r="C42" s="182"/>
      <c r="D42" s="252"/>
      <c r="H42" s="64"/>
      <c r="I42" s="65"/>
      <c r="J42" s="65"/>
      <c r="K42" s="65"/>
    </row>
    <row r="43" spans="1:11" s="63" customFormat="1" ht="30" customHeight="1" x14ac:dyDescent="0.3">
      <c r="A43" s="181"/>
      <c r="B43" s="181"/>
      <c r="C43" s="182"/>
      <c r="D43" s="252"/>
      <c r="H43" s="64"/>
      <c r="I43" s="65"/>
      <c r="J43" s="65"/>
      <c r="K43" s="65"/>
    </row>
    <row r="44" spans="1:11" s="63" customFormat="1" ht="30" customHeight="1" x14ac:dyDescent="0.3">
      <c r="A44" s="181"/>
      <c r="B44" s="181"/>
      <c r="C44" s="182"/>
      <c r="D44" s="252"/>
      <c r="H44" s="64"/>
      <c r="I44" s="65"/>
      <c r="J44" s="65"/>
      <c r="K44" s="65"/>
    </row>
    <row r="45" spans="1:11" s="63" customFormat="1" ht="30" customHeight="1" x14ac:dyDescent="0.3">
      <c r="A45" s="181"/>
      <c r="B45" s="181"/>
      <c r="C45" s="182"/>
      <c r="D45" s="252"/>
      <c r="H45" s="64"/>
      <c r="I45" s="65"/>
      <c r="J45" s="65"/>
      <c r="K45" s="65"/>
    </row>
    <row r="46" spans="1:11" s="63" customFormat="1" ht="30" customHeight="1" x14ac:dyDescent="0.3">
      <c r="A46" s="181"/>
      <c r="B46" s="181"/>
      <c r="C46" s="182"/>
      <c r="D46" s="252"/>
      <c r="H46" s="64"/>
      <c r="I46" s="65"/>
      <c r="J46" s="65"/>
      <c r="K46" s="65"/>
    </row>
    <row r="47" spans="1:11" s="63" customFormat="1" ht="30" customHeight="1" x14ac:dyDescent="0.3">
      <c r="A47" s="181"/>
      <c r="B47" s="181"/>
      <c r="C47" s="182"/>
      <c r="H47" s="64"/>
      <c r="I47" s="65"/>
      <c r="J47" s="65"/>
      <c r="K47" s="65"/>
    </row>
    <row r="48" spans="1:11" s="63" customFormat="1" ht="30" customHeight="1" x14ac:dyDescent="0.3">
      <c r="A48" s="181"/>
      <c r="B48" s="181"/>
      <c r="C48" s="182"/>
      <c r="H48" s="64"/>
      <c r="I48" s="65"/>
      <c r="J48" s="65"/>
      <c r="K48" s="65"/>
    </row>
    <row r="49" spans="1:14" s="63" customFormat="1" ht="30" customHeight="1" x14ac:dyDescent="0.3">
      <c r="A49" s="181"/>
      <c r="B49" s="181"/>
      <c r="C49" s="182"/>
      <c r="H49" s="64"/>
      <c r="I49" s="65"/>
      <c r="J49" s="65"/>
      <c r="K49" s="65"/>
    </row>
    <row r="50" spans="1:14" s="65" customFormat="1" ht="30" customHeight="1" x14ac:dyDescent="0.3">
      <c r="A50" s="181"/>
      <c r="B50" s="181"/>
      <c r="C50" s="182"/>
      <c r="D50" s="63"/>
      <c r="E50" s="63"/>
      <c r="F50" s="63"/>
      <c r="G50" s="63"/>
      <c r="H50" s="64"/>
      <c r="N50" s="63"/>
    </row>
    <row r="51" spans="1:14" s="65" customFormat="1" ht="30" customHeight="1" x14ac:dyDescent="0.3">
      <c r="A51" s="181"/>
      <c r="B51" s="181"/>
      <c r="C51" s="182"/>
      <c r="D51" s="63"/>
      <c r="E51" s="63"/>
      <c r="F51" s="63"/>
      <c r="G51" s="63"/>
      <c r="H51" s="64"/>
      <c r="N51" s="63"/>
    </row>
    <row r="52" spans="1:14" s="65" customFormat="1" ht="30" customHeight="1" x14ac:dyDescent="0.3">
      <c r="A52" s="181"/>
      <c r="B52" s="181"/>
      <c r="C52" s="182"/>
      <c r="D52" s="63"/>
      <c r="E52" s="63"/>
      <c r="F52" s="63"/>
      <c r="G52" s="63"/>
      <c r="H52" s="64"/>
    </row>
    <row r="53" spans="1:14" s="65" customFormat="1" ht="30" customHeight="1" x14ac:dyDescent="0.3">
      <c r="A53" s="181"/>
      <c r="B53" s="181"/>
      <c r="C53" s="182"/>
      <c r="D53" s="63"/>
      <c r="E53" s="63"/>
      <c r="F53" s="63"/>
      <c r="G53" s="63"/>
      <c r="H53" s="64"/>
    </row>
    <row r="54" spans="1:14" s="65" customFormat="1" ht="30" customHeight="1" x14ac:dyDescent="0.3">
      <c r="A54" s="181"/>
      <c r="B54" s="181"/>
      <c r="C54" s="182"/>
      <c r="D54" s="63"/>
      <c r="E54" s="63"/>
      <c r="F54" s="63"/>
      <c r="G54" s="63"/>
      <c r="H54" s="64"/>
    </row>
    <row r="55" spans="1:14" s="65" customFormat="1" ht="30" customHeight="1" x14ac:dyDescent="0.3">
      <c r="A55" s="181"/>
      <c r="B55" s="181"/>
      <c r="C55" s="182"/>
      <c r="D55" s="63"/>
      <c r="E55" s="63"/>
      <c r="F55" s="63"/>
      <c r="G55" s="63"/>
      <c r="H55" s="64"/>
    </row>
    <row r="56" spans="1:14" s="65" customFormat="1" ht="30" customHeight="1" x14ac:dyDescent="0.3">
      <c r="A56" s="181"/>
      <c r="B56" s="181"/>
      <c r="C56" s="182"/>
      <c r="D56" s="63"/>
      <c r="E56" s="63"/>
      <c r="F56" s="63"/>
      <c r="G56" s="63"/>
      <c r="H56" s="64"/>
    </row>
    <row r="57" spans="1:14" s="65" customFormat="1" ht="30" customHeight="1" x14ac:dyDescent="0.3">
      <c r="A57" s="181"/>
      <c r="B57" s="181"/>
      <c r="C57" s="182"/>
      <c r="D57" s="63"/>
      <c r="E57" s="63"/>
      <c r="F57" s="63"/>
      <c r="G57" s="63"/>
      <c r="H57" s="64"/>
    </row>
    <row r="58" spans="1:14" s="65" customFormat="1" ht="30" customHeight="1" x14ac:dyDescent="0.3">
      <c r="A58" s="181"/>
      <c r="B58" s="181"/>
      <c r="C58" s="182"/>
      <c r="D58" s="63"/>
      <c r="E58" s="63"/>
      <c r="F58" s="63"/>
      <c r="G58" s="63"/>
      <c r="H58" s="64"/>
    </row>
    <row r="59" spans="1:14" s="65" customFormat="1" ht="30" customHeight="1" x14ac:dyDescent="0.3">
      <c r="A59" s="181"/>
      <c r="B59" s="181"/>
      <c r="C59" s="182"/>
      <c r="D59" s="63"/>
      <c r="E59" s="63"/>
      <c r="F59" s="63"/>
      <c r="G59" s="63"/>
      <c r="H59" s="64"/>
    </row>
    <row r="60" spans="1:14" s="65" customFormat="1" ht="30" customHeight="1" x14ac:dyDescent="0.3">
      <c r="A60" s="181"/>
      <c r="B60" s="181"/>
      <c r="C60" s="182"/>
      <c r="D60" s="63"/>
      <c r="E60" s="63"/>
      <c r="F60" s="63"/>
      <c r="G60" s="63"/>
      <c r="H60" s="64"/>
    </row>
    <row r="61" spans="1:14" s="65" customFormat="1" ht="30" customHeight="1" x14ac:dyDescent="0.3">
      <c r="A61" s="181"/>
      <c r="B61" s="181"/>
      <c r="C61" s="182"/>
      <c r="D61" s="63"/>
      <c r="E61" s="63"/>
      <c r="F61" s="63"/>
      <c r="G61" s="63"/>
      <c r="H61" s="64"/>
    </row>
    <row r="62" spans="1:14" s="65" customFormat="1" ht="30" customHeight="1" x14ac:dyDescent="0.3">
      <c r="A62" s="181"/>
      <c r="B62" s="181"/>
      <c r="C62" s="182"/>
      <c r="D62" s="63"/>
      <c r="E62" s="63"/>
      <c r="F62" s="63"/>
      <c r="G62" s="63"/>
      <c r="H62" s="64"/>
    </row>
    <row r="63" spans="1:14" s="65" customFormat="1" ht="30" customHeight="1" x14ac:dyDescent="0.3">
      <c r="A63" s="181"/>
      <c r="B63" s="181"/>
      <c r="C63" s="182"/>
      <c r="D63" s="63"/>
      <c r="E63" s="63"/>
      <c r="F63" s="63"/>
      <c r="G63" s="63"/>
      <c r="H63" s="64"/>
    </row>
    <row r="64" spans="1:14" s="65" customFormat="1" ht="30" customHeight="1" x14ac:dyDescent="0.3">
      <c r="A64" s="181"/>
      <c r="B64" s="181"/>
      <c r="C64" s="182"/>
      <c r="D64" s="63"/>
      <c r="E64" s="63"/>
      <c r="F64" s="63"/>
      <c r="G64" s="63"/>
      <c r="H64" s="64"/>
    </row>
    <row r="65" spans="1:8" s="65" customFormat="1" ht="30" customHeight="1" x14ac:dyDescent="0.3">
      <c r="A65" s="181"/>
      <c r="B65" s="181"/>
      <c r="C65" s="182"/>
      <c r="D65" s="63"/>
      <c r="E65" s="63"/>
      <c r="F65" s="63"/>
      <c r="G65" s="63"/>
      <c r="H65" s="64"/>
    </row>
    <row r="66" spans="1:8" s="65" customFormat="1" ht="30" customHeight="1" x14ac:dyDescent="0.3">
      <c r="A66" s="181"/>
      <c r="B66" s="181"/>
      <c r="C66" s="182"/>
      <c r="D66" s="63"/>
      <c r="E66" s="63"/>
      <c r="F66" s="63"/>
      <c r="G66" s="63"/>
      <c r="H66" s="64"/>
    </row>
    <row r="67" spans="1:8" s="65" customFormat="1" ht="30" customHeight="1" x14ac:dyDescent="0.3">
      <c r="A67" s="181"/>
      <c r="B67" s="181"/>
      <c r="C67" s="182"/>
      <c r="D67" s="63"/>
      <c r="E67" s="63"/>
      <c r="F67" s="63"/>
      <c r="G67" s="63"/>
      <c r="H67" s="64"/>
    </row>
    <row r="68" spans="1:8" s="65" customFormat="1" ht="30" customHeight="1" x14ac:dyDescent="0.3">
      <c r="A68" s="181"/>
      <c r="B68" s="181"/>
      <c r="C68" s="182"/>
      <c r="D68" s="63"/>
      <c r="E68" s="63"/>
      <c r="F68" s="63"/>
      <c r="G68" s="63"/>
      <c r="H68" s="64"/>
    </row>
    <row r="69" spans="1:8" s="65" customFormat="1" ht="30" customHeight="1" x14ac:dyDescent="0.3">
      <c r="A69" s="181"/>
      <c r="B69" s="181"/>
      <c r="C69" s="182"/>
      <c r="D69" s="63"/>
      <c r="E69" s="63"/>
      <c r="F69" s="63"/>
      <c r="G69" s="63"/>
      <c r="H69" s="64"/>
    </row>
    <row r="70" spans="1:8" s="65" customFormat="1" ht="30" customHeight="1" x14ac:dyDescent="0.3">
      <c r="A70" s="181"/>
      <c r="B70" s="181"/>
      <c r="C70" s="182"/>
      <c r="D70" s="63"/>
      <c r="E70" s="63"/>
      <c r="F70" s="63"/>
      <c r="G70" s="63"/>
      <c r="H70" s="64"/>
    </row>
    <row r="71" spans="1:8" s="65" customFormat="1" ht="30" customHeight="1" x14ac:dyDescent="0.3">
      <c r="A71" s="181"/>
      <c r="B71" s="181"/>
      <c r="C71" s="182"/>
      <c r="D71" s="63"/>
      <c r="E71" s="63"/>
      <c r="F71" s="63"/>
      <c r="G71" s="63"/>
      <c r="H71" s="64"/>
    </row>
    <row r="72" spans="1:8" s="65" customFormat="1" ht="30" customHeight="1" x14ac:dyDescent="0.3">
      <c r="A72" s="181"/>
      <c r="B72" s="181"/>
      <c r="C72" s="182"/>
      <c r="D72" s="63"/>
      <c r="E72" s="63"/>
      <c r="F72" s="63"/>
      <c r="G72" s="63"/>
      <c r="H72" s="64"/>
    </row>
    <row r="73" spans="1:8" s="65" customFormat="1" ht="30" customHeight="1" x14ac:dyDescent="0.3">
      <c r="A73" s="181"/>
      <c r="B73" s="181"/>
      <c r="C73" s="182"/>
      <c r="D73" s="63"/>
      <c r="E73" s="63"/>
      <c r="F73" s="63"/>
      <c r="G73" s="63"/>
      <c r="H73" s="64"/>
    </row>
    <row r="74" spans="1:8" s="65" customFormat="1" ht="30" customHeight="1" x14ac:dyDescent="0.3">
      <c r="A74" s="181"/>
      <c r="B74" s="181"/>
      <c r="C74" s="182"/>
      <c r="D74" s="63"/>
      <c r="E74" s="63"/>
      <c r="F74" s="63"/>
      <c r="G74" s="63"/>
      <c r="H74" s="64"/>
    </row>
    <row r="75" spans="1:8" s="65" customFormat="1" ht="30" customHeight="1" x14ac:dyDescent="0.3">
      <c r="A75" s="181"/>
      <c r="B75" s="181"/>
      <c r="C75" s="182"/>
      <c r="D75" s="63"/>
      <c r="E75" s="63"/>
      <c r="F75" s="63"/>
      <c r="G75" s="63"/>
      <c r="H75" s="64"/>
    </row>
    <row r="76" spans="1:8" s="65" customFormat="1" ht="30" customHeight="1" x14ac:dyDescent="0.3">
      <c r="A76" s="181"/>
      <c r="B76" s="181"/>
      <c r="C76" s="182"/>
      <c r="D76" s="63"/>
      <c r="E76" s="63"/>
      <c r="F76" s="63"/>
      <c r="G76" s="63"/>
      <c r="H76" s="64"/>
    </row>
    <row r="77" spans="1:8" s="65" customFormat="1" ht="30" customHeight="1" x14ac:dyDescent="0.3">
      <c r="A77" s="181"/>
      <c r="B77" s="181"/>
      <c r="C77" s="182"/>
      <c r="D77" s="63"/>
      <c r="E77" s="63"/>
      <c r="F77" s="63"/>
      <c r="G77" s="63"/>
      <c r="H77" s="64"/>
    </row>
    <row r="78" spans="1:8" s="65" customFormat="1" ht="30" customHeight="1" x14ac:dyDescent="0.3">
      <c r="A78" s="181"/>
      <c r="B78" s="181"/>
      <c r="C78" s="182"/>
      <c r="D78" s="63"/>
      <c r="E78" s="63"/>
      <c r="F78" s="63"/>
      <c r="G78" s="63"/>
      <c r="H78" s="64"/>
    </row>
    <row r="79" spans="1:8" s="65" customFormat="1" ht="30" customHeight="1" x14ac:dyDescent="0.3">
      <c r="A79" s="181"/>
      <c r="B79" s="181"/>
      <c r="C79" s="182"/>
      <c r="D79" s="63"/>
      <c r="E79" s="63"/>
      <c r="F79" s="63"/>
      <c r="G79" s="63"/>
      <c r="H79" s="64"/>
    </row>
    <row r="80" spans="1:8" s="65" customFormat="1" ht="30" customHeight="1" x14ac:dyDescent="0.3">
      <c r="A80" s="181"/>
      <c r="B80" s="181"/>
      <c r="C80" s="182"/>
      <c r="D80" s="63"/>
      <c r="E80" s="63"/>
      <c r="F80" s="63"/>
      <c r="G80" s="63"/>
      <c r="H80" s="64"/>
    </row>
    <row r="81" spans="1:8" s="65" customFormat="1" ht="30" customHeight="1" x14ac:dyDescent="0.3">
      <c r="A81" s="181"/>
      <c r="B81" s="181"/>
      <c r="C81" s="182"/>
      <c r="D81" s="63"/>
      <c r="E81" s="63"/>
      <c r="F81" s="63"/>
      <c r="G81" s="63"/>
      <c r="H81" s="64"/>
    </row>
    <row r="82" spans="1:8" s="65" customFormat="1" ht="30" customHeight="1" x14ac:dyDescent="0.3">
      <c r="A82" s="181"/>
      <c r="B82" s="181"/>
      <c r="C82" s="182"/>
      <c r="D82" s="63"/>
      <c r="E82" s="63"/>
      <c r="F82" s="63"/>
      <c r="G82" s="63"/>
      <c r="H82" s="64"/>
    </row>
    <row r="83" spans="1:8" s="65" customFormat="1" ht="30" customHeight="1" x14ac:dyDescent="0.3">
      <c r="A83" s="181"/>
      <c r="B83" s="181"/>
      <c r="C83" s="182"/>
      <c r="D83" s="63"/>
      <c r="E83" s="63"/>
      <c r="F83" s="63"/>
      <c r="G83" s="63"/>
      <c r="H83" s="64"/>
    </row>
    <row r="84" spans="1:8" s="65" customFormat="1" ht="30" customHeight="1" x14ac:dyDescent="0.3">
      <c r="A84" s="181"/>
      <c r="B84" s="181"/>
      <c r="C84" s="182"/>
      <c r="D84" s="63"/>
      <c r="E84" s="63"/>
      <c r="F84" s="63"/>
      <c r="G84" s="63"/>
      <c r="H84" s="64"/>
    </row>
    <row r="85" spans="1:8" s="65" customFormat="1" ht="30" customHeight="1" x14ac:dyDescent="0.3">
      <c r="A85" s="181"/>
      <c r="B85" s="181"/>
      <c r="C85" s="182"/>
      <c r="D85" s="63"/>
      <c r="E85" s="63"/>
      <c r="F85" s="63"/>
      <c r="G85" s="63"/>
      <c r="H85" s="64"/>
    </row>
    <row r="86" spans="1:8" s="65" customFormat="1" ht="30" customHeight="1" x14ac:dyDescent="0.3">
      <c r="A86" s="181"/>
      <c r="B86" s="181"/>
      <c r="C86" s="182"/>
      <c r="D86" s="63"/>
      <c r="E86" s="63"/>
      <c r="F86" s="63"/>
      <c r="G86" s="63"/>
      <c r="H86" s="64"/>
    </row>
    <row r="87" spans="1:8" s="65" customFormat="1" ht="30" customHeight="1" x14ac:dyDescent="0.3">
      <c r="A87" s="181"/>
      <c r="B87" s="181"/>
      <c r="C87" s="182"/>
      <c r="D87" s="63"/>
      <c r="E87" s="63"/>
      <c r="F87" s="63"/>
      <c r="G87" s="63"/>
      <c r="H87" s="64"/>
    </row>
    <row r="88" spans="1:8" s="65" customFormat="1" ht="30" customHeight="1" x14ac:dyDescent="0.3">
      <c r="A88" s="181"/>
      <c r="B88" s="181"/>
      <c r="C88" s="182"/>
      <c r="D88" s="63"/>
      <c r="E88" s="63"/>
      <c r="F88" s="63"/>
      <c r="G88" s="63"/>
      <c r="H88" s="64"/>
    </row>
    <row r="89" spans="1:8" s="65" customFormat="1" ht="30" customHeight="1" x14ac:dyDescent="0.3">
      <c r="A89" s="181"/>
      <c r="B89" s="181"/>
      <c r="C89" s="182"/>
      <c r="D89" s="63"/>
      <c r="E89" s="63"/>
      <c r="F89" s="63"/>
      <c r="G89" s="63"/>
      <c r="H89" s="64"/>
    </row>
    <row r="90" spans="1:8" s="65" customFormat="1" ht="30" customHeight="1" x14ac:dyDescent="0.3">
      <c r="A90" s="181"/>
      <c r="B90" s="181"/>
      <c r="C90" s="182"/>
      <c r="D90" s="63"/>
      <c r="E90" s="63"/>
      <c r="F90" s="63"/>
      <c r="G90" s="63"/>
      <c r="H90" s="64"/>
    </row>
    <row r="91" spans="1:8" s="65" customFormat="1" ht="30" customHeight="1" x14ac:dyDescent="0.3">
      <c r="A91" s="181"/>
      <c r="B91" s="181"/>
      <c r="C91" s="182"/>
      <c r="D91" s="63"/>
      <c r="E91" s="63"/>
      <c r="F91" s="63"/>
      <c r="G91" s="63"/>
      <c r="H91" s="64"/>
    </row>
    <row r="92" spans="1:8" s="65" customFormat="1" ht="30" customHeight="1" x14ac:dyDescent="0.3">
      <c r="A92" s="181"/>
      <c r="B92" s="181"/>
      <c r="C92" s="182"/>
      <c r="D92" s="63"/>
      <c r="E92" s="63"/>
      <c r="F92" s="63"/>
      <c r="G92" s="63"/>
      <c r="H92" s="64"/>
    </row>
    <row r="93" spans="1:8" s="65" customFormat="1" ht="30" customHeight="1" x14ac:dyDescent="0.3">
      <c r="A93" s="181"/>
      <c r="B93" s="181"/>
      <c r="C93" s="182"/>
      <c r="D93" s="63"/>
      <c r="E93" s="63"/>
      <c r="F93" s="63"/>
      <c r="G93" s="63"/>
      <c r="H93" s="64"/>
    </row>
    <row r="94" spans="1:8" s="65" customFormat="1" ht="30" customHeight="1" x14ac:dyDescent="0.3">
      <c r="A94" s="181"/>
      <c r="B94" s="181"/>
      <c r="C94" s="182"/>
      <c r="D94" s="63"/>
      <c r="E94" s="63"/>
      <c r="F94" s="63"/>
      <c r="G94" s="63"/>
      <c r="H94" s="64"/>
    </row>
    <row r="95" spans="1:8" s="65" customFormat="1" ht="30" customHeight="1" x14ac:dyDescent="0.3">
      <c r="A95" s="181"/>
      <c r="B95" s="181"/>
      <c r="C95" s="182"/>
      <c r="D95" s="63"/>
      <c r="E95" s="63"/>
      <c r="F95" s="63"/>
      <c r="G95" s="63"/>
      <c r="H95" s="64"/>
    </row>
    <row r="96" spans="1:8" s="65" customFormat="1" ht="30" customHeight="1" x14ac:dyDescent="0.3">
      <c r="A96" s="181"/>
      <c r="B96" s="181"/>
      <c r="C96" s="182"/>
      <c r="D96" s="63"/>
      <c r="E96" s="63"/>
      <c r="F96" s="63"/>
      <c r="G96" s="63"/>
      <c r="H96" s="64"/>
    </row>
    <row r="97" spans="1:8" s="65" customFormat="1" ht="30" customHeight="1" x14ac:dyDescent="0.3">
      <c r="A97" s="181"/>
      <c r="B97" s="181"/>
      <c r="C97" s="182"/>
      <c r="D97" s="63"/>
      <c r="E97" s="63"/>
      <c r="F97" s="63"/>
      <c r="G97" s="63"/>
      <c r="H97" s="64"/>
    </row>
    <row r="98" spans="1:8" s="65" customFormat="1" ht="45" customHeight="1" x14ac:dyDescent="0.3">
      <c r="A98" s="181"/>
      <c r="B98" s="181"/>
      <c r="C98" s="182"/>
      <c r="D98" s="63"/>
      <c r="E98" s="63"/>
      <c r="F98" s="63"/>
      <c r="G98" s="63"/>
      <c r="H98" s="64"/>
    </row>
    <row r="99" spans="1:8" s="65" customFormat="1" ht="30" customHeight="1" x14ac:dyDescent="0.3">
      <c r="A99" s="181"/>
      <c r="B99" s="181"/>
      <c r="C99" s="182"/>
      <c r="D99" s="63"/>
      <c r="E99" s="63"/>
      <c r="F99" s="63"/>
      <c r="G99" s="63"/>
      <c r="H99" s="64"/>
    </row>
    <row r="100" spans="1:8" s="65" customFormat="1" ht="30" customHeight="1" x14ac:dyDescent="0.3">
      <c r="A100" s="181"/>
      <c r="B100" s="181"/>
      <c r="C100" s="182"/>
      <c r="D100" s="63"/>
      <c r="E100" s="63"/>
      <c r="F100" s="63"/>
      <c r="G100" s="63"/>
      <c r="H100" s="64"/>
    </row>
    <row r="101" spans="1:8" s="65" customFormat="1" ht="30" customHeight="1" x14ac:dyDescent="0.3">
      <c r="A101" s="181"/>
      <c r="B101" s="181"/>
      <c r="C101" s="182"/>
      <c r="D101" s="63"/>
      <c r="E101" s="63"/>
      <c r="F101" s="63"/>
      <c r="G101" s="63"/>
      <c r="H101" s="64"/>
    </row>
    <row r="102" spans="1:8" s="65" customFormat="1" ht="30" customHeight="1" x14ac:dyDescent="0.3">
      <c r="A102" s="181"/>
      <c r="B102" s="181"/>
      <c r="C102" s="182"/>
      <c r="D102" s="63"/>
      <c r="E102" s="63"/>
      <c r="F102" s="63"/>
      <c r="G102" s="63"/>
      <c r="H102" s="64"/>
    </row>
    <row r="103" spans="1:8" s="65" customFormat="1" ht="30" customHeight="1" x14ac:dyDescent="0.3">
      <c r="A103" s="181"/>
      <c r="B103" s="181"/>
      <c r="C103" s="182"/>
      <c r="D103" s="63"/>
      <c r="E103" s="63"/>
      <c r="F103" s="63"/>
      <c r="G103" s="63"/>
      <c r="H103" s="64"/>
    </row>
    <row r="104" spans="1:8" s="65" customFormat="1" ht="30" customHeight="1" x14ac:dyDescent="0.3">
      <c r="A104" s="181"/>
      <c r="B104" s="181"/>
      <c r="C104" s="182"/>
      <c r="D104" s="63"/>
      <c r="E104" s="63"/>
      <c r="F104" s="63"/>
      <c r="G104" s="63"/>
      <c r="H104" s="64"/>
    </row>
    <row r="105" spans="1:8" s="65" customFormat="1" ht="30" customHeight="1" x14ac:dyDescent="0.3">
      <c r="A105" s="181"/>
      <c r="B105" s="181"/>
      <c r="C105" s="182"/>
      <c r="D105" s="63"/>
      <c r="E105" s="63"/>
      <c r="F105" s="63"/>
      <c r="G105" s="63"/>
      <c r="H105" s="64"/>
    </row>
    <row r="106" spans="1:8" s="65" customFormat="1" ht="30" customHeight="1" x14ac:dyDescent="0.3">
      <c r="A106" s="181"/>
      <c r="B106" s="181"/>
      <c r="C106" s="182"/>
      <c r="D106" s="63"/>
      <c r="E106" s="63"/>
      <c r="F106" s="63"/>
      <c r="G106" s="63"/>
      <c r="H106" s="64"/>
    </row>
    <row r="107" spans="1:8" s="65" customFormat="1" ht="30" customHeight="1" x14ac:dyDescent="0.3">
      <c r="A107" s="181"/>
      <c r="B107" s="181"/>
      <c r="C107" s="182"/>
      <c r="D107" s="63"/>
      <c r="E107" s="63"/>
      <c r="F107" s="63"/>
      <c r="G107" s="63"/>
      <c r="H107" s="64"/>
    </row>
    <row r="108" spans="1:8" s="65" customFormat="1" ht="30" customHeight="1" x14ac:dyDescent="0.3">
      <c r="A108" s="181"/>
      <c r="B108" s="181"/>
      <c r="C108" s="182"/>
      <c r="D108" s="63"/>
      <c r="E108" s="63"/>
      <c r="F108" s="63"/>
      <c r="G108" s="63"/>
      <c r="H108" s="64"/>
    </row>
    <row r="109" spans="1:8" s="65" customFormat="1" ht="30" customHeight="1" x14ac:dyDescent="0.3">
      <c r="A109" s="181"/>
      <c r="B109" s="181"/>
      <c r="C109" s="182"/>
      <c r="D109" s="63"/>
      <c r="E109" s="63"/>
      <c r="F109" s="63"/>
      <c r="G109" s="63"/>
      <c r="H109" s="64"/>
    </row>
    <row r="110" spans="1:8" s="65" customFormat="1" ht="30" customHeight="1" x14ac:dyDescent="0.3">
      <c r="A110" s="181"/>
      <c r="B110" s="181"/>
      <c r="C110" s="182"/>
      <c r="D110" s="63"/>
      <c r="E110" s="63"/>
      <c r="F110" s="63"/>
      <c r="G110" s="63"/>
      <c r="H110" s="64"/>
    </row>
    <row r="111" spans="1:8" s="65" customFormat="1" ht="30" customHeight="1" x14ac:dyDescent="0.3">
      <c r="A111" s="181"/>
      <c r="B111" s="181"/>
      <c r="C111" s="182"/>
      <c r="D111" s="63"/>
      <c r="E111" s="63"/>
      <c r="F111" s="63"/>
      <c r="G111" s="63"/>
      <c r="H111" s="64"/>
    </row>
    <row r="112" spans="1:8" s="65" customFormat="1" ht="30" customHeight="1" x14ac:dyDescent="0.3">
      <c r="A112" s="181"/>
      <c r="B112" s="181"/>
      <c r="C112" s="182"/>
      <c r="D112" s="63"/>
      <c r="E112" s="63"/>
      <c r="F112" s="63"/>
      <c r="G112" s="63"/>
      <c r="H112" s="64"/>
    </row>
    <row r="113" spans="1:14" s="65" customFormat="1" ht="30" customHeight="1" x14ac:dyDescent="0.3">
      <c r="A113" s="181"/>
      <c r="B113" s="181"/>
      <c r="C113" s="182"/>
      <c r="D113" s="63"/>
      <c r="E113" s="63"/>
      <c r="F113" s="63"/>
      <c r="G113" s="63"/>
      <c r="H113" s="64"/>
    </row>
    <row r="114" spans="1:14" s="65" customFormat="1" ht="30" customHeight="1" x14ac:dyDescent="0.3">
      <c r="A114" s="181"/>
      <c r="B114" s="181"/>
      <c r="C114" s="182"/>
      <c r="D114" s="63"/>
      <c r="E114" s="63"/>
      <c r="F114" s="63"/>
      <c r="G114" s="63"/>
      <c r="H114" s="64"/>
    </row>
    <row r="115" spans="1:14" s="65" customFormat="1" ht="59.25" customHeight="1" x14ac:dyDescent="0.3">
      <c r="A115" s="181"/>
      <c r="B115" s="181"/>
      <c r="C115" s="182"/>
      <c r="D115" s="63"/>
      <c r="E115" s="63"/>
      <c r="F115" s="63"/>
      <c r="G115" s="63"/>
      <c r="H115" s="64"/>
    </row>
    <row r="116" spans="1:14" x14ac:dyDescent="0.3">
      <c r="N116" s="65"/>
    </row>
    <row r="117" spans="1:14" x14ac:dyDescent="0.3">
      <c r="N117" s="65"/>
    </row>
  </sheetData>
  <sheetProtection algorithmName="SHA-512" hashValue="4KRBEJdhEiU+njYkPiX9RMgqMHpqqifoUt9drU2eFZDrb5i5vjofY1KTIKTuzN4hXKucZVUByvupO5bURZOWcQ==" saltValue="xQdkqkG6gGnA5v5/6bK4og==" spinCount="100000" sheet="1" objects="1" scenarios="1"/>
  <mergeCells count="1">
    <mergeCell ref="O3:Q6"/>
  </mergeCells>
  <conditionalFormatting sqref="B1:B6">
    <cfRule type="cellIs" dxfId="93" priority="10" operator="equal">
      <formula>"Highly Advantageous"</formula>
    </cfRule>
  </conditionalFormatting>
  <conditionalFormatting sqref="B1:B1048576">
    <cfRule type="cellIs" dxfId="92" priority="2" operator="equal">
      <formula>"Informational"</formula>
    </cfRule>
    <cfRule type="cellIs" dxfId="91" priority="3" operator="equal">
      <formula>"Critical"</formula>
    </cfRule>
    <cfRule type="cellIs" dxfId="90" priority="5" operator="equal">
      <formula>"Not Needed"</formula>
    </cfRule>
    <cfRule type="cellIs" dxfId="89" priority="6" operator="equal">
      <formula>"Extremely Advantageous"</formula>
    </cfRule>
  </conditionalFormatting>
  <conditionalFormatting sqref="B3:B6">
    <cfRule type="cellIs" dxfId="88" priority="11" operator="equal">
      <formula>"Mandatory"</formula>
    </cfRule>
  </conditionalFormatting>
  <conditionalFormatting sqref="G3:G6">
    <cfRule type="cellIs" dxfId="87" priority="14"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6" xr:uid="{00000000-0002-0000-1E00-000000000000}">
      <formula1>SpecType</formula1>
      <formula2>0</formula2>
    </dataValidation>
    <dataValidation type="list" allowBlank="1" showInputMessage="1" showErrorMessage="1" sqref="G3:G6" xr:uid="{00000000-0002-0000-1E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P110"/>
  <sheetViews>
    <sheetView zoomScale="90" zoomScaleNormal="90" zoomScalePageLayoutView="70" workbookViewId="0"/>
  </sheetViews>
  <sheetFormatPr defaultColWidth="9" defaultRowHeight="15.6" x14ac:dyDescent="0.3"/>
  <cols>
    <col min="1" max="1" width="10.59765625" style="181" customWidth="1"/>
    <col min="2" max="2" width="14.59765625" style="181" customWidth="1"/>
    <col min="3" max="3" width="65.59765625" style="62" customWidth="1"/>
    <col min="4" max="4" width="65.59765625" style="63" customWidth="1"/>
    <col min="5" max="6" width="8.8984375" style="63" hidden="1" customWidth="1"/>
    <col min="7" max="7" width="30.59765625" style="63" customWidth="1"/>
    <col min="8" max="11" width="8.8984375" style="65" hidden="1" customWidth="1"/>
    <col min="12" max="12" width="9" style="63" hidden="1"/>
    <col min="13" max="16384" width="9" style="63"/>
  </cols>
  <sheetData>
    <row r="1" spans="1:16"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67" t="str">
        <f>'Old Support'!A22</f>
        <v>Availability</v>
      </c>
      <c r="H1" s="72" t="str">
        <f>'Old Support'!A23</f>
        <v>Summary</v>
      </c>
      <c r="I1" s="72" t="str">
        <f>'Old Support'!A24</f>
        <v>Spec Weight</v>
      </c>
      <c r="J1" s="72" t="str">
        <f>'Old Support'!A25</f>
        <v>Avail Weight</v>
      </c>
      <c r="K1" s="72" t="str">
        <f>'Old Support'!A26</f>
        <v>Score</v>
      </c>
      <c r="L1" s="72" t="s">
        <v>70</v>
      </c>
    </row>
    <row r="2" spans="1:16" s="99" customFormat="1" x14ac:dyDescent="0.3">
      <c r="A2" s="210" t="s">
        <v>1192</v>
      </c>
      <c r="B2" s="219"/>
      <c r="C2" s="389"/>
      <c r="D2" s="221"/>
      <c r="E2" s="221"/>
      <c r="F2" s="221"/>
      <c r="G2" s="221"/>
      <c r="H2" s="65">
        <f>COUNTA(B3:B43)</f>
        <v>39</v>
      </c>
      <c r="I2" s="64"/>
      <c r="J2" s="64"/>
      <c r="K2" s="65">
        <f>SUM(K3:K43)</f>
        <v>0</v>
      </c>
    </row>
    <row r="3" spans="1:16" ht="30" customHeight="1" x14ac:dyDescent="0.3">
      <c r="A3" s="80" t="str">
        <f>IF(L3=1,"Lpawn-"&amp;TEXT(COUNTIF($L$3:L3, "1"), "0"), "")</f>
        <v>Lpawn-1</v>
      </c>
      <c r="B3" s="81" t="s">
        <v>10</v>
      </c>
      <c r="C3" s="106" t="s">
        <v>1193</v>
      </c>
      <c r="D3" s="390"/>
      <c r="E3" s="84"/>
      <c r="F3" s="85"/>
      <c r="G3" s="86" t="s">
        <v>67</v>
      </c>
      <c r="H3" s="65">
        <f>COUNTIF(G:G,"=Select from Drop Down List")</f>
        <v>39</v>
      </c>
      <c r="I3" s="65">
        <f>IF(NOT(ISBLANK($B3)),VLOOKUP($B3,specdata,2,FALSE()),"")</f>
        <v>1</v>
      </c>
      <c r="J3" s="65">
        <f>VLOOKUP(G3,AvailabilityData,2,FALSE())</f>
        <v>0</v>
      </c>
      <c r="K3" s="65">
        <f>I3*J3</f>
        <v>0</v>
      </c>
      <c r="L3" s="63">
        <v>1</v>
      </c>
      <c r="N3" s="628" t="s">
        <v>73</v>
      </c>
      <c r="O3" s="628"/>
      <c r="P3" s="628"/>
    </row>
    <row r="4" spans="1:16" ht="30" customHeight="1" x14ac:dyDescent="0.3">
      <c r="A4" s="80" t="str">
        <f>IF(L4=1,"Lpawn-"&amp;TEXT(COUNTIF($L$3:L4, "1"), "0"), "")</f>
        <v>Lpawn-2</v>
      </c>
      <c r="B4" s="81" t="s">
        <v>10</v>
      </c>
      <c r="C4" s="106" t="s">
        <v>1194</v>
      </c>
      <c r="D4" s="390"/>
      <c r="E4" s="84"/>
      <c r="F4" s="85"/>
      <c r="G4" s="86" t="s">
        <v>67</v>
      </c>
      <c r="H4" s="65">
        <f>COUNTIF(G:G,"=Function Available")</f>
        <v>0</v>
      </c>
      <c r="I4" s="65">
        <f>IF(NOT(ISBLANK($B4)),VLOOKUP($B4,specdata,2,FALSE()),"")</f>
        <v>1</v>
      </c>
      <c r="J4" s="65">
        <f>VLOOKUP(G4,AvailabilityData,2,FALSE())</f>
        <v>0</v>
      </c>
      <c r="K4" s="65">
        <f>I4*J4</f>
        <v>0</v>
      </c>
      <c r="L4" s="63">
        <v>1</v>
      </c>
      <c r="N4" s="628"/>
      <c r="O4" s="628"/>
      <c r="P4" s="628"/>
    </row>
    <row r="5" spans="1:16" ht="30" customHeight="1" x14ac:dyDescent="0.3">
      <c r="A5" s="80" t="str">
        <f>IF(L5=1,"Lpawn-"&amp;TEXT(COUNTIF($L$3:L5, "1"), "0"), "")</f>
        <v>Lpawn-3</v>
      </c>
      <c r="B5" s="81" t="s">
        <v>10</v>
      </c>
      <c r="C5" s="106" t="s">
        <v>1195</v>
      </c>
      <c r="D5" s="391"/>
      <c r="E5" s="90"/>
      <c r="F5" s="91"/>
      <c r="G5" s="111" t="s">
        <v>67</v>
      </c>
      <c r="H5" s="65">
        <f>COUNTIF(F:G,"=Function Not Available")</f>
        <v>0</v>
      </c>
      <c r="I5" s="65">
        <f>IF(NOT(ISBLANK($B5)),VLOOKUP($B5,specdata,2,FALSE()),"")</f>
        <v>1</v>
      </c>
      <c r="J5" s="65">
        <f>VLOOKUP(G5,AvailabilityData,2,FALSE())</f>
        <v>0</v>
      </c>
      <c r="K5" s="65">
        <f>I5*J5</f>
        <v>0</v>
      </c>
      <c r="L5" s="63">
        <v>1</v>
      </c>
      <c r="N5" s="628"/>
      <c r="O5" s="628"/>
      <c r="P5" s="628"/>
    </row>
    <row r="6" spans="1:16" ht="30" customHeight="1" x14ac:dyDescent="0.3">
      <c r="A6" s="155"/>
      <c r="B6" s="113"/>
      <c r="C6" s="392" t="s">
        <v>1196</v>
      </c>
      <c r="D6" s="393"/>
      <c r="E6" s="168"/>
      <c r="F6" s="116"/>
      <c r="G6" s="117"/>
      <c r="H6" s="65">
        <f>COUNTIF(G:G,"=Exception")</f>
        <v>0</v>
      </c>
      <c r="N6" s="628"/>
      <c r="O6" s="628"/>
      <c r="P6" s="628"/>
    </row>
    <row r="7" spans="1:16" ht="30" customHeight="1" x14ac:dyDescent="0.3">
      <c r="A7" s="80" t="str">
        <f>IF(L7=1,"Lpawn-"&amp;TEXT(COUNTIF($L$3:L7, "1"), "0"), "")</f>
        <v>Lpawn-4</v>
      </c>
      <c r="B7" s="81" t="s">
        <v>10</v>
      </c>
      <c r="C7" s="132" t="s">
        <v>1197</v>
      </c>
      <c r="D7" s="390"/>
      <c r="E7" s="84"/>
      <c r="F7" s="121"/>
      <c r="G7" s="122" t="s">
        <v>67</v>
      </c>
      <c r="H7" s="95">
        <f>COUNTIFS(B:B,"=Critical",G:G,"=Select from Drop Down List")</f>
        <v>0</v>
      </c>
      <c r="I7" s="65">
        <f t="shared" ref="I7:I33" si="0">IF(NOT(ISBLANK($B7)),VLOOKUP($B7,specdata,2,FALSE()),"")</f>
        <v>1</v>
      </c>
      <c r="J7" s="65">
        <f t="shared" ref="J7:J33" si="1">VLOOKUP(G7,AvailabilityData,2,FALSE())</f>
        <v>0</v>
      </c>
      <c r="K7" s="65">
        <f t="shared" ref="K7:K33" si="2">I7*J7</f>
        <v>0</v>
      </c>
      <c r="L7" s="63">
        <v>1</v>
      </c>
    </row>
    <row r="8" spans="1:16" ht="30" customHeight="1" x14ac:dyDescent="0.3">
      <c r="A8" s="80" t="str">
        <f>IF(L8=1,"Lpawn-"&amp;TEXT(COUNTIF($L$3:L8, "1"), "0"), "")</f>
        <v>Lpawn-5</v>
      </c>
      <c r="B8" s="81" t="s">
        <v>10</v>
      </c>
      <c r="C8" s="133" t="s">
        <v>1198</v>
      </c>
      <c r="D8" s="390"/>
      <c r="E8" s="84"/>
      <c r="F8" s="85"/>
      <c r="G8" s="86" t="s">
        <v>67</v>
      </c>
      <c r="H8" s="95">
        <f>COUNTIFS(B:B,"=Critical",G:G,"=Function Available")</f>
        <v>0</v>
      </c>
      <c r="I8" s="65">
        <f t="shared" si="0"/>
        <v>1</v>
      </c>
      <c r="J8" s="65">
        <f t="shared" si="1"/>
        <v>0</v>
      </c>
      <c r="K8" s="65">
        <f t="shared" si="2"/>
        <v>0</v>
      </c>
      <c r="L8" s="63">
        <v>1</v>
      </c>
    </row>
    <row r="9" spans="1:16" ht="30" customHeight="1" x14ac:dyDescent="0.3">
      <c r="A9" s="80" t="str">
        <f>IF(L9=1,"Lpawn-"&amp;TEXT(COUNTIF($L$3:L9, "1"), "0"), "")</f>
        <v>Lpawn-6</v>
      </c>
      <c r="B9" s="81" t="s">
        <v>10</v>
      </c>
      <c r="C9" s="133" t="s">
        <v>1199</v>
      </c>
      <c r="D9" s="390"/>
      <c r="E9" s="84"/>
      <c r="F9" s="85"/>
      <c r="G9" s="86" t="s">
        <v>67</v>
      </c>
      <c r="H9" s="95">
        <f>COUNTIFS(B:B,"=Critical",G:G,"=Function Not Available")</f>
        <v>0</v>
      </c>
      <c r="I9" s="65">
        <f t="shared" si="0"/>
        <v>1</v>
      </c>
      <c r="J9" s="65">
        <f t="shared" si="1"/>
        <v>0</v>
      </c>
      <c r="K9" s="65">
        <f t="shared" si="2"/>
        <v>0</v>
      </c>
      <c r="L9" s="63">
        <v>1</v>
      </c>
    </row>
    <row r="10" spans="1:16" ht="30" customHeight="1" x14ac:dyDescent="0.3">
      <c r="A10" s="80" t="str">
        <f>IF(L10=1,"Lpawn-"&amp;TEXT(COUNTIF($L$3:L10, "1"), "0"), "")</f>
        <v>Lpawn-7</v>
      </c>
      <c r="B10" s="81" t="s">
        <v>10</v>
      </c>
      <c r="C10" s="133" t="s">
        <v>236</v>
      </c>
      <c r="D10" s="390"/>
      <c r="E10" s="84"/>
      <c r="F10" s="85"/>
      <c r="G10" s="86" t="s">
        <v>67</v>
      </c>
      <c r="H10" s="95">
        <f>COUNTIFS(B:B,"=Critical",G:G,"=Exception")</f>
        <v>0</v>
      </c>
      <c r="I10" s="65">
        <f t="shared" si="0"/>
        <v>1</v>
      </c>
      <c r="J10" s="65">
        <f t="shared" si="1"/>
        <v>0</v>
      </c>
      <c r="K10" s="65">
        <f t="shared" si="2"/>
        <v>0</v>
      </c>
      <c r="L10" s="63">
        <v>1</v>
      </c>
    </row>
    <row r="11" spans="1:16" ht="30" customHeight="1" x14ac:dyDescent="0.3">
      <c r="A11" s="80" t="str">
        <f>IF(L11=1,"Lpawn-"&amp;TEXT(COUNTIF($L$3:L11, "1"), "0"), "")</f>
        <v>Lpawn-8</v>
      </c>
      <c r="B11" s="81" t="s">
        <v>10</v>
      </c>
      <c r="C11" s="133" t="s">
        <v>1200</v>
      </c>
      <c r="D11" s="390"/>
      <c r="E11" s="84"/>
      <c r="F11" s="85"/>
      <c r="G11" s="86" t="s">
        <v>67</v>
      </c>
      <c r="H11" s="96">
        <f>COUNTIFS(B:B,"=Important",G:G,"=Select from Drop Down List")</f>
        <v>39</v>
      </c>
      <c r="I11" s="65">
        <f t="shared" si="0"/>
        <v>1</v>
      </c>
      <c r="J11" s="65">
        <f t="shared" si="1"/>
        <v>0</v>
      </c>
      <c r="K11" s="65">
        <f t="shared" si="2"/>
        <v>0</v>
      </c>
      <c r="L11" s="63">
        <v>1</v>
      </c>
    </row>
    <row r="12" spans="1:16" ht="45" customHeight="1" x14ac:dyDescent="0.3">
      <c r="A12" s="80" t="str">
        <f>IF(L12=1,"Lpawn-"&amp;TEXT(COUNTIF($L$3:L12, "1"), "0"), "")</f>
        <v>Lpawn-9</v>
      </c>
      <c r="B12" s="81" t="s">
        <v>10</v>
      </c>
      <c r="C12" s="133" t="s">
        <v>235</v>
      </c>
      <c r="D12" s="390"/>
      <c r="E12" s="84"/>
      <c r="F12" s="85"/>
      <c r="G12" s="86" t="s">
        <v>67</v>
      </c>
      <c r="H12" s="96">
        <f>COUNTIFS(B:B,"=Important",G:G,"=Function Available")</f>
        <v>0</v>
      </c>
      <c r="I12" s="65">
        <f t="shared" si="0"/>
        <v>1</v>
      </c>
      <c r="J12" s="65">
        <f t="shared" si="1"/>
        <v>0</v>
      </c>
      <c r="K12" s="65">
        <f t="shared" si="2"/>
        <v>0</v>
      </c>
      <c r="L12" s="63">
        <v>1</v>
      </c>
    </row>
    <row r="13" spans="1:16" ht="30" customHeight="1" x14ac:dyDescent="0.3">
      <c r="A13" s="80" t="str">
        <f>IF(L13=1,"Lpawn-"&amp;TEXT(COUNTIF($L$3:L13, "1"), "0"), "")</f>
        <v>Lpawn-10</v>
      </c>
      <c r="B13" s="81" t="s">
        <v>10</v>
      </c>
      <c r="C13" s="133" t="s">
        <v>889</v>
      </c>
      <c r="D13" s="390"/>
      <c r="E13" s="84"/>
      <c r="F13" s="85"/>
      <c r="G13" s="86" t="s">
        <v>67</v>
      </c>
      <c r="H13" s="96">
        <f>COUNTIFS(B:B,"=Important",G:G,"=Function Not Available")</f>
        <v>0</v>
      </c>
      <c r="I13" s="65">
        <f t="shared" si="0"/>
        <v>1</v>
      </c>
      <c r="J13" s="65">
        <f t="shared" si="1"/>
        <v>0</v>
      </c>
      <c r="K13" s="65">
        <f t="shared" si="2"/>
        <v>0</v>
      </c>
      <c r="L13" s="63">
        <v>1</v>
      </c>
    </row>
    <row r="14" spans="1:16" ht="30" customHeight="1" x14ac:dyDescent="0.3">
      <c r="A14" s="80" t="str">
        <f>IF(L14=1,"Lpawn-"&amp;TEXT(COUNTIF($L$3:L14, "1"), "0"), "")</f>
        <v>Lpawn-11</v>
      </c>
      <c r="B14" s="81" t="s">
        <v>10</v>
      </c>
      <c r="C14" s="133" t="s">
        <v>1201</v>
      </c>
      <c r="D14" s="390"/>
      <c r="E14" s="84"/>
      <c r="F14" s="85"/>
      <c r="G14" s="86" t="s">
        <v>67</v>
      </c>
      <c r="H14" s="96">
        <f>COUNTIFS(B:B,"=Important",G:G,"=Exception")</f>
        <v>0</v>
      </c>
      <c r="I14" s="65">
        <f t="shared" si="0"/>
        <v>1</v>
      </c>
      <c r="J14" s="65">
        <f t="shared" si="1"/>
        <v>0</v>
      </c>
      <c r="K14" s="65">
        <f t="shared" si="2"/>
        <v>0</v>
      </c>
      <c r="L14" s="63">
        <v>1</v>
      </c>
    </row>
    <row r="15" spans="1:16" ht="30" customHeight="1" x14ac:dyDescent="0.3">
      <c r="A15" s="80" t="str">
        <f>IF(L15=1,"Lpawn-"&amp;TEXT(COUNTIF($L$3:L15, "1"), "0"), "")</f>
        <v>Lpawn-12</v>
      </c>
      <c r="B15" s="81" t="s">
        <v>10</v>
      </c>
      <c r="C15" s="133" t="s">
        <v>1202</v>
      </c>
      <c r="D15" s="390"/>
      <c r="E15" s="84"/>
      <c r="F15" s="85"/>
      <c r="G15" s="86" t="s">
        <v>67</v>
      </c>
      <c r="H15" s="214">
        <f>COUNTIFS(B:B,"=Informational",G:G,"=Select from Drop Down List")</f>
        <v>0</v>
      </c>
      <c r="I15" s="65">
        <f t="shared" si="0"/>
        <v>1</v>
      </c>
      <c r="J15" s="65">
        <f t="shared" si="1"/>
        <v>0</v>
      </c>
      <c r="K15" s="65">
        <f t="shared" si="2"/>
        <v>0</v>
      </c>
      <c r="L15" s="63">
        <v>1</v>
      </c>
    </row>
    <row r="16" spans="1:16" ht="30" customHeight="1" x14ac:dyDescent="0.3">
      <c r="A16" s="80" t="str">
        <f>IF(L16=1,"Lpawn-"&amp;TEXT(COUNTIF($L$3:L16, "1"), "0"), "")</f>
        <v>Lpawn-13</v>
      </c>
      <c r="B16" s="81" t="s">
        <v>10</v>
      </c>
      <c r="C16" s="133" t="s">
        <v>1203</v>
      </c>
      <c r="D16" s="390"/>
      <c r="E16" s="84"/>
      <c r="F16" s="85"/>
      <c r="G16" s="86" t="s">
        <v>67</v>
      </c>
      <c r="H16" s="214">
        <f>COUNTIFS(B:B,"=Informational",G:G,"=Function Available")</f>
        <v>0</v>
      </c>
      <c r="I16" s="65">
        <f t="shared" si="0"/>
        <v>1</v>
      </c>
      <c r="J16" s="65">
        <f t="shared" si="1"/>
        <v>0</v>
      </c>
      <c r="K16" s="65">
        <f t="shared" si="2"/>
        <v>0</v>
      </c>
      <c r="L16" s="63">
        <v>1</v>
      </c>
    </row>
    <row r="17" spans="1:12" ht="30" customHeight="1" x14ac:dyDescent="0.3">
      <c r="A17" s="80" t="str">
        <f>IF(L17=1,"Lpawn-"&amp;TEXT(COUNTIF($L$3:L17, "1"), "0"), "")</f>
        <v>Lpawn-14</v>
      </c>
      <c r="B17" s="81" t="s">
        <v>10</v>
      </c>
      <c r="C17" s="106" t="s">
        <v>1204</v>
      </c>
      <c r="D17" s="390"/>
      <c r="E17" s="84"/>
      <c r="F17" s="85"/>
      <c r="G17" s="86" t="s">
        <v>67</v>
      </c>
      <c r="H17" s="214">
        <f>COUNTIFS(B:B,"=Informational",G:G,"=Function Not Available")</f>
        <v>0</v>
      </c>
      <c r="I17" s="65">
        <f t="shared" si="0"/>
        <v>1</v>
      </c>
      <c r="J17" s="65">
        <f t="shared" si="1"/>
        <v>0</v>
      </c>
      <c r="K17" s="65">
        <f t="shared" si="2"/>
        <v>0</v>
      </c>
      <c r="L17" s="63">
        <v>1</v>
      </c>
    </row>
    <row r="18" spans="1:12" ht="30" customHeight="1" x14ac:dyDescent="0.3">
      <c r="A18" s="80" t="str">
        <f>IF(L18=1,"Lpawn-"&amp;TEXT(COUNTIF($L$3:L18, "1"), "0"), "")</f>
        <v>Lpawn-15</v>
      </c>
      <c r="B18" s="81" t="s">
        <v>10</v>
      </c>
      <c r="C18" s="106" t="s">
        <v>1205</v>
      </c>
      <c r="D18" s="390"/>
      <c r="E18" s="84"/>
      <c r="F18" s="85"/>
      <c r="G18" s="86" t="s">
        <v>67</v>
      </c>
      <c r="H18" s="214">
        <f>COUNTIFS(B:B,"=Informational",G:G,"=Exception")</f>
        <v>0</v>
      </c>
      <c r="I18" s="65">
        <f t="shared" si="0"/>
        <v>1</v>
      </c>
      <c r="J18" s="65">
        <f t="shared" si="1"/>
        <v>0</v>
      </c>
      <c r="K18" s="65">
        <f t="shared" si="2"/>
        <v>0</v>
      </c>
      <c r="L18" s="63">
        <v>1</v>
      </c>
    </row>
    <row r="19" spans="1:12" ht="30" customHeight="1" x14ac:dyDescent="0.3">
      <c r="A19" s="80" t="str">
        <f>IF(L19=1,"Lpawn-"&amp;TEXT(COUNTIF($L$3:L19, "1"), "0"), "")</f>
        <v>Lpawn-16</v>
      </c>
      <c r="B19" s="81" t="s">
        <v>10</v>
      </c>
      <c r="C19" s="106" t="s">
        <v>1206</v>
      </c>
      <c r="D19" s="390"/>
      <c r="E19" s="84"/>
      <c r="F19" s="85"/>
      <c r="G19" s="86" t="s">
        <v>67</v>
      </c>
      <c r="I19" s="65">
        <f t="shared" si="0"/>
        <v>1</v>
      </c>
      <c r="J19" s="65">
        <f t="shared" si="1"/>
        <v>0</v>
      </c>
      <c r="K19" s="65">
        <f t="shared" si="2"/>
        <v>0</v>
      </c>
      <c r="L19" s="63">
        <v>1</v>
      </c>
    </row>
    <row r="20" spans="1:12" ht="30" customHeight="1" x14ac:dyDescent="0.3">
      <c r="A20" s="80" t="str">
        <f>IF(L20=1,"Lpawn-"&amp;TEXT(COUNTIF($L$3:L20, "1"), "0"), "")</f>
        <v>Lpawn-17</v>
      </c>
      <c r="B20" s="81" t="s">
        <v>10</v>
      </c>
      <c r="C20" s="106" t="s">
        <v>1207</v>
      </c>
      <c r="D20" s="390"/>
      <c r="E20" s="84"/>
      <c r="F20" s="85"/>
      <c r="G20" s="86" t="s">
        <v>67</v>
      </c>
      <c r="I20" s="65">
        <f t="shared" si="0"/>
        <v>1</v>
      </c>
      <c r="J20" s="65">
        <f t="shared" si="1"/>
        <v>0</v>
      </c>
      <c r="K20" s="65">
        <f t="shared" si="2"/>
        <v>0</v>
      </c>
      <c r="L20" s="63">
        <v>1</v>
      </c>
    </row>
    <row r="21" spans="1:12" ht="30" customHeight="1" x14ac:dyDescent="0.3">
      <c r="A21" s="80" t="str">
        <f>IF(L21=1,"Lpawn-"&amp;TEXT(COUNTIF($L$3:L21, "1"), "0"), "")</f>
        <v>Lpawn-18</v>
      </c>
      <c r="B21" s="81" t="s">
        <v>10</v>
      </c>
      <c r="C21" s="106" t="s">
        <v>1208</v>
      </c>
      <c r="D21" s="390"/>
      <c r="E21" s="84"/>
      <c r="F21" s="85"/>
      <c r="G21" s="86" t="s">
        <v>67</v>
      </c>
      <c r="I21" s="65">
        <f t="shared" si="0"/>
        <v>1</v>
      </c>
      <c r="J21" s="65">
        <f t="shared" si="1"/>
        <v>0</v>
      </c>
      <c r="K21" s="65">
        <f t="shared" si="2"/>
        <v>0</v>
      </c>
      <c r="L21" s="63">
        <v>1</v>
      </c>
    </row>
    <row r="22" spans="1:12" ht="30" customHeight="1" x14ac:dyDescent="0.3">
      <c r="A22" s="80" t="str">
        <f>IF(L22=1,"Lpawn-"&amp;TEXT(COUNTIF($L$3:L22, "1"), "0"), "")</f>
        <v>Lpawn-19</v>
      </c>
      <c r="B22" s="81" t="s">
        <v>10</v>
      </c>
      <c r="C22" s="106" t="s">
        <v>1209</v>
      </c>
      <c r="D22" s="390"/>
      <c r="E22" s="84"/>
      <c r="F22" s="85"/>
      <c r="G22" s="86" t="s">
        <v>67</v>
      </c>
      <c r="I22" s="65">
        <f t="shared" si="0"/>
        <v>1</v>
      </c>
      <c r="J22" s="65">
        <f t="shared" si="1"/>
        <v>0</v>
      </c>
      <c r="K22" s="65">
        <f t="shared" si="2"/>
        <v>0</v>
      </c>
      <c r="L22" s="63">
        <v>1</v>
      </c>
    </row>
    <row r="23" spans="1:12" ht="46.8" x14ac:dyDescent="0.3">
      <c r="A23" s="80" t="str">
        <f>IF(L23=1,"Lpawn-"&amp;TEXT(COUNTIF($L$3:L23, "1"), "0"), "")</f>
        <v>Lpawn-20</v>
      </c>
      <c r="B23" s="81" t="s">
        <v>10</v>
      </c>
      <c r="C23" s="106" t="s">
        <v>1210</v>
      </c>
      <c r="D23" s="390"/>
      <c r="E23" s="84"/>
      <c r="F23" s="85"/>
      <c r="G23" s="86" t="s">
        <v>67</v>
      </c>
      <c r="I23" s="65">
        <f t="shared" si="0"/>
        <v>1</v>
      </c>
      <c r="J23" s="65">
        <f t="shared" si="1"/>
        <v>0</v>
      </c>
      <c r="K23" s="65">
        <f t="shared" si="2"/>
        <v>0</v>
      </c>
      <c r="L23" s="63">
        <v>1</v>
      </c>
    </row>
    <row r="24" spans="1:12" ht="30" customHeight="1" x14ac:dyDescent="0.3">
      <c r="A24" s="80" t="str">
        <f>IF(L24=1,"Lpawn-"&amp;TEXT(COUNTIF($L$3:L24, "1"), "0"), "")</f>
        <v>Lpawn-21</v>
      </c>
      <c r="B24" s="81" t="s">
        <v>10</v>
      </c>
      <c r="C24" s="106" t="s">
        <v>1211</v>
      </c>
      <c r="D24" s="390"/>
      <c r="E24" s="84"/>
      <c r="F24" s="85"/>
      <c r="G24" s="86" t="s">
        <v>67</v>
      </c>
      <c r="I24" s="65">
        <f t="shared" si="0"/>
        <v>1</v>
      </c>
      <c r="J24" s="65">
        <f t="shared" si="1"/>
        <v>0</v>
      </c>
      <c r="K24" s="65">
        <f t="shared" si="2"/>
        <v>0</v>
      </c>
      <c r="L24" s="63">
        <v>1</v>
      </c>
    </row>
    <row r="25" spans="1:12" ht="31.2" x14ac:dyDescent="0.3">
      <c r="A25" s="80" t="str">
        <f>IF(L25=1,"Lpawn-"&amp;TEXT(COUNTIF($L$3:L25, "1"), "0"), "")</f>
        <v>Lpawn-22</v>
      </c>
      <c r="B25" s="81" t="s">
        <v>10</v>
      </c>
      <c r="C25" s="106" t="s">
        <v>1212</v>
      </c>
      <c r="D25" s="390"/>
      <c r="E25" s="84"/>
      <c r="F25" s="85"/>
      <c r="G25" s="86" t="s">
        <v>67</v>
      </c>
      <c r="I25" s="65">
        <f t="shared" si="0"/>
        <v>1</v>
      </c>
      <c r="J25" s="65">
        <f t="shared" si="1"/>
        <v>0</v>
      </c>
      <c r="K25" s="65">
        <f t="shared" si="2"/>
        <v>0</v>
      </c>
      <c r="L25" s="63">
        <v>1</v>
      </c>
    </row>
    <row r="26" spans="1:12" ht="62.4" x14ac:dyDescent="0.3">
      <c r="A26" s="80" t="str">
        <f>IF(L26=1,"Lpawn-"&amp;TEXT(COUNTIF($L$3:L26, "1"), "0"), "")</f>
        <v>Lpawn-23</v>
      </c>
      <c r="B26" s="81" t="s">
        <v>10</v>
      </c>
      <c r="C26" s="106" t="s">
        <v>1213</v>
      </c>
      <c r="D26" s="390"/>
      <c r="E26" s="84"/>
      <c r="F26" s="85"/>
      <c r="G26" s="86" t="s">
        <v>67</v>
      </c>
      <c r="I26" s="65">
        <f t="shared" si="0"/>
        <v>1</v>
      </c>
      <c r="J26" s="65">
        <f t="shared" si="1"/>
        <v>0</v>
      </c>
      <c r="K26" s="65">
        <f t="shared" si="2"/>
        <v>0</v>
      </c>
      <c r="L26" s="63">
        <v>1</v>
      </c>
    </row>
    <row r="27" spans="1:12" ht="30" customHeight="1" x14ac:dyDescent="0.3">
      <c r="A27" s="80" t="str">
        <f>IF(L27=1,"Lpawn-"&amp;TEXT(COUNTIF($L$3:L27, "1"), "0"), "")</f>
        <v>Lpawn-24</v>
      </c>
      <c r="B27" s="81" t="s">
        <v>10</v>
      </c>
      <c r="C27" s="106" t="s">
        <v>1214</v>
      </c>
      <c r="D27" s="390"/>
      <c r="E27" s="84"/>
      <c r="F27" s="85"/>
      <c r="G27" s="86" t="s">
        <v>67</v>
      </c>
      <c r="I27" s="65">
        <f t="shared" si="0"/>
        <v>1</v>
      </c>
      <c r="J27" s="65">
        <f t="shared" si="1"/>
        <v>0</v>
      </c>
      <c r="K27" s="65">
        <f t="shared" si="2"/>
        <v>0</v>
      </c>
      <c r="L27" s="63">
        <v>1</v>
      </c>
    </row>
    <row r="28" spans="1:12" ht="30" customHeight="1" x14ac:dyDescent="0.3">
      <c r="A28" s="80" t="str">
        <f>IF(L28=1,"Lpawn-"&amp;TEXT(COUNTIF($L$3:L28, "1"), "0"), "")</f>
        <v>Lpawn-25</v>
      </c>
      <c r="B28" s="81" t="s">
        <v>10</v>
      </c>
      <c r="C28" s="106" t="s">
        <v>1215</v>
      </c>
      <c r="D28" s="390"/>
      <c r="E28" s="84"/>
      <c r="F28" s="85"/>
      <c r="G28" s="86" t="s">
        <v>67</v>
      </c>
      <c r="I28" s="65">
        <f t="shared" si="0"/>
        <v>1</v>
      </c>
      <c r="J28" s="65">
        <f t="shared" si="1"/>
        <v>0</v>
      </c>
      <c r="K28" s="65">
        <f t="shared" si="2"/>
        <v>0</v>
      </c>
      <c r="L28" s="63">
        <v>1</v>
      </c>
    </row>
    <row r="29" spans="1:12" ht="46.8" x14ac:dyDescent="0.3">
      <c r="A29" s="80" t="str">
        <f>IF(L29=1,"Lpawn-"&amp;TEXT(COUNTIF($L$3:L29, "1"), "0"), "")</f>
        <v>Lpawn-26</v>
      </c>
      <c r="B29" s="81" t="s">
        <v>10</v>
      </c>
      <c r="C29" s="106" t="s">
        <v>1216</v>
      </c>
      <c r="D29" s="390"/>
      <c r="E29" s="84"/>
      <c r="F29" s="85"/>
      <c r="G29" s="86" t="s">
        <v>67</v>
      </c>
      <c r="I29" s="65">
        <f t="shared" si="0"/>
        <v>1</v>
      </c>
      <c r="J29" s="65">
        <f t="shared" si="1"/>
        <v>0</v>
      </c>
      <c r="K29" s="65">
        <f t="shared" si="2"/>
        <v>0</v>
      </c>
      <c r="L29" s="63">
        <v>1</v>
      </c>
    </row>
    <row r="30" spans="1:12" ht="30" customHeight="1" x14ac:dyDescent="0.3">
      <c r="A30" s="80" t="str">
        <f>IF(L30=1,"Lpawn-"&amp;TEXT(COUNTIF($L$3:L30, "1"), "0"), "")</f>
        <v>Lpawn-27</v>
      </c>
      <c r="B30" s="81" t="s">
        <v>10</v>
      </c>
      <c r="C30" s="106" t="s">
        <v>1217</v>
      </c>
      <c r="D30" s="390"/>
      <c r="E30" s="84"/>
      <c r="F30" s="85"/>
      <c r="G30" s="86" t="s">
        <v>67</v>
      </c>
      <c r="I30" s="65">
        <f t="shared" si="0"/>
        <v>1</v>
      </c>
      <c r="J30" s="65">
        <f t="shared" si="1"/>
        <v>0</v>
      </c>
      <c r="K30" s="65">
        <f t="shared" si="2"/>
        <v>0</v>
      </c>
      <c r="L30" s="63">
        <v>1</v>
      </c>
    </row>
    <row r="31" spans="1:12" ht="46.8" x14ac:dyDescent="0.3">
      <c r="A31" s="80" t="str">
        <f>IF(L31=1,"Lpawn-"&amp;TEXT(COUNTIF($L$3:L31, "1"), "0"), "")</f>
        <v>Lpawn-28</v>
      </c>
      <c r="B31" s="81" t="s">
        <v>10</v>
      </c>
      <c r="C31" s="106" t="s">
        <v>1218</v>
      </c>
      <c r="D31" s="390"/>
      <c r="E31" s="84"/>
      <c r="F31" s="85"/>
      <c r="G31" s="86" t="s">
        <v>67</v>
      </c>
      <c r="I31" s="65">
        <f t="shared" si="0"/>
        <v>1</v>
      </c>
      <c r="J31" s="65">
        <f t="shared" si="1"/>
        <v>0</v>
      </c>
      <c r="K31" s="65">
        <f t="shared" si="2"/>
        <v>0</v>
      </c>
      <c r="L31" s="63">
        <v>1</v>
      </c>
    </row>
    <row r="32" spans="1:12" ht="46.8" x14ac:dyDescent="0.3">
      <c r="A32" s="80" t="str">
        <f>IF(L32=1,"Lpawn-"&amp;TEXT(COUNTIF($L$3:L32, "1"), "0"), "")</f>
        <v>Lpawn-29</v>
      </c>
      <c r="B32" s="81" t="s">
        <v>10</v>
      </c>
      <c r="C32" s="106" t="s">
        <v>1219</v>
      </c>
      <c r="D32" s="390"/>
      <c r="E32" s="84"/>
      <c r="F32" s="85"/>
      <c r="G32" s="86" t="s">
        <v>67</v>
      </c>
      <c r="I32" s="65">
        <f t="shared" si="0"/>
        <v>1</v>
      </c>
      <c r="J32" s="65">
        <f t="shared" si="1"/>
        <v>0</v>
      </c>
      <c r="K32" s="65">
        <f t="shared" si="2"/>
        <v>0</v>
      </c>
      <c r="L32" s="63">
        <v>1</v>
      </c>
    </row>
    <row r="33" spans="1:12" ht="30" customHeight="1" x14ac:dyDescent="0.3">
      <c r="A33" s="80" t="str">
        <f>IF(L33=1,"Lpawn-"&amp;TEXT(COUNTIF($L$3:L33, "1"), "0"), "")</f>
        <v>Lpawn-30</v>
      </c>
      <c r="B33" s="81" t="s">
        <v>10</v>
      </c>
      <c r="C33" s="106" t="s">
        <v>1220</v>
      </c>
      <c r="D33" s="391"/>
      <c r="E33" s="90"/>
      <c r="F33" s="91"/>
      <c r="G33" s="111" t="s">
        <v>67</v>
      </c>
      <c r="I33" s="65">
        <f t="shared" si="0"/>
        <v>1</v>
      </c>
      <c r="J33" s="65">
        <f t="shared" si="1"/>
        <v>0</v>
      </c>
      <c r="K33" s="65">
        <f t="shared" si="2"/>
        <v>0</v>
      </c>
      <c r="L33" s="63">
        <v>1</v>
      </c>
    </row>
    <row r="34" spans="1:12" ht="15" customHeight="1" x14ac:dyDescent="0.3">
      <c r="A34" s="155"/>
      <c r="B34" s="113"/>
      <c r="C34" s="392" t="s">
        <v>1221</v>
      </c>
      <c r="D34" s="393"/>
      <c r="E34" s="168"/>
      <c r="F34" s="116"/>
      <c r="G34" s="117"/>
    </row>
    <row r="35" spans="1:12" ht="30" customHeight="1" x14ac:dyDescent="0.3">
      <c r="A35" s="80" t="str">
        <f>IF(L35=1,"Lpawn-"&amp;TEXT(COUNTIF($L$3:L35, "1"), "0"), "")</f>
        <v>Lpawn-31</v>
      </c>
      <c r="B35" s="81" t="s">
        <v>10</v>
      </c>
      <c r="C35" s="132" t="s">
        <v>1222</v>
      </c>
      <c r="D35" s="390"/>
      <c r="E35" s="84"/>
      <c r="F35" s="121"/>
      <c r="G35" s="122" t="s">
        <v>67</v>
      </c>
      <c r="I35" s="65">
        <f t="shared" ref="I35:I43" si="3">IF(NOT(ISBLANK($B35)),VLOOKUP($B35,specdata,2,FALSE()),"")</f>
        <v>1</v>
      </c>
      <c r="J35" s="65">
        <f t="shared" ref="J35:J43" si="4">VLOOKUP(G35,AvailabilityData,2,FALSE())</f>
        <v>0</v>
      </c>
      <c r="K35" s="65">
        <f t="shared" ref="K35:K43" si="5">I35*J35</f>
        <v>0</v>
      </c>
      <c r="L35" s="63">
        <v>1</v>
      </c>
    </row>
    <row r="36" spans="1:12" ht="30" customHeight="1" x14ac:dyDescent="0.3">
      <c r="A36" s="80" t="str">
        <f>IF(L36=1,"Lpawn-"&amp;TEXT(COUNTIF($L$3:L36, "1"), "0"), "")</f>
        <v>Lpawn-32</v>
      </c>
      <c r="B36" s="81" t="s">
        <v>10</v>
      </c>
      <c r="C36" s="133" t="s">
        <v>1223</v>
      </c>
      <c r="D36" s="390"/>
      <c r="E36" s="84"/>
      <c r="F36" s="85"/>
      <c r="G36" s="86" t="s">
        <v>67</v>
      </c>
      <c r="I36" s="65">
        <f t="shared" si="3"/>
        <v>1</v>
      </c>
      <c r="J36" s="65">
        <f t="shared" si="4"/>
        <v>0</v>
      </c>
      <c r="K36" s="65">
        <f t="shared" si="5"/>
        <v>0</v>
      </c>
      <c r="L36" s="63">
        <v>1</v>
      </c>
    </row>
    <row r="37" spans="1:12" ht="30" customHeight="1" x14ac:dyDescent="0.3">
      <c r="A37" s="80" t="str">
        <f>IF(L37=1,"Lpawn-"&amp;TEXT(COUNTIF($L$3:L37, "1"), "0"), "")</f>
        <v>Lpawn-33</v>
      </c>
      <c r="B37" s="81" t="s">
        <v>10</v>
      </c>
      <c r="C37" s="133" t="s">
        <v>1224</v>
      </c>
      <c r="D37" s="390"/>
      <c r="E37" s="84"/>
      <c r="F37" s="85"/>
      <c r="G37" s="86" t="s">
        <v>67</v>
      </c>
      <c r="I37" s="65">
        <f t="shared" si="3"/>
        <v>1</v>
      </c>
      <c r="J37" s="65">
        <f t="shared" si="4"/>
        <v>0</v>
      </c>
      <c r="K37" s="65">
        <f t="shared" si="5"/>
        <v>0</v>
      </c>
      <c r="L37" s="63">
        <v>1</v>
      </c>
    </row>
    <row r="38" spans="1:12" ht="30" customHeight="1" x14ac:dyDescent="0.3">
      <c r="A38" s="80" t="str">
        <f>IF(L38=1,"Lpawn-"&amp;TEXT(COUNTIF($L$3:L38, "1"), "0"), "")</f>
        <v>Lpawn-34</v>
      </c>
      <c r="B38" s="81" t="s">
        <v>10</v>
      </c>
      <c r="C38" s="133" t="s">
        <v>1225</v>
      </c>
      <c r="D38" s="390"/>
      <c r="E38" s="84"/>
      <c r="F38" s="85"/>
      <c r="G38" s="86" t="s">
        <v>67</v>
      </c>
      <c r="I38" s="65">
        <f t="shared" si="3"/>
        <v>1</v>
      </c>
      <c r="J38" s="65">
        <f t="shared" si="4"/>
        <v>0</v>
      </c>
      <c r="K38" s="65">
        <f t="shared" si="5"/>
        <v>0</v>
      </c>
      <c r="L38" s="63">
        <v>1</v>
      </c>
    </row>
    <row r="39" spans="1:12" ht="30" customHeight="1" x14ac:dyDescent="0.3">
      <c r="A39" s="80" t="str">
        <f>IF(L39=1,"Lpawn-"&amp;TEXT(COUNTIF($L$3:L39, "1"), "0"), "")</f>
        <v>Lpawn-35</v>
      </c>
      <c r="B39" s="81" t="s">
        <v>10</v>
      </c>
      <c r="C39" s="133" t="s">
        <v>1226</v>
      </c>
      <c r="D39" s="390"/>
      <c r="E39" s="84"/>
      <c r="F39" s="85"/>
      <c r="G39" s="86" t="s">
        <v>67</v>
      </c>
      <c r="I39" s="65">
        <f t="shared" si="3"/>
        <v>1</v>
      </c>
      <c r="J39" s="65">
        <f t="shared" si="4"/>
        <v>0</v>
      </c>
      <c r="K39" s="65">
        <f t="shared" si="5"/>
        <v>0</v>
      </c>
      <c r="L39" s="63">
        <v>1</v>
      </c>
    </row>
    <row r="40" spans="1:12" ht="30" customHeight="1" x14ac:dyDescent="0.3">
      <c r="A40" s="80" t="str">
        <f>IF(L40=1,"Lpawn-"&amp;TEXT(COUNTIF($L$3:L40, "1"), "0"), "")</f>
        <v>Lpawn-36</v>
      </c>
      <c r="B40" s="81" t="s">
        <v>10</v>
      </c>
      <c r="C40" s="133" t="s">
        <v>1227</v>
      </c>
      <c r="D40" s="390"/>
      <c r="E40" s="84"/>
      <c r="F40" s="85"/>
      <c r="G40" s="86" t="s">
        <v>67</v>
      </c>
      <c r="I40" s="65">
        <f t="shared" si="3"/>
        <v>1</v>
      </c>
      <c r="J40" s="65">
        <f t="shared" si="4"/>
        <v>0</v>
      </c>
      <c r="K40" s="65">
        <f t="shared" si="5"/>
        <v>0</v>
      </c>
      <c r="L40" s="63">
        <v>1</v>
      </c>
    </row>
    <row r="41" spans="1:12" ht="30" customHeight="1" x14ac:dyDescent="0.3">
      <c r="A41" s="80" t="str">
        <f>IF(L41=1,"Lpawn-"&amp;TEXT(COUNTIF($L$3:L41, "1"), "0"), "")</f>
        <v>Lpawn-37</v>
      </c>
      <c r="B41" s="81" t="s">
        <v>10</v>
      </c>
      <c r="C41" s="133" t="s">
        <v>1228</v>
      </c>
      <c r="D41" s="390"/>
      <c r="E41" s="84"/>
      <c r="F41" s="85"/>
      <c r="G41" s="86" t="s">
        <v>67</v>
      </c>
      <c r="I41" s="65">
        <f t="shared" si="3"/>
        <v>1</v>
      </c>
      <c r="J41" s="65">
        <f t="shared" si="4"/>
        <v>0</v>
      </c>
      <c r="K41" s="65">
        <f t="shared" si="5"/>
        <v>0</v>
      </c>
      <c r="L41" s="63">
        <v>1</v>
      </c>
    </row>
    <row r="42" spans="1:12" ht="30" customHeight="1" x14ac:dyDescent="0.3">
      <c r="A42" s="80" t="str">
        <f>IF(L42=1,"Lpawn-"&amp;TEXT(COUNTIF($L$3:L42, "1"), "0"), "")</f>
        <v>Lpawn-38</v>
      </c>
      <c r="B42" s="81" t="s">
        <v>10</v>
      </c>
      <c r="C42" s="133" t="s">
        <v>1229</v>
      </c>
      <c r="D42" s="390"/>
      <c r="E42" s="84"/>
      <c r="F42" s="85"/>
      <c r="G42" s="86" t="s">
        <v>67</v>
      </c>
      <c r="I42" s="65">
        <f t="shared" si="3"/>
        <v>1</v>
      </c>
      <c r="J42" s="65">
        <f t="shared" si="4"/>
        <v>0</v>
      </c>
      <c r="K42" s="65">
        <f t="shared" si="5"/>
        <v>0</v>
      </c>
      <c r="L42" s="63">
        <v>1</v>
      </c>
    </row>
    <row r="43" spans="1:12" ht="30" customHeight="1" x14ac:dyDescent="0.3">
      <c r="A43" s="80" t="str">
        <f>IF(L43=1,"Lpawn-"&amp;TEXT(COUNTIF($L$3:L43, "1"), "0"), "")</f>
        <v>Lpawn-39</v>
      </c>
      <c r="B43" s="81" t="s">
        <v>10</v>
      </c>
      <c r="C43" s="143" t="s">
        <v>1230</v>
      </c>
      <c r="D43" s="390"/>
      <c r="E43" s="84"/>
      <c r="F43" s="85"/>
      <c r="G43" s="86" t="s">
        <v>67</v>
      </c>
      <c r="I43" s="65">
        <f t="shared" si="3"/>
        <v>1</v>
      </c>
      <c r="J43" s="65">
        <f t="shared" si="4"/>
        <v>0</v>
      </c>
      <c r="K43" s="65">
        <f t="shared" si="5"/>
        <v>0</v>
      </c>
      <c r="L43" s="63">
        <v>1</v>
      </c>
    </row>
    <row r="44" spans="1:12" ht="30" customHeight="1" x14ac:dyDescent="0.3"/>
    <row r="45" spans="1:12" ht="30" customHeight="1" x14ac:dyDescent="0.3"/>
    <row r="46" spans="1:12" ht="30" customHeight="1" x14ac:dyDescent="0.3"/>
    <row r="47" spans="1:12" ht="30" customHeight="1" x14ac:dyDescent="0.3"/>
    <row r="48" spans="1:12"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45"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59.25" customHeight="1" x14ac:dyDescent="0.3"/>
  </sheetData>
  <sheetProtection algorithmName="SHA-512" hashValue="oxEIsJiZ6R6tWkg2E7JuNYclHDa5fkINPMcPHGbAedh84xVQWXO2TUGKemPugpdjqSwfkakyVwZjUF5zYBmO1w==" saltValue="2jSdZZQ085EnARJGx+1uEw==" spinCount="100000" sheet="1" formatRows="0"/>
  <mergeCells count="1">
    <mergeCell ref="N3:P6"/>
  </mergeCells>
  <conditionalFormatting sqref="B1:B1048576">
    <cfRule type="cellIs" dxfId="86" priority="2" operator="equal">
      <formula>"Informational"</formula>
    </cfRule>
    <cfRule type="cellIs" dxfId="85" priority="3" operator="equal">
      <formula>"Not Needed"</formula>
    </cfRule>
    <cfRule type="cellIs" dxfId="84" priority="4" operator="equal">
      <formula>"Critical"</formula>
    </cfRule>
    <cfRule type="cellIs" dxfId="83" priority="5" operator="equal">
      <formula>"Extremely Advantageous"</formula>
    </cfRule>
  </conditionalFormatting>
  <conditionalFormatting sqref="C3:C43">
    <cfRule type="expression" dxfId="82" priority="6">
      <formula>$AT3="Title"</formula>
    </cfRule>
  </conditionalFormatting>
  <conditionalFormatting sqref="G3:G43">
    <cfRule type="cellIs" dxfId="81"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3" xr:uid="{00000000-0002-0000-1F00-000000000000}">
      <formula1>SpecType</formula1>
      <formula2>0</formula2>
    </dataValidation>
    <dataValidation type="list" allowBlank="1" showInputMessage="1" showErrorMessage="1" sqref="G3:G43" xr:uid="{00000000-0002-0000-1F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92D050"/>
  </sheetPr>
  <dimension ref="A1:Q93"/>
  <sheetViews>
    <sheetView zoomScaleNormal="100" zoomScalePageLayoutView="90" workbookViewId="0">
      <selection activeCell="D3" sqref="D3"/>
    </sheetView>
  </sheetViews>
  <sheetFormatPr defaultColWidth="9" defaultRowHeight="15.6" x14ac:dyDescent="0.3"/>
  <cols>
    <col min="1" max="1" width="10.59765625" style="181" customWidth="1"/>
    <col min="2" max="2" width="14.59765625" style="181" customWidth="1"/>
    <col min="3" max="3" width="65.59765625" style="217"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x14ac:dyDescent="0.3">
      <c r="A2" s="210" t="s">
        <v>1231</v>
      </c>
      <c r="B2" s="219"/>
      <c r="C2" s="389"/>
      <c r="D2" s="221"/>
      <c r="E2" s="221"/>
      <c r="F2" s="221"/>
      <c r="G2" s="574"/>
      <c r="H2" s="65">
        <f>COUNTA(B3:B76)</f>
        <v>65</v>
      </c>
      <c r="I2" s="64"/>
      <c r="J2" s="64"/>
      <c r="K2" s="65">
        <f>SUM(K3:K76)</f>
        <v>0</v>
      </c>
    </row>
    <row r="3" spans="1:17" ht="30" customHeight="1" x14ac:dyDescent="0.3">
      <c r="A3" s="80" t="str">
        <f>IF(L3=1,"LPerT-"&amp;TEXT(COUNTIF($L$3:L3, "1"), "0"), "")</f>
        <v>LPerT-1</v>
      </c>
      <c r="B3" s="81" t="s">
        <v>9</v>
      </c>
      <c r="C3" s="144" t="s">
        <v>1232</v>
      </c>
      <c r="D3" s="83"/>
      <c r="E3" s="84"/>
      <c r="F3" s="85">
        <v>1</v>
      </c>
      <c r="G3" s="86" t="s">
        <v>67</v>
      </c>
      <c r="H3" s="65">
        <f>COUNTIF(G:G,"=Select from Drop Down List")</f>
        <v>65</v>
      </c>
      <c r="I3" s="65">
        <f>IF(NOT(ISBLANK($B3)),VLOOKUP($B3,specdata,2,FALSE()),"")</f>
        <v>5</v>
      </c>
      <c r="J3" s="65">
        <f>VLOOKUP(G3,AvailabilityData,2,FALSE())</f>
        <v>0</v>
      </c>
      <c r="K3" s="65">
        <f>I3*J3</f>
        <v>0</v>
      </c>
      <c r="L3" s="63">
        <v>1</v>
      </c>
      <c r="O3" s="627"/>
      <c r="P3" s="627"/>
      <c r="Q3" s="627"/>
    </row>
    <row r="4" spans="1:17" ht="30" customHeight="1" x14ac:dyDescent="0.3">
      <c r="A4" s="80" t="str">
        <f>IF(L4=1,"LPerT-"&amp;TEXT(COUNTIF($L$3:L4, "1"), "0"), "")</f>
        <v>LPerT-2</v>
      </c>
      <c r="B4" s="81" t="s">
        <v>9</v>
      </c>
      <c r="C4" s="144" t="s">
        <v>1233</v>
      </c>
      <c r="D4" s="93"/>
      <c r="E4" s="84"/>
      <c r="F4" s="85">
        <v>1</v>
      </c>
      <c r="G4" s="86" t="s">
        <v>67</v>
      </c>
      <c r="H4" s="65">
        <f>COUNTIF(G:G,"=Function Available")</f>
        <v>0</v>
      </c>
      <c r="I4" s="65">
        <f>IF(NOT(ISBLANK($B4)),VLOOKUP($B4,specdata,2,FALSE()),"")</f>
        <v>5</v>
      </c>
      <c r="J4" s="65">
        <f>VLOOKUP(G4,AvailabilityData,2,FALSE())</f>
        <v>0</v>
      </c>
      <c r="K4" s="65">
        <f>I4*J4</f>
        <v>0</v>
      </c>
      <c r="L4" s="63">
        <v>1</v>
      </c>
      <c r="O4" s="627"/>
      <c r="P4" s="627"/>
      <c r="Q4" s="627"/>
    </row>
    <row r="5" spans="1:17" s="153" customFormat="1" ht="30" customHeight="1" x14ac:dyDescent="0.3">
      <c r="A5" s="151"/>
      <c r="B5" s="124"/>
      <c r="C5" s="394" t="s">
        <v>1235</v>
      </c>
      <c r="D5" s="165"/>
      <c r="E5" s="166"/>
      <c r="F5" s="128"/>
      <c r="G5" s="575"/>
      <c r="H5" s="65">
        <f>COUNTIF(F:G,"=Function Not Available")</f>
        <v>0</v>
      </c>
      <c r="I5" s="97"/>
      <c r="J5" s="97"/>
      <c r="K5" s="97"/>
    </row>
    <row r="6" spans="1:17" ht="30" customHeight="1" x14ac:dyDescent="0.3">
      <c r="A6" s="80" t="str">
        <f>IF(L6=1,"LPerT-"&amp;TEXT(COUNTIF($L$3:L6, "1"), "0"), "")</f>
        <v>LPerT-3</v>
      </c>
      <c r="B6" s="81" t="s">
        <v>9</v>
      </c>
      <c r="C6" s="192" t="s">
        <v>1236</v>
      </c>
      <c r="D6" s="161"/>
      <c r="E6" s="84"/>
      <c r="F6" s="122">
        <v>1</v>
      </c>
      <c r="G6" s="193" t="s">
        <v>67</v>
      </c>
      <c r="H6" s="65">
        <f>COUNTIF(G:G,"=Exception")</f>
        <v>0</v>
      </c>
      <c r="I6" s="65">
        <f t="shared" ref="I6:I26" si="0">IF(NOT(ISBLANK($B6)),VLOOKUP($B6,specdata,2,FALSE()),"")</f>
        <v>5</v>
      </c>
      <c r="J6" s="65">
        <f t="shared" ref="J6:J26" si="1">VLOOKUP(G6,AvailabilityData,2,FALSE())</f>
        <v>0</v>
      </c>
      <c r="K6" s="65">
        <f t="shared" ref="K6:K26" si="2">I6*J6</f>
        <v>0</v>
      </c>
      <c r="L6" s="63">
        <v>1</v>
      </c>
    </row>
    <row r="7" spans="1:17" ht="30" customHeight="1" x14ac:dyDescent="0.3">
      <c r="A7" s="80" t="str">
        <f>IF(L7=1,"LPerT-"&amp;TEXT(COUNTIF($L$3:L7, "1"), "0"), "")</f>
        <v>LPerT-4</v>
      </c>
      <c r="B7" s="81" t="s">
        <v>9</v>
      </c>
      <c r="C7" s="192" t="s">
        <v>1237</v>
      </c>
      <c r="D7" s="161"/>
      <c r="E7" s="84"/>
      <c r="F7" s="121">
        <v>1</v>
      </c>
      <c r="G7" s="86" t="s">
        <v>67</v>
      </c>
      <c r="H7" s="564">
        <f>COUNTIFS(B:B,"=Critical",G:G,"=Select from Drop Down List")</f>
        <v>25</v>
      </c>
      <c r="I7" s="65">
        <f t="shared" si="0"/>
        <v>5</v>
      </c>
      <c r="J7" s="65">
        <f t="shared" si="1"/>
        <v>0</v>
      </c>
      <c r="K7" s="65">
        <f t="shared" si="2"/>
        <v>0</v>
      </c>
      <c r="L7" s="63">
        <v>1</v>
      </c>
    </row>
    <row r="8" spans="1:17" ht="30" customHeight="1" x14ac:dyDescent="0.3">
      <c r="A8" s="80" t="str">
        <f>IF(L8=1,"LPerT-"&amp;TEXT(COUNTIF($L$3:L8, "1"), "0"), "")</f>
        <v>LPerT-5</v>
      </c>
      <c r="B8" s="81" t="s">
        <v>9</v>
      </c>
      <c r="C8" s="194" t="s">
        <v>1238</v>
      </c>
      <c r="D8" s="161"/>
      <c r="E8" s="84"/>
      <c r="F8" s="85">
        <v>1</v>
      </c>
      <c r="G8" s="86" t="s">
        <v>67</v>
      </c>
      <c r="H8" s="564">
        <f>COUNTIFS(B:B,"=Critical",G:G,"=Function Available")</f>
        <v>0</v>
      </c>
      <c r="I8" s="65">
        <f t="shared" si="0"/>
        <v>5</v>
      </c>
      <c r="J8" s="65">
        <f t="shared" si="1"/>
        <v>0</v>
      </c>
      <c r="K8" s="65">
        <f t="shared" si="2"/>
        <v>0</v>
      </c>
      <c r="L8" s="63">
        <v>1</v>
      </c>
    </row>
    <row r="9" spans="1:17" ht="30" customHeight="1" x14ac:dyDescent="0.3">
      <c r="A9" s="80" t="str">
        <f>IF(L9=1,"LPerT-"&amp;TEXT(COUNTIF($L$3:L9, "1"), "0"), "")</f>
        <v>LPerT-6</v>
      </c>
      <c r="B9" s="81" t="s">
        <v>9</v>
      </c>
      <c r="C9" s="194" t="s">
        <v>1239</v>
      </c>
      <c r="D9" s="161"/>
      <c r="E9" s="84"/>
      <c r="F9" s="85">
        <v>1</v>
      </c>
      <c r="G9" s="86" t="s">
        <v>67</v>
      </c>
      <c r="H9" s="564">
        <f>COUNTIFS(B:B,"=Critical",G:G,"=Function Not Available")</f>
        <v>0</v>
      </c>
      <c r="I9" s="65">
        <f t="shared" si="0"/>
        <v>5</v>
      </c>
      <c r="J9" s="65">
        <f t="shared" si="1"/>
        <v>0</v>
      </c>
      <c r="K9" s="65">
        <f t="shared" si="2"/>
        <v>0</v>
      </c>
      <c r="L9" s="63">
        <v>1</v>
      </c>
    </row>
    <row r="10" spans="1:17" ht="30" customHeight="1" x14ac:dyDescent="0.3">
      <c r="A10" s="80" t="str">
        <f>IF(L10=1,"LPerT-"&amp;TEXT(COUNTIF($L$3:L10, "1"), "0"), "")</f>
        <v>LPerT-7</v>
      </c>
      <c r="B10" s="81" t="s">
        <v>9</v>
      </c>
      <c r="C10" s="194" t="s">
        <v>1240</v>
      </c>
      <c r="D10" s="161"/>
      <c r="E10" s="84"/>
      <c r="F10" s="85">
        <v>1</v>
      </c>
      <c r="G10" s="86" t="s">
        <v>67</v>
      </c>
      <c r="H10" s="564">
        <f>COUNTIFS(B:B,"=Critical",G:G,"=Exception")</f>
        <v>0</v>
      </c>
      <c r="I10" s="65">
        <f t="shared" si="0"/>
        <v>5</v>
      </c>
      <c r="J10" s="65">
        <f t="shared" si="1"/>
        <v>0</v>
      </c>
      <c r="K10" s="65">
        <f t="shared" si="2"/>
        <v>0</v>
      </c>
      <c r="L10" s="63">
        <v>1</v>
      </c>
    </row>
    <row r="11" spans="1:17" ht="30" customHeight="1" x14ac:dyDescent="0.3">
      <c r="A11" s="80" t="str">
        <f>IF(L11=1,"LPerT-"&amp;TEXT(COUNTIF($L$3:L11, "1"), "0"), "")</f>
        <v>LPerT-8</v>
      </c>
      <c r="B11" s="81" t="s">
        <v>9</v>
      </c>
      <c r="C11" s="194" t="s">
        <v>1241</v>
      </c>
      <c r="D11" s="161"/>
      <c r="E11" s="84"/>
      <c r="F11" s="85">
        <v>1</v>
      </c>
      <c r="G11" s="86" t="s">
        <v>67</v>
      </c>
      <c r="H11" s="565">
        <f>COUNTIFS(B:B,"=Important",G:G,"=Select from Drop Down List")</f>
        <v>40</v>
      </c>
      <c r="I11" s="65">
        <f t="shared" si="0"/>
        <v>5</v>
      </c>
      <c r="J11" s="65">
        <f t="shared" si="1"/>
        <v>0</v>
      </c>
      <c r="K11" s="65">
        <f t="shared" si="2"/>
        <v>0</v>
      </c>
      <c r="L11" s="63">
        <v>1</v>
      </c>
    </row>
    <row r="12" spans="1:17" ht="30" customHeight="1" x14ac:dyDescent="0.3">
      <c r="A12" s="80" t="str">
        <f>IF(L12=1,"LPerT-"&amp;TEXT(COUNTIF($L$3:L12, "1"), "0"), "")</f>
        <v>LPerT-9</v>
      </c>
      <c r="B12" s="81" t="s">
        <v>9</v>
      </c>
      <c r="C12" s="194" t="s">
        <v>161</v>
      </c>
      <c r="D12" s="161"/>
      <c r="E12" s="84"/>
      <c r="F12" s="85">
        <v>1</v>
      </c>
      <c r="G12" s="86" t="s">
        <v>67</v>
      </c>
      <c r="H12" s="565">
        <f>COUNTIFS(B:B,"=Important",G:G,"=Function Available")</f>
        <v>0</v>
      </c>
      <c r="I12" s="65">
        <f t="shared" si="0"/>
        <v>5</v>
      </c>
      <c r="J12" s="65">
        <f t="shared" si="1"/>
        <v>0</v>
      </c>
      <c r="K12" s="65">
        <f t="shared" si="2"/>
        <v>0</v>
      </c>
      <c r="L12" s="63">
        <v>1</v>
      </c>
    </row>
    <row r="13" spans="1:17" ht="30" customHeight="1" x14ac:dyDescent="0.3">
      <c r="A13" s="80" t="str">
        <f>IF(L13=1,"LPerT-"&amp;TEXT(COUNTIF($L$3:L13, "1"), "0"), "")</f>
        <v>LPerT-10</v>
      </c>
      <c r="B13" s="81" t="s">
        <v>9</v>
      </c>
      <c r="C13" s="194" t="s">
        <v>1243</v>
      </c>
      <c r="D13" s="83"/>
      <c r="E13" s="84"/>
      <c r="F13" s="85">
        <v>1</v>
      </c>
      <c r="G13" s="86" t="s">
        <v>67</v>
      </c>
      <c r="H13" s="565">
        <f>COUNTIFS(B:B,"=Important",G:G,"=Function Not Available")</f>
        <v>0</v>
      </c>
      <c r="I13" s="65">
        <f t="shared" si="0"/>
        <v>5</v>
      </c>
      <c r="J13" s="65">
        <f t="shared" si="1"/>
        <v>0</v>
      </c>
      <c r="K13" s="65">
        <f t="shared" si="2"/>
        <v>0</v>
      </c>
      <c r="L13" s="63">
        <v>1</v>
      </c>
    </row>
    <row r="14" spans="1:17" ht="30" customHeight="1" x14ac:dyDescent="0.3">
      <c r="A14" s="80" t="str">
        <f>IF(L14=1,"LPerT-"&amp;TEXT(COUNTIF($L$3:L14, "1"), "0"), "")</f>
        <v>LPerT-11</v>
      </c>
      <c r="B14" s="81" t="s">
        <v>9</v>
      </c>
      <c r="C14" s="194" t="s">
        <v>1244</v>
      </c>
      <c r="D14" s="83"/>
      <c r="E14" s="84"/>
      <c r="F14" s="85">
        <v>1</v>
      </c>
      <c r="G14" s="86" t="s">
        <v>67</v>
      </c>
      <c r="H14" s="565">
        <f>COUNTIFS(B:B,"=Important",G:G,"=Exception")</f>
        <v>0</v>
      </c>
      <c r="I14" s="65">
        <f t="shared" si="0"/>
        <v>5</v>
      </c>
      <c r="J14" s="65">
        <f t="shared" si="1"/>
        <v>0</v>
      </c>
      <c r="K14" s="65">
        <f t="shared" si="2"/>
        <v>0</v>
      </c>
      <c r="L14" s="63">
        <v>1</v>
      </c>
    </row>
    <row r="15" spans="1:17" ht="30" customHeight="1" x14ac:dyDescent="0.3">
      <c r="A15" s="80" t="str">
        <f>IF(L15=1,"LPerT-"&amp;TEXT(COUNTIF($L$3:L15, "1"), "0"), "")</f>
        <v>LPerT-12</v>
      </c>
      <c r="B15" s="81" t="s">
        <v>9</v>
      </c>
      <c r="C15" s="194" t="s">
        <v>1245</v>
      </c>
      <c r="D15" s="83"/>
      <c r="E15" s="84"/>
      <c r="F15" s="85">
        <v>1</v>
      </c>
      <c r="G15" s="86" t="s">
        <v>67</v>
      </c>
      <c r="H15" s="566">
        <f>COUNTIFS(B:B,"=Informational",G:G,"=Select from Drop Down List")</f>
        <v>0</v>
      </c>
      <c r="I15" s="65">
        <f t="shared" si="0"/>
        <v>5</v>
      </c>
      <c r="J15" s="65">
        <f t="shared" si="1"/>
        <v>0</v>
      </c>
      <c r="K15" s="65">
        <f t="shared" si="2"/>
        <v>0</v>
      </c>
      <c r="L15" s="63">
        <v>1</v>
      </c>
    </row>
    <row r="16" spans="1:17" ht="30" customHeight="1" x14ac:dyDescent="0.3">
      <c r="A16" s="80" t="str">
        <f>IF(L16=1,"LPerT-"&amp;TEXT(COUNTIF($L$3:L16, "1"), "0"), "")</f>
        <v>LPerT-13</v>
      </c>
      <c r="B16" s="81" t="s">
        <v>9</v>
      </c>
      <c r="C16" s="194" t="s">
        <v>1246</v>
      </c>
      <c r="D16" s="83"/>
      <c r="E16" s="84"/>
      <c r="F16" s="85">
        <v>1</v>
      </c>
      <c r="G16" s="86" t="s">
        <v>67</v>
      </c>
      <c r="H16" s="566">
        <f>COUNTIFS(B:B,"=Informational",G:G,"=Function Available")</f>
        <v>0</v>
      </c>
      <c r="I16" s="65">
        <f t="shared" si="0"/>
        <v>5</v>
      </c>
      <c r="J16" s="65">
        <f t="shared" si="1"/>
        <v>0</v>
      </c>
      <c r="K16" s="65">
        <f t="shared" si="2"/>
        <v>0</v>
      </c>
      <c r="L16" s="63">
        <v>1</v>
      </c>
    </row>
    <row r="17" spans="1:12" ht="30" customHeight="1" x14ac:dyDescent="0.3">
      <c r="A17" s="80" t="str">
        <f>IF(L17=1,"LPerT-"&amp;TEXT(COUNTIF($L$3:L17, "1"), "0"), "")</f>
        <v>LPerT-14</v>
      </c>
      <c r="B17" s="81" t="s">
        <v>9</v>
      </c>
      <c r="C17" s="194" t="s">
        <v>1247</v>
      </c>
      <c r="D17" s="83"/>
      <c r="E17" s="84"/>
      <c r="F17" s="85">
        <v>1</v>
      </c>
      <c r="G17" s="86" t="s">
        <v>67</v>
      </c>
      <c r="H17" s="566">
        <f>COUNTIFS(B:B,"=Informational",G:G,"=Function Not Available")</f>
        <v>0</v>
      </c>
      <c r="I17" s="65">
        <f t="shared" si="0"/>
        <v>5</v>
      </c>
      <c r="J17" s="65">
        <f t="shared" si="1"/>
        <v>0</v>
      </c>
      <c r="K17" s="65">
        <f t="shared" si="2"/>
        <v>0</v>
      </c>
      <c r="L17" s="63">
        <v>1</v>
      </c>
    </row>
    <row r="18" spans="1:12" ht="30" customHeight="1" x14ac:dyDescent="0.3">
      <c r="A18" s="80" t="str">
        <f>IF(L18=1,"LPerT-"&amp;TEXT(COUNTIF($L$3:L18, "1"), "0"), "")</f>
        <v>LPerT-15</v>
      </c>
      <c r="B18" s="81" t="s">
        <v>9</v>
      </c>
      <c r="C18" s="194" t="s">
        <v>1248</v>
      </c>
      <c r="D18" s="83"/>
      <c r="E18" s="84"/>
      <c r="F18" s="85">
        <v>1</v>
      </c>
      <c r="G18" s="86" t="s">
        <v>67</v>
      </c>
      <c r="H18" s="566">
        <f>COUNTIFS(B:B,"=Informational",G:G,"=Exception")</f>
        <v>0</v>
      </c>
      <c r="I18" s="65">
        <f t="shared" si="0"/>
        <v>5</v>
      </c>
      <c r="J18" s="65">
        <f t="shared" si="1"/>
        <v>0</v>
      </c>
      <c r="K18" s="65">
        <f t="shared" si="2"/>
        <v>0</v>
      </c>
      <c r="L18" s="63">
        <v>1</v>
      </c>
    </row>
    <row r="19" spans="1:12" ht="30" customHeight="1" x14ac:dyDescent="0.3">
      <c r="A19" s="80" t="str">
        <f>IF(L19=1,"LPerT-"&amp;TEXT(COUNTIF($L$3:L19, "1"), "0"), "")</f>
        <v>LPerT-16</v>
      </c>
      <c r="B19" s="92" t="s">
        <v>10</v>
      </c>
      <c r="C19" s="194" t="s">
        <v>1249</v>
      </c>
      <c r="D19" s="93"/>
      <c r="E19" s="94"/>
      <c r="F19" s="86">
        <v>1</v>
      </c>
      <c r="G19" s="86" t="s">
        <v>67</v>
      </c>
      <c r="H19" s="65"/>
      <c r="I19" s="65">
        <f t="shared" si="0"/>
        <v>1</v>
      </c>
      <c r="J19" s="65">
        <f t="shared" si="1"/>
        <v>0</v>
      </c>
      <c r="K19" s="65">
        <f t="shared" si="2"/>
        <v>0</v>
      </c>
      <c r="L19" s="63">
        <v>1</v>
      </c>
    </row>
    <row r="20" spans="1:12" ht="30" customHeight="1" x14ac:dyDescent="0.3">
      <c r="A20" s="80" t="str">
        <f>IF(L20=1,"LPerT-"&amp;TEXT(COUNTIF($L$3:L20, "1"), "0"), "")</f>
        <v>LPerT-17</v>
      </c>
      <c r="B20" s="92" t="s">
        <v>10</v>
      </c>
      <c r="C20" s="217" t="s">
        <v>1250</v>
      </c>
      <c r="D20" s="93"/>
      <c r="E20" s="94"/>
      <c r="F20" s="86">
        <v>1</v>
      </c>
      <c r="G20" s="86" t="s">
        <v>67</v>
      </c>
      <c r="H20" s="65"/>
      <c r="I20" s="65">
        <f t="shared" si="0"/>
        <v>1</v>
      </c>
      <c r="J20" s="65">
        <f t="shared" si="1"/>
        <v>0</v>
      </c>
      <c r="K20" s="65">
        <f t="shared" si="2"/>
        <v>0</v>
      </c>
      <c r="L20" s="63">
        <v>1</v>
      </c>
    </row>
    <row r="21" spans="1:12" ht="30" customHeight="1" x14ac:dyDescent="0.3">
      <c r="A21" s="80" t="str">
        <f>IF(L21=1,"LPerT-"&amp;TEXT(COUNTIF($L$3:L21, "1"), "0"), "")</f>
        <v>LPerT-18</v>
      </c>
      <c r="B21" s="81" t="s">
        <v>9</v>
      </c>
      <c r="C21" s="194" t="s">
        <v>1251</v>
      </c>
      <c r="D21" s="93"/>
      <c r="E21" s="94"/>
      <c r="F21" s="86">
        <v>1</v>
      </c>
      <c r="G21" s="86" t="s">
        <v>67</v>
      </c>
      <c r="H21" s="65"/>
      <c r="I21" s="65">
        <f t="shared" si="0"/>
        <v>5</v>
      </c>
      <c r="J21" s="65">
        <f t="shared" si="1"/>
        <v>0</v>
      </c>
      <c r="K21" s="65">
        <f t="shared" si="2"/>
        <v>0</v>
      </c>
      <c r="L21" s="63">
        <v>1</v>
      </c>
    </row>
    <row r="22" spans="1:12" ht="30" customHeight="1" x14ac:dyDescent="0.3">
      <c r="A22" s="80" t="str">
        <f>IF(L22=1,"LPerT-"&amp;TEXT(COUNTIF($L$3:L22, "1"), "0"), "")</f>
        <v>LPerT-19</v>
      </c>
      <c r="B22" s="81" t="s">
        <v>9</v>
      </c>
      <c r="C22" s="194" t="s">
        <v>1252</v>
      </c>
      <c r="D22" s="93"/>
      <c r="E22" s="94"/>
      <c r="F22" s="86">
        <v>1</v>
      </c>
      <c r="G22" s="86" t="s">
        <v>67</v>
      </c>
      <c r="H22" s="65"/>
      <c r="I22" s="65">
        <f t="shared" si="0"/>
        <v>5</v>
      </c>
      <c r="J22" s="65">
        <f t="shared" si="1"/>
        <v>0</v>
      </c>
      <c r="K22" s="65">
        <f t="shared" si="2"/>
        <v>0</v>
      </c>
      <c r="L22" s="63">
        <v>1</v>
      </c>
    </row>
    <row r="23" spans="1:12" ht="30" customHeight="1" x14ac:dyDescent="0.3">
      <c r="A23" s="80" t="str">
        <f>IF(L23=1,"LPerT-"&amp;TEXT(COUNTIF($L$3:L23, "1"), "0"), "")</f>
        <v>LPerT-20</v>
      </c>
      <c r="B23" s="81" t="s">
        <v>9</v>
      </c>
      <c r="C23" s="194" t="s">
        <v>1253</v>
      </c>
      <c r="D23" s="93"/>
      <c r="E23" s="94"/>
      <c r="F23" s="86">
        <v>1</v>
      </c>
      <c r="G23" s="86" t="s">
        <v>67</v>
      </c>
      <c r="H23" s="65"/>
      <c r="I23" s="65">
        <f t="shared" si="0"/>
        <v>5</v>
      </c>
      <c r="J23" s="65">
        <f t="shared" si="1"/>
        <v>0</v>
      </c>
      <c r="K23" s="65">
        <f t="shared" si="2"/>
        <v>0</v>
      </c>
      <c r="L23" s="63">
        <v>1</v>
      </c>
    </row>
    <row r="24" spans="1:12" ht="30" customHeight="1" x14ac:dyDescent="0.3">
      <c r="A24" s="80" t="str">
        <f>IF(L24=1,"LPerT-"&amp;TEXT(COUNTIF($L$3:L24, "1"), "0"), "")</f>
        <v>LPerT-21</v>
      </c>
      <c r="B24" s="81" t="s">
        <v>9</v>
      </c>
      <c r="C24" s="144" t="s">
        <v>1254</v>
      </c>
      <c r="D24" s="315"/>
      <c r="E24" s="315"/>
      <c r="F24" s="86">
        <v>1</v>
      </c>
      <c r="G24" s="86" t="s">
        <v>67</v>
      </c>
      <c r="H24" s="65"/>
      <c r="I24" s="65">
        <f t="shared" si="0"/>
        <v>5</v>
      </c>
      <c r="J24" s="65">
        <f t="shared" si="1"/>
        <v>0</v>
      </c>
      <c r="K24" s="65">
        <f t="shared" si="2"/>
        <v>0</v>
      </c>
      <c r="L24" s="63">
        <v>1</v>
      </c>
    </row>
    <row r="25" spans="1:12" ht="30" customHeight="1" x14ac:dyDescent="0.3">
      <c r="A25" s="80" t="str">
        <f>IF(L25=1,"LPerT-"&amp;TEXT(COUNTIF($L$3:L25, "1"), "0"), "")</f>
        <v>LPerT-22</v>
      </c>
      <c r="B25" s="81" t="s">
        <v>9</v>
      </c>
      <c r="C25" s="144" t="s">
        <v>1255</v>
      </c>
      <c r="D25" s="395"/>
      <c r="E25" s="395"/>
      <c r="F25" s="111">
        <v>1</v>
      </c>
      <c r="G25" s="111" t="s">
        <v>67</v>
      </c>
      <c r="H25" s="65"/>
      <c r="I25" s="65">
        <f t="shared" si="0"/>
        <v>5</v>
      </c>
      <c r="J25" s="65">
        <f t="shared" si="1"/>
        <v>0</v>
      </c>
      <c r="K25" s="65">
        <f t="shared" si="2"/>
        <v>0</v>
      </c>
      <c r="L25" s="63">
        <v>1</v>
      </c>
    </row>
    <row r="26" spans="1:12" ht="30" customHeight="1" x14ac:dyDescent="0.3">
      <c r="A26" s="80" t="str">
        <f>IF(L26=1,"LPerT-"&amp;TEXT(COUNTIF($L$3:L26, "1"), "0"), "")</f>
        <v>LPerT-23</v>
      </c>
      <c r="B26" s="81" t="s">
        <v>9</v>
      </c>
      <c r="C26" s="144" t="s">
        <v>1256</v>
      </c>
      <c r="D26" s="315"/>
      <c r="E26" s="395"/>
      <c r="F26" s="111">
        <v>1</v>
      </c>
      <c r="G26" s="86" t="s">
        <v>67</v>
      </c>
      <c r="H26" s="65"/>
      <c r="I26" s="65">
        <f t="shared" si="0"/>
        <v>5</v>
      </c>
      <c r="J26" s="65">
        <f t="shared" si="1"/>
        <v>0</v>
      </c>
      <c r="K26" s="65">
        <f t="shared" si="2"/>
        <v>0</v>
      </c>
      <c r="L26" s="63">
        <v>1</v>
      </c>
    </row>
    <row r="27" spans="1:12" ht="30" customHeight="1" x14ac:dyDescent="0.3">
      <c r="A27" s="80" t="str">
        <f>IF(L27=1,"LPerT-"&amp;TEXT(COUNTIF($L$3:L27, "1"), "0"), "")</f>
        <v>LPerT-24</v>
      </c>
      <c r="B27" s="92" t="s">
        <v>10</v>
      </c>
      <c r="C27" s="192" t="s">
        <v>1257</v>
      </c>
      <c r="D27" s="396"/>
      <c r="E27" s="396"/>
      <c r="F27" s="122">
        <v>1</v>
      </c>
      <c r="G27" s="122" t="s">
        <v>67</v>
      </c>
      <c r="H27" s="65"/>
      <c r="I27" s="65">
        <f t="shared" ref="I27:I29" si="3">IF(NOT(ISBLANK($B27)),VLOOKUP($B27,specdata,2,FALSE()),"")</f>
        <v>1</v>
      </c>
      <c r="J27" s="65">
        <f t="shared" ref="J27:J29" si="4">VLOOKUP(G27,AvailabilityData,2,FALSE())</f>
        <v>0</v>
      </c>
      <c r="K27" s="65">
        <f t="shared" ref="K27:K29" si="5">I27*J27</f>
        <v>0</v>
      </c>
      <c r="L27" s="63">
        <v>1</v>
      </c>
    </row>
    <row r="28" spans="1:12" ht="30" customHeight="1" x14ac:dyDescent="0.3">
      <c r="A28" s="80" t="str">
        <f>IF(L28=1,"LPerT-"&amp;TEXT(COUNTIF($L$3:L28, "1"), "0"), "")</f>
        <v>LPerT-25</v>
      </c>
      <c r="B28" s="92" t="s">
        <v>10</v>
      </c>
      <c r="C28" s="194" t="s">
        <v>1258</v>
      </c>
      <c r="D28" s="315"/>
      <c r="E28" s="315"/>
      <c r="F28" s="86">
        <v>1</v>
      </c>
      <c r="G28" s="86" t="s">
        <v>67</v>
      </c>
      <c r="H28" s="65"/>
      <c r="I28" s="65">
        <f t="shared" si="3"/>
        <v>1</v>
      </c>
      <c r="J28" s="65">
        <f t="shared" si="4"/>
        <v>0</v>
      </c>
      <c r="K28" s="65">
        <f t="shared" si="5"/>
        <v>0</v>
      </c>
      <c r="L28" s="63">
        <v>1</v>
      </c>
    </row>
    <row r="29" spans="1:12" ht="30" customHeight="1" thickBot="1" x14ac:dyDescent="0.35">
      <c r="A29" s="80" t="str">
        <f>IF(L29=1,"LPerT-"&amp;TEXT(COUNTIF($L$3:L29, "1"), "0"), "")</f>
        <v>LPerT-26</v>
      </c>
      <c r="B29" s="92" t="s">
        <v>10</v>
      </c>
      <c r="C29" s="195" t="s">
        <v>1259</v>
      </c>
      <c r="D29" s="395"/>
      <c r="E29" s="395"/>
      <c r="F29" s="111">
        <v>1</v>
      </c>
      <c r="G29" s="111" t="s">
        <v>67</v>
      </c>
      <c r="H29" s="65"/>
      <c r="I29" s="65">
        <f t="shared" si="3"/>
        <v>1</v>
      </c>
      <c r="J29" s="65">
        <f t="shared" si="4"/>
        <v>0</v>
      </c>
      <c r="K29" s="65">
        <f t="shared" si="5"/>
        <v>0</v>
      </c>
      <c r="L29" s="63">
        <v>1</v>
      </c>
    </row>
    <row r="30" spans="1:12" s="153" customFormat="1" ht="30" customHeight="1" x14ac:dyDescent="0.3">
      <c r="A30" s="123"/>
      <c r="B30" s="124"/>
      <c r="C30" s="394" t="s">
        <v>1260</v>
      </c>
      <c r="D30" s="248"/>
      <c r="E30" s="248"/>
      <c r="F30" s="128"/>
      <c r="G30" s="574"/>
      <c r="H30" s="65"/>
      <c r="I30" s="97"/>
      <c r="J30" s="97"/>
      <c r="K30" s="97"/>
    </row>
    <row r="31" spans="1:12" ht="30" customHeight="1" x14ac:dyDescent="0.3">
      <c r="A31" s="80" t="str">
        <f>IF(L31=1,"LPerT-"&amp;TEXT(COUNTIF($L$3:L31, "1"), "0"), "")</f>
        <v>LPerT-27</v>
      </c>
      <c r="B31" s="134" t="s">
        <v>10</v>
      </c>
      <c r="C31" s="192" t="s">
        <v>1261</v>
      </c>
      <c r="D31" s="396"/>
      <c r="E31" s="396"/>
      <c r="F31" s="122">
        <v>1</v>
      </c>
      <c r="G31" s="122" t="s">
        <v>67</v>
      </c>
      <c r="H31" s="65"/>
      <c r="I31" s="65">
        <f t="shared" ref="I31:I36" si="6">IF(NOT(ISBLANK($B31)),VLOOKUP($B31,specdata,2,FALSE()),"")</f>
        <v>1</v>
      </c>
      <c r="J31" s="65">
        <f t="shared" ref="J31:J36" si="7">VLOOKUP(G31,AvailabilityData,2,FALSE())</f>
        <v>0</v>
      </c>
      <c r="K31" s="65">
        <f t="shared" ref="K31:K36" si="8">I31*J31</f>
        <v>0</v>
      </c>
      <c r="L31" s="63">
        <v>1</v>
      </c>
    </row>
    <row r="32" spans="1:12" ht="30" customHeight="1" x14ac:dyDescent="0.3">
      <c r="A32" s="80" t="str">
        <f>IF(L32=1,"LPerT-"&amp;TEXT(COUNTIF($L$3:L32, "1"), "0"), "")</f>
        <v>LPerT-28</v>
      </c>
      <c r="B32" s="134" t="s">
        <v>10</v>
      </c>
      <c r="C32" s="194" t="s">
        <v>1262</v>
      </c>
      <c r="D32" s="315"/>
      <c r="E32" s="315"/>
      <c r="F32" s="86">
        <v>1</v>
      </c>
      <c r="G32" s="86" t="s">
        <v>67</v>
      </c>
      <c r="H32" s="65"/>
      <c r="I32" s="65">
        <f t="shared" si="6"/>
        <v>1</v>
      </c>
      <c r="J32" s="65">
        <f t="shared" si="7"/>
        <v>0</v>
      </c>
      <c r="K32" s="65">
        <f t="shared" si="8"/>
        <v>0</v>
      </c>
      <c r="L32" s="63">
        <v>1</v>
      </c>
    </row>
    <row r="33" spans="1:12" ht="30" customHeight="1" x14ac:dyDescent="0.3">
      <c r="A33" s="80" t="str">
        <f>IF(L33=1,"LPerT-"&amp;TEXT(COUNTIF($L$3:L33, "1"), "0"), "")</f>
        <v>LPerT-29</v>
      </c>
      <c r="B33" s="134" t="s">
        <v>10</v>
      </c>
      <c r="C33" s="194" t="s">
        <v>1263</v>
      </c>
      <c r="D33" s="315"/>
      <c r="E33" s="315"/>
      <c r="F33" s="86">
        <v>1</v>
      </c>
      <c r="G33" s="86" t="s">
        <v>67</v>
      </c>
      <c r="H33" s="65"/>
      <c r="I33" s="65">
        <f t="shared" si="6"/>
        <v>1</v>
      </c>
      <c r="J33" s="65">
        <f t="shared" si="7"/>
        <v>0</v>
      </c>
      <c r="K33" s="65">
        <f t="shared" si="8"/>
        <v>0</v>
      </c>
      <c r="L33" s="63">
        <v>1</v>
      </c>
    </row>
    <row r="34" spans="1:12" ht="30" customHeight="1" x14ac:dyDescent="0.3">
      <c r="A34" s="80" t="str">
        <f>IF(L34=1,"LPerT-"&amp;TEXT(COUNTIF($L$3:L34, "1"), "0"), "")</f>
        <v>LPerT-30</v>
      </c>
      <c r="B34" s="134" t="s">
        <v>10</v>
      </c>
      <c r="C34" s="194" t="s">
        <v>1264</v>
      </c>
      <c r="D34" s="315"/>
      <c r="E34" s="315"/>
      <c r="F34" s="86">
        <v>1</v>
      </c>
      <c r="G34" s="86" t="s">
        <v>67</v>
      </c>
      <c r="H34" s="65"/>
      <c r="I34" s="65">
        <f t="shared" si="6"/>
        <v>1</v>
      </c>
      <c r="J34" s="65">
        <f t="shared" si="7"/>
        <v>0</v>
      </c>
      <c r="K34" s="65">
        <f t="shared" si="8"/>
        <v>0</v>
      </c>
      <c r="L34" s="63">
        <v>1</v>
      </c>
    </row>
    <row r="35" spans="1:12" ht="30" customHeight="1" x14ac:dyDescent="0.3">
      <c r="A35" s="80" t="str">
        <f>IF(L35=1,"LPerT-"&amp;TEXT(COUNTIF($L$3:L35, "1"), "0"), "")</f>
        <v>LPerT-31</v>
      </c>
      <c r="B35" s="134" t="s">
        <v>10</v>
      </c>
      <c r="C35" s="194" t="s">
        <v>1265</v>
      </c>
      <c r="D35" s="315"/>
      <c r="E35" s="315"/>
      <c r="F35" s="86">
        <v>1</v>
      </c>
      <c r="G35" s="86" t="s">
        <v>67</v>
      </c>
      <c r="H35" s="65"/>
      <c r="I35" s="65">
        <f t="shared" si="6"/>
        <v>1</v>
      </c>
      <c r="J35" s="65">
        <f t="shared" si="7"/>
        <v>0</v>
      </c>
      <c r="K35" s="65">
        <f t="shared" si="8"/>
        <v>0</v>
      </c>
      <c r="L35" s="63">
        <v>1</v>
      </c>
    </row>
    <row r="36" spans="1:12" ht="30" customHeight="1" thickBot="1" x14ac:dyDescent="0.35">
      <c r="A36" s="80" t="str">
        <f>IF(L36=1,"LPerT-"&amp;TEXT(COUNTIF($L$3:L36, "1"), "0"), "")</f>
        <v>LPerT-32</v>
      </c>
      <c r="B36" s="134" t="s">
        <v>10</v>
      </c>
      <c r="C36" s="194" t="s">
        <v>1266</v>
      </c>
      <c r="D36" s="315"/>
      <c r="E36" s="315"/>
      <c r="F36" s="86">
        <v>1</v>
      </c>
      <c r="G36" s="86" t="s">
        <v>67</v>
      </c>
      <c r="H36" s="65"/>
      <c r="I36" s="65">
        <f t="shared" si="6"/>
        <v>1</v>
      </c>
      <c r="J36" s="65">
        <f t="shared" si="7"/>
        <v>0</v>
      </c>
      <c r="K36" s="65">
        <f t="shared" si="8"/>
        <v>0</v>
      </c>
      <c r="L36" s="63">
        <v>1</v>
      </c>
    </row>
    <row r="37" spans="1:12" s="153" customFormat="1" x14ac:dyDescent="0.3">
      <c r="A37" s="123"/>
      <c r="B37" s="124"/>
      <c r="C37" s="394" t="s">
        <v>1267</v>
      </c>
      <c r="D37" s="165"/>
      <c r="E37" s="248"/>
      <c r="F37" s="128"/>
      <c r="G37" s="574"/>
      <c r="H37" s="65"/>
      <c r="I37" s="97"/>
      <c r="J37" s="97"/>
      <c r="K37" s="97"/>
    </row>
    <row r="38" spans="1:12" ht="30" customHeight="1" thickBot="1" x14ac:dyDescent="0.35">
      <c r="A38" s="80" t="str">
        <f>IF(L38=1,"LPerT-"&amp;TEXT(COUNTIF($L$3:L38, "1"), "0"), "")</f>
        <v>LPerT-33</v>
      </c>
      <c r="B38" s="92" t="s">
        <v>10</v>
      </c>
      <c r="C38" s="144" t="s">
        <v>1268</v>
      </c>
      <c r="D38" s="315"/>
      <c r="E38" s="315"/>
      <c r="F38" s="86">
        <v>1</v>
      </c>
      <c r="G38" s="86" t="s">
        <v>67</v>
      </c>
      <c r="H38" s="65"/>
      <c r="I38" s="65">
        <f t="shared" ref="I38" si="9">IF(NOT(ISBLANK($B38)),VLOOKUP($B38,specdata,2,FALSE()),"")</f>
        <v>1</v>
      </c>
      <c r="J38" s="65">
        <f t="shared" ref="J38" si="10">VLOOKUP(G38,AvailabilityData,2,FALSE())</f>
        <v>0</v>
      </c>
      <c r="K38" s="65">
        <f t="shared" ref="K38" si="11">I38*J38</f>
        <v>0</v>
      </c>
      <c r="L38" s="63">
        <v>1</v>
      </c>
    </row>
    <row r="39" spans="1:12" s="153" customFormat="1" ht="30" customHeight="1" x14ac:dyDescent="0.3">
      <c r="A39" s="123"/>
      <c r="B39" s="124"/>
      <c r="C39" s="394" t="s">
        <v>1270</v>
      </c>
      <c r="D39" s="248"/>
      <c r="E39" s="248"/>
      <c r="F39" s="128"/>
      <c r="G39" s="574"/>
      <c r="H39" s="64"/>
      <c r="I39" s="97"/>
      <c r="J39" s="97"/>
      <c r="K39" s="97"/>
    </row>
    <row r="40" spans="1:12" ht="30" customHeight="1" x14ac:dyDescent="0.3">
      <c r="A40" s="80" t="str">
        <f>IF(L40=1,"LPerT-"&amp;TEXT(COUNTIF($L$3:L40, "1"), "0"), "")</f>
        <v>LPerT-34</v>
      </c>
      <c r="B40" s="81" t="s">
        <v>10</v>
      </c>
      <c r="C40" s="192" t="s">
        <v>1257</v>
      </c>
      <c r="D40" s="396"/>
      <c r="E40" s="396"/>
      <c r="F40" s="122">
        <v>1</v>
      </c>
      <c r="G40" s="122" t="s">
        <v>67</v>
      </c>
      <c r="I40" s="65">
        <f t="shared" ref="I40:I42" si="12">IF(NOT(ISBLANK($B40)),VLOOKUP($B40,specdata,2,FALSE()),"")</f>
        <v>1</v>
      </c>
      <c r="J40" s="65">
        <f t="shared" ref="J40:J42" si="13">VLOOKUP(G40,AvailabilityData,2,FALSE())</f>
        <v>0</v>
      </c>
      <c r="K40" s="65">
        <f t="shared" ref="K40:K42" si="14">I40*J40</f>
        <v>0</v>
      </c>
      <c r="L40" s="63">
        <v>1</v>
      </c>
    </row>
    <row r="41" spans="1:12" ht="30" customHeight="1" x14ac:dyDescent="0.3">
      <c r="A41" s="80" t="str">
        <f>IF(L41=1,"LPerT-"&amp;TEXT(COUNTIF($L$3:L41, "1"), "0"), "")</f>
        <v>LPerT-35</v>
      </c>
      <c r="B41" s="92" t="s">
        <v>10</v>
      </c>
      <c r="C41" s="194" t="s">
        <v>1258</v>
      </c>
      <c r="D41" s="315"/>
      <c r="E41" s="315"/>
      <c r="F41" s="86">
        <v>1</v>
      </c>
      <c r="G41" s="86" t="s">
        <v>67</v>
      </c>
      <c r="I41" s="65">
        <f t="shared" si="12"/>
        <v>1</v>
      </c>
      <c r="J41" s="65">
        <f t="shared" si="13"/>
        <v>0</v>
      </c>
      <c r="K41" s="65">
        <f t="shared" si="14"/>
        <v>0</v>
      </c>
      <c r="L41" s="63">
        <v>1</v>
      </c>
    </row>
    <row r="42" spans="1:12" ht="30" customHeight="1" thickBot="1" x14ac:dyDescent="0.35">
      <c r="A42" s="80" t="str">
        <f>IF(L42=1,"LPerT-"&amp;TEXT(COUNTIF($L$3:L42, "1"), "0"), "")</f>
        <v>LPerT-36</v>
      </c>
      <c r="B42" s="92" t="s">
        <v>10</v>
      </c>
      <c r="C42" s="194" t="s">
        <v>1259</v>
      </c>
      <c r="D42" s="315"/>
      <c r="E42" s="315"/>
      <c r="F42" s="86">
        <v>1</v>
      </c>
      <c r="G42" s="86" t="s">
        <v>67</v>
      </c>
      <c r="I42" s="65">
        <f t="shared" si="12"/>
        <v>1</v>
      </c>
      <c r="J42" s="65">
        <f t="shared" si="13"/>
        <v>0</v>
      </c>
      <c r="K42" s="65">
        <f t="shared" si="14"/>
        <v>0</v>
      </c>
      <c r="L42" s="63">
        <v>1</v>
      </c>
    </row>
    <row r="43" spans="1:12" x14ac:dyDescent="0.3">
      <c r="A43" s="112"/>
      <c r="B43" s="113"/>
      <c r="C43" s="397" t="s">
        <v>1271</v>
      </c>
      <c r="D43" s="78"/>
      <c r="E43" s="78"/>
      <c r="F43" s="116"/>
      <c r="G43" s="574"/>
    </row>
    <row r="44" spans="1:12" ht="30" customHeight="1" x14ac:dyDescent="0.3">
      <c r="A44" s="80" t="str">
        <f>IF(L44=1,"LPerT-"&amp;TEXT(COUNTIF($L$3:L44, "1"), "0"), "")</f>
        <v>LPerT-37</v>
      </c>
      <c r="B44" s="81" t="s">
        <v>10</v>
      </c>
      <c r="C44" s="398" t="s">
        <v>1272</v>
      </c>
      <c r="D44" s="396"/>
      <c r="E44" s="396"/>
      <c r="F44" s="122">
        <v>1</v>
      </c>
      <c r="G44" s="122" t="s">
        <v>67</v>
      </c>
      <c r="I44" s="65">
        <f>IF(NOT(ISBLANK($B44)),VLOOKUP($B44,specdata,2,FALSE()),"")</f>
        <v>1</v>
      </c>
      <c r="J44" s="65">
        <f>VLOOKUP(G44,AvailabilityData,2,FALSE())</f>
        <v>0</v>
      </c>
      <c r="K44" s="65">
        <f>I44*J44</f>
        <v>0</v>
      </c>
      <c r="L44" s="63">
        <v>1</v>
      </c>
    </row>
    <row r="45" spans="1:12" ht="60" customHeight="1" thickBot="1" x14ac:dyDescent="0.35">
      <c r="A45" s="80" t="str">
        <f>IF(L45=1,"LPerT-"&amp;TEXT(COUNTIF($L$3:L45, "1"), "0"), "")</f>
        <v>LPerT-38</v>
      </c>
      <c r="B45" s="134" t="s">
        <v>10</v>
      </c>
      <c r="C45" s="144" t="s">
        <v>1273</v>
      </c>
      <c r="D45" s="395"/>
      <c r="E45" s="395"/>
      <c r="F45" s="111">
        <v>1</v>
      </c>
      <c r="G45" s="111" t="s">
        <v>67</v>
      </c>
      <c r="I45" s="65">
        <f>IF(NOT(ISBLANK($B45)),VLOOKUP($B45,specdata,2,FALSE()),"")</f>
        <v>1</v>
      </c>
      <c r="J45" s="65">
        <f>VLOOKUP(G45,AvailabilityData,2,FALSE())</f>
        <v>0</v>
      </c>
      <c r="K45" s="65">
        <f>I45*J45</f>
        <v>0</v>
      </c>
      <c r="L45" s="63">
        <v>1</v>
      </c>
    </row>
    <row r="46" spans="1:12" s="153" customFormat="1" ht="30" customHeight="1" x14ac:dyDescent="0.3">
      <c r="A46" s="123"/>
      <c r="B46" s="124"/>
      <c r="C46" s="394" t="s">
        <v>1274</v>
      </c>
      <c r="D46" s="248"/>
      <c r="E46" s="248"/>
      <c r="F46" s="128"/>
      <c r="G46" s="574"/>
      <c r="H46" s="64"/>
      <c r="I46" s="97"/>
      <c r="J46" s="97"/>
      <c r="K46" s="97"/>
    </row>
    <row r="47" spans="1:12" ht="30" customHeight="1" x14ac:dyDescent="0.3">
      <c r="A47" s="80" t="str">
        <f>IF(L47=1,"LPerT-"&amp;TEXT(COUNTIF($L$3:L47, "1"), "0"), "")</f>
        <v>LPerT-39</v>
      </c>
      <c r="B47" s="81" t="s">
        <v>10</v>
      </c>
      <c r="C47" s="192" t="s">
        <v>1275</v>
      </c>
      <c r="D47" s="396"/>
      <c r="E47" s="396"/>
      <c r="F47" s="122">
        <v>1</v>
      </c>
      <c r="G47" s="122" t="s">
        <v>67</v>
      </c>
      <c r="I47" s="65">
        <f t="shared" ref="I47:I52" si="15">IF(NOT(ISBLANK($B47)),VLOOKUP($B47,specdata,2,FALSE()),"")</f>
        <v>1</v>
      </c>
      <c r="J47" s="65">
        <f t="shared" ref="J47:J52" si="16">VLOOKUP(G47,AvailabilityData,2,FALSE())</f>
        <v>0</v>
      </c>
      <c r="K47" s="65">
        <f t="shared" ref="K47:K52" si="17">I47*J47</f>
        <v>0</v>
      </c>
      <c r="L47" s="63">
        <v>1</v>
      </c>
    </row>
    <row r="48" spans="1:12" ht="30" customHeight="1" x14ac:dyDescent="0.3">
      <c r="A48" s="80" t="str">
        <f>IF(L48=1,"LPerT-"&amp;TEXT(COUNTIF($L$3:L48, "1"), "0"), "")</f>
        <v>LPerT-40</v>
      </c>
      <c r="B48" s="92" t="s">
        <v>10</v>
      </c>
      <c r="C48" s="194" t="s">
        <v>1276</v>
      </c>
      <c r="D48" s="315"/>
      <c r="E48" s="315"/>
      <c r="F48" s="86">
        <v>1</v>
      </c>
      <c r="G48" s="86" t="s">
        <v>67</v>
      </c>
      <c r="I48" s="65">
        <f t="shared" si="15"/>
        <v>1</v>
      </c>
      <c r="J48" s="65">
        <f t="shared" si="16"/>
        <v>0</v>
      </c>
      <c r="K48" s="65">
        <f t="shared" si="17"/>
        <v>0</v>
      </c>
      <c r="L48" s="63">
        <v>1</v>
      </c>
    </row>
    <row r="49" spans="1:12" ht="30" customHeight="1" x14ac:dyDescent="0.3">
      <c r="A49" s="80" t="str">
        <f>IF(L49=1,"LPerT-"&amp;TEXT(COUNTIF($L$3:L49, "1"), "0"), "")</f>
        <v>LPerT-41</v>
      </c>
      <c r="B49" s="92" t="s">
        <v>10</v>
      </c>
      <c r="C49" s="194" t="s">
        <v>1277</v>
      </c>
      <c r="D49" s="315"/>
      <c r="E49" s="315"/>
      <c r="F49" s="86">
        <v>1</v>
      </c>
      <c r="G49" s="86" t="s">
        <v>67</v>
      </c>
      <c r="I49" s="65">
        <f t="shared" si="15"/>
        <v>1</v>
      </c>
      <c r="J49" s="65">
        <f t="shared" si="16"/>
        <v>0</v>
      </c>
      <c r="K49" s="65">
        <f t="shared" si="17"/>
        <v>0</v>
      </c>
      <c r="L49" s="63">
        <v>1</v>
      </c>
    </row>
    <row r="50" spans="1:12" ht="30" customHeight="1" x14ac:dyDescent="0.3">
      <c r="A50" s="80" t="str">
        <f>IF(L50=1,"LPerT-"&amp;TEXT(COUNTIF($L$3:L50, "1"), "0"), "")</f>
        <v>LPerT-42</v>
      </c>
      <c r="B50" s="92" t="s">
        <v>10</v>
      </c>
      <c r="C50" s="194" t="s">
        <v>1278</v>
      </c>
      <c r="D50" s="315"/>
      <c r="E50" s="315"/>
      <c r="F50" s="86">
        <v>1</v>
      </c>
      <c r="G50" s="86" t="s">
        <v>67</v>
      </c>
      <c r="I50" s="65">
        <f t="shared" si="15"/>
        <v>1</v>
      </c>
      <c r="J50" s="65">
        <f t="shared" si="16"/>
        <v>0</v>
      </c>
      <c r="K50" s="65">
        <f t="shared" si="17"/>
        <v>0</v>
      </c>
      <c r="L50" s="63">
        <v>1</v>
      </c>
    </row>
    <row r="51" spans="1:12" ht="30" customHeight="1" x14ac:dyDescent="0.3">
      <c r="A51" s="80" t="str">
        <f>IF(L51=1,"LPerT-"&amp;TEXT(COUNTIF($L$3:L51, "1"), "0"), "")</f>
        <v>LPerT-43</v>
      </c>
      <c r="B51" s="92" t="s">
        <v>10</v>
      </c>
      <c r="C51" s="194" t="s">
        <v>1279</v>
      </c>
      <c r="D51" s="315"/>
      <c r="E51" s="315"/>
      <c r="F51" s="86">
        <v>1</v>
      </c>
      <c r="G51" s="86" t="s">
        <v>67</v>
      </c>
      <c r="I51" s="65">
        <f t="shared" si="15"/>
        <v>1</v>
      </c>
      <c r="J51" s="65">
        <f t="shared" si="16"/>
        <v>0</v>
      </c>
      <c r="K51" s="65">
        <f t="shared" si="17"/>
        <v>0</v>
      </c>
      <c r="L51" s="63">
        <v>1</v>
      </c>
    </row>
    <row r="52" spans="1:12" ht="30" customHeight="1" thickBot="1" x14ac:dyDescent="0.35">
      <c r="A52" s="80" t="str">
        <f>IF(L52=1,"LPerT-"&amp;TEXT(COUNTIF($L$3:L52, "1"), "0"), "")</f>
        <v>LPerT-44</v>
      </c>
      <c r="B52" s="92" t="s">
        <v>10</v>
      </c>
      <c r="C52" s="194" t="s">
        <v>1280</v>
      </c>
      <c r="D52" s="315"/>
      <c r="E52" s="315"/>
      <c r="F52" s="86">
        <v>1</v>
      </c>
      <c r="G52" s="86" t="s">
        <v>67</v>
      </c>
      <c r="I52" s="65">
        <f t="shared" si="15"/>
        <v>1</v>
      </c>
      <c r="J52" s="65">
        <f t="shared" si="16"/>
        <v>0</v>
      </c>
      <c r="K52" s="65">
        <f t="shared" si="17"/>
        <v>0</v>
      </c>
      <c r="L52" s="63">
        <v>1</v>
      </c>
    </row>
    <row r="53" spans="1:12" x14ac:dyDescent="0.3">
      <c r="A53" s="112"/>
      <c r="B53" s="113"/>
      <c r="C53" s="397" t="s">
        <v>1281</v>
      </c>
      <c r="D53" s="78"/>
      <c r="E53" s="78"/>
      <c r="F53" s="116"/>
      <c r="G53" s="574"/>
    </row>
    <row r="54" spans="1:12" ht="30" customHeight="1" x14ac:dyDescent="0.3">
      <c r="A54" s="80" t="str">
        <f>IF(L54=1,"LPerT-"&amp;TEXT(COUNTIF($L$3:L54, "1"), "0"), "")</f>
        <v>LPerT-45</v>
      </c>
      <c r="B54" s="81" t="s">
        <v>9</v>
      </c>
      <c r="C54" s="398" t="s">
        <v>1282</v>
      </c>
      <c r="D54" s="396"/>
      <c r="E54" s="396"/>
      <c r="F54" s="122">
        <v>1</v>
      </c>
      <c r="G54" s="122" t="s">
        <v>67</v>
      </c>
      <c r="I54" s="65">
        <f>IF(NOT(ISBLANK($B54)),VLOOKUP($B54,specdata,2,FALSE()),"")</f>
        <v>5</v>
      </c>
      <c r="J54" s="65">
        <f>VLOOKUP(G54,AvailabilityData,2,FALSE())</f>
        <v>0</v>
      </c>
      <c r="K54" s="65">
        <f>I54*J54</f>
        <v>0</v>
      </c>
      <c r="L54" s="63">
        <v>1</v>
      </c>
    </row>
    <row r="55" spans="1:12" ht="30" customHeight="1" x14ac:dyDescent="0.3">
      <c r="A55" s="80" t="str">
        <f>IF(L55=1,"LPerT-"&amp;TEXT(COUNTIF($L$3:L55, "1"), "0"), "")</f>
        <v>LPerT-46</v>
      </c>
      <c r="B55" s="81" t="s">
        <v>9</v>
      </c>
      <c r="C55" s="144" t="s">
        <v>1283</v>
      </c>
      <c r="D55" s="396"/>
      <c r="E55" s="315"/>
      <c r="F55" s="86">
        <v>1</v>
      </c>
      <c r="G55" s="86" t="s">
        <v>67</v>
      </c>
      <c r="I55" s="65">
        <f>IF(NOT(ISBLANK($B55)),VLOOKUP($B55,specdata,2,FALSE()),"")</f>
        <v>5</v>
      </c>
      <c r="J55" s="65">
        <f>VLOOKUP(G55,AvailabilityData,2,FALSE())</f>
        <v>0</v>
      </c>
      <c r="K55" s="65">
        <f>I55*J55</f>
        <v>0</v>
      </c>
      <c r="L55" s="63">
        <v>1</v>
      </c>
    </row>
    <row r="56" spans="1:12" ht="30" customHeight="1" x14ac:dyDescent="0.3">
      <c r="A56" s="80" t="str">
        <f>IF(L56=1,"LPerT-"&amp;TEXT(COUNTIF($L$3:L56, "1"), "0"), "")</f>
        <v>LPerT-47</v>
      </c>
      <c r="B56" s="81" t="s">
        <v>9</v>
      </c>
      <c r="C56" s="144" t="s">
        <v>1284</v>
      </c>
      <c r="D56" s="396"/>
      <c r="E56" s="315"/>
      <c r="F56" s="86">
        <v>1</v>
      </c>
      <c r="G56" s="86" t="s">
        <v>67</v>
      </c>
      <c r="I56" s="65">
        <f>IF(NOT(ISBLANK($B56)),VLOOKUP($B56,specdata,2,FALSE()),"")</f>
        <v>5</v>
      </c>
      <c r="J56" s="65">
        <f>VLOOKUP(G56,AvailabilityData,2,FALSE())</f>
        <v>0</v>
      </c>
      <c r="K56" s="65">
        <f>I56*J56</f>
        <v>0</v>
      </c>
      <c r="L56" s="63">
        <v>1</v>
      </c>
    </row>
    <row r="57" spans="1:12" ht="30" customHeight="1" x14ac:dyDescent="0.3">
      <c r="A57" s="80" t="str">
        <f>IF(L57=1,"LPerT-"&amp;TEXT(COUNTIF($L$3:L57, "1"), "0"), "")</f>
        <v>LPerT-48</v>
      </c>
      <c r="B57" s="81" t="s">
        <v>9</v>
      </c>
      <c r="C57" s="144" t="s">
        <v>1285</v>
      </c>
      <c r="D57" s="396"/>
      <c r="E57" s="395"/>
      <c r="F57" s="111">
        <v>1</v>
      </c>
      <c r="G57" s="111" t="s">
        <v>67</v>
      </c>
      <c r="I57" s="65">
        <f>IF(NOT(ISBLANK($B57)),VLOOKUP($B57,specdata,2,FALSE()),"")</f>
        <v>5</v>
      </c>
      <c r="J57" s="65">
        <f>VLOOKUP(G57,AvailabilityData,2,FALSE())</f>
        <v>0</v>
      </c>
      <c r="K57" s="65">
        <f>I57*J57</f>
        <v>0</v>
      </c>
      <c r="L57" s="63">
        <v>1</v>
      </c>
    </row>
    <row r="58" spans="1:12" ht="47.25" customHeight="1" thickBot="1" x14ac:dyDescent="0.35">
      <c r="A58" s="80" t="str">
        <f>IF(L58=1,"LPerT-"&amp;TEXT(COUNTIF($L$3:L58, "1"), "0"), "")</f>
        <v>LPerT-49</v>
      </c>
      <c r="B58" s="92" t="s">
        <v>10</v>
      </c>
      <c r="C58" s="217" t="s">
        <v>1286</v>
      </c>
      <c r="D58" s="396"/>
      <c r="E58" s="395"/>
      <c r="F58" s="111">
        <v>1</v>
      </c>
      <c r="G58" s="111" t="s">
        <v>67</v>
      </c>
      <c r="I58" s="65">
        <f>IF(NOT(ISBLANK($B58)),VLOOKUP($B58,specdata,2,FALSE()),"")</f>
        <v>1</v>
      </c>
      <c r="J58" s="65">
        <f>VLOOKUP(G58,AvailabilityData,2,FALSE())</f>
        <v>0</v>
      </c>
      <c r="K58" s="65">
        <f>I58*J58</f>
        <v>0</v>
      </c>
      <c r="L58" s="63">
        <v>1</v>
      </c>
    </row>
    <row r="59" spans="1:12" s="153" customFormat="1" x14ac:dyDescent="0.3">
      <c r="A59" s="123"/>
      <c r="B59" s="124"/>
      <c r="C59" s="394" t="s">
        <v>1287</v>
      </c>
      <c r="D59" s="248"/>
      <c r="E59" s="248"/>
      <c r="F59" s="128"/>
      <c r="G59" s="574"/>
      <c r="H59" s="64"/>
      <c r="I59" s="97"/>
      <c r="J59" s="97"/>
      <c r="K59" s="97"/>
    </row>
    <row r="60" spans="1:12" ht="30" customHeight="1" x14ac:dyDescent="0.3">
      <c r="A60" s="80" t="str">
        <f>IF(L60=1,"LPerT-"&amp;TEXT(COUNTIF($L$3:L60, "1"), "0"), "")</f>
        <v>LPerT-50</v>
      </c>
      <c r="B60" s="81" t="s">
        <v>10</v>
      </c>
      <c r="C60" s="192" t="s">
        <v>228</v>
      </c>
      <c r="D60" s="396"/>
      <c r="E60" s="396"/>
      <c r="F60" s="122">
        <v>1</v>
      </c>
      <c r="G60" s="122" t="s">
        <v>67</v>
      </c>
      <c r="I60" s="65">
        <f t="shared" ref="I60:I63" si="18">IF(NOT(ISBLANK($B60)),VLOOKUP($B60,specdata,2,FALSE()),"")</f>
        <v>1</v>
      </c>
      <c r="J60" s="65">
        <f t="shared" ref="J60:J63" si="19">VLOOKUP(G60,AvailabilityData,2,FALSE())</f>
        <v>0</v>
      </c>
      <c r="K60" s="65">
        <f t="shared" ref="K60:K63" si="20">I60*J60</f>
        <v>0</v>
      </c>
      <c r="L60" s="63">
        <v>1</v>
      </c>
    </row>
    <row r="61" spans="1:12" ht="30" customHeight="1" x14ac:dyDescent="0.3">
      <c r="A61" s="80" t="str">
        <f>IF(L61=1,"LPerT-"&amp;TEXT(COUNTIF($L$3:L61, "1"), "0"), "")</f>
        <v>LPerT-51</v>
      </c>
      <c r="B61" s="92" t="s">
        <v>10</v>
      </c>
      <c r="C61" s="194" t="s">
        <v>1288</v>
      </c>
      <c r="D61" s="315"/>
      <c r="E61" s="315"/>
      <c r="F61" s="86">
        <v>1</v>
      </c>
      <c r="G61" s="86" t="s">
        <v>67</v>
      </c>
      <c r="I61" s="65">
        <f t="shared" si="18"/>
        <v>1</v>
      </c>
      <c r="J61" s="65">
        <f t="shared" si="19"/>
        <v>0</v>
      </c>
      <c r="K61" s="65">
        <f t="shared" si="20"/>
        <v>0</v>
      </c>
      <c r="L61" s="63">
        <v>1</v>
      </c>
    </row>
    <row r="62" spans="1:12" ht="30" customHeight="1" x14ac:dyDescent="0.3">
      <c r="A62" s="80" t="str">
        <f>IF(L62=1,"LPerT-"&amp;TEXT(COUNTIF($L$3:L62, "1"), "0"), "")</f>
        <v>LPerT-52</v>
      </c>
      <c r="B62" s="92" t="s">
        <v>10</v>
      </c>
      <c r="C62" s="194" t="s">
        <v>1289</v>
      </c>
      <c r="D62" s="315"/>
      <c r="E62" s="315"/>
      <c r="F62" s="86">
        <v>1</v>
      </c>
      <c r="G62" s="86" t="s">
        <v>67</v>
      </c>
      <c r="I62" s="65">
        <f t="shared" si="18"/>
        <v>1</v>
      </c>
      <c r="J62" s="65">
        <f t="shared" si="19"/>
        <v>0</v>
      </c>
      <c r="K62" s="65">
        <f t="shared" si="20"/>
        <v>0</v>
      </c>
      <c r="L62" s="63">
        <v>1</v>
      </c>
    </row>
    <row r="63" spans="1:12" ht="30" customHeight="1" thickBot="1" x14ac:dyDescent="0.35">
      <c r="A63" s="80" t="str">
        <f>IF(L63=1,"LPerT-"&amp;TEXT(COUNTIF($L$3:L63, "1"), "0"), "")</f>
        <v>LPerT-53</v>
      </c>
      <c r="B63" s="92" t="s">
        <v>10</v>
      </c>
      <c r="C63" s="144" t="s">
        <v>1290</v>
      </c>
      <c r="D63" s="315"/>
      <c r="E63" s="315"/>
      <c r="F63" s="86">
        <v>1</v>
      </c>
      <c r="G63" s="86" t="s">
        <v>67</v>
      </c>
      <c r="I63" s="65">
        <f t="shared" si="18"/>
        <v>1</v>
      </c>
      <c r="J63" s="65">
        <f t="shared" si="19"/>
        <v>0</v>
      </c>
      <c r="K63" s="65">
        <f t="shared" si="20"/>
        <v>0</v>
      </c>
      <c r="L63" s="63">
        <v>1</v>
      </c>
    </row>
    <row r="64" spans="1:12" s="153" customFormat="1" x14ac:dyDescent="0.3">
      <c r="A64" s="123"/>
      <c r="B64" s="124"/>
      <c r="C64" s="394" t="s">
        <v>1291</v>
      </c>
      <c r="D64" s="248"/>
      <c r="E64" s="248"/>
      <c r="F64" s="128"/>
      <c r="G64" s="574"/>
      <c r="H64" s="64"/>
      <c r="I64" s="97"/>
      <c r="J64" s="97"/>
      <c r="K64" s="97"/>
    </row>
    <row r="65" spans="1:12" ht="30" customHeight="1" x14ac:dyDescent="0.3">
      <c r="A65" s="80" t="str">
        <f>IF(L65=1,"LPerT-"&amp;TEXT(COUNTIF($L$3:L65, "1"), "0"), "")</f>
        <v>LPerT-54</v>
      </c>
      <c r="B65" s="92" t="s">
        <v>10</v>
      </c>
      <c r="C65" s="192" t="s">
        <v>1292</v>
      </c>
      <c r="D65" s="396"/>
      <c r="E65" s="396"/>
      <c r="F65" s="122">
        <v>1</v>
      </c>
      <c r="G65" s="122" t="s">
        <v>67</v>
      </c>
      <c r="I65" s="65">
        <f t="shared" ref="I65:I76" si="21">IF(NOT(ISBLANK($B65)),VLOOKUP($B65,specdata,2,FALSE()),"")</f>
        <v>1</v>
      </c>
      <c r="J65" s="65">
        <f t="shared" ref="J65:J76" si="22">VLOOKUP(G65,AvailabilityData,2,FALSE())</f>
        <v>0</v>
      </c>
      <c r="K65" s="65">
        <f t="shared" ref="K65:K76" si="23">I65*J65</f>
        <v>0</v>
      </c>
      <c r="L65" s="63">
        <v>1</v>
      </c>
    </row>
    <row r="66" spans="1:12" ht="30" customHeight="1" x14ac:dyDescent="0.3">
      <c r="A66" s="80" t="str">
        <f>IF(L66=1,"LPerT-"&amp;TEXT(COUNTIF($L$3:L66, "1"), "0"), "")</f>
        <v>LPerT-55</v>
      </c>
      <c r="B66" s="92" t="s">
        <v>10</v>
      </c>
      <c r="C66" s="194" t="s">
        <v>1293</v>
      </c>
      <c r="D66" s="315"/>
      <c r="E66" s="315"/>
      <c r="F66" s="86">
        <v>1</v>
      </c>
      <c r="G66" s="86" t="s">
        <v>67</v>
      </c>
      <c r="I66" s="65">
        <f t="shared" si="21"/>
        <v>1</v>
      </c>
      <c r="J66" s="65">
        <f t="shared" si="22"/>
        <v>0</v>
      </c>
      <c r="K66" s="65">
        <f t="shared" si="23"/>
        <v>0</v>
      </c>
      <c r="L66" s="63">
        <v>1</v>
      </c>
    </row>
    <row r="67" spans="1:12" ht="30" customHeight="1" x14ac:dyDescent="0.3">
      <c r="A67" s="80" t="str">
        <f>IF(L67=1,"LPerT-"&amp;TEXT(COUNTIF($L$3:L67, "1"), "0"), "")</f>
        <v>LPerT-56</v>
      </c>
      <c r="B67" s="92" t="s">
        <v>10</v>
      </c>
      <c r="C67" s="194" t="s">
        <v>1294</v>
      </c>
      <c r="D67" s="315"/>
      <c r="E67" s="315"/>
      <c r="F67" s="86">
        <v>1</v>
      </c>
      <c r="G67" s="86" t="s">
        <v>67</v>
      </c>
      <c r="I67" s="65">
        <f t="shared" si="21"/>
        <v>1</v>
      </c>
      <c r="J67" s="65">
        <f t="shared" si="22"/>
        <v>0</v>
      </c>
      <c r="K67" s="65">
        <f t="shared" si="23"/>
        <v>0</v>
      </c>
      <c r="L67" s="63">
        <v>1</v>
      </c>
    </row>
    <row r="68" spans="1:12" ht="30" customHeight="1" x14ac:dyDescent="0.3">
      <c r="A68" s="80" t="str">
        <f>IF(L68=1,"LPerT-"&amp;TEXT(COUNTIF($L$3:L68, "1"), "0"), "")</f>
        <v>LPerT-57</v>
      </c>
      <c r="B68" s="92" t="s">
        <v>10</v>
      </c>
      <c r="C68" s="194" t="s">
        <v>1295</v>
      </c>
      <c r="D68" s="315"/>
      <c r="E68" s="315"/>
      <c r="F68" s="86">
        <v>1</v>
      </c>
      <c r="G68" s="86" t="s">
        <v>67</v>
      </c>
      <c r="I68" s="65">
        <f t="shared" si="21"/>
        <v>1</v>
      </c>
      <c r="J68" s="65">
        <f t="shared" si="22"/>
        <v>0</v>
      </c>
      <c r="K68" s="65">
        <f t="shared" si="23"/>
        <v>0</v>
      </c>
      <c r="L68" s="63">
        <v>1</v>
      </c>
    </row>
    <row r="69" spans="1:12" ht="30" customHeight="1" x14ac:dyDescent="0.3">
      <c r="A69" s="80" t="str">
        <f>IF(L69=1,"LPerT-"&amp;TEXT(COUNTIF($L$3:L69, "1"), "0"), "")</f>
        <v>LPerT-58</v>
      </c>
      <c r="B69" s="92" t="s">
        <v>10</v>
      </c>
      <c r="C69" s="194" t="s">
        <v>1296</v>
      </c>
      <c r="D69" s="315"/>
      <c r="E69" s="315"/>
      <c r="F69" s="86">
        <v>1</v>
      </c>
      <c r="G69" s="86" t="s">
        <v>67</v>
      </c>
      <c r="I69" s="65">
        <f t="shared" si="21"/>
        <v>1</v>
      </c>
      <c r="J69" s="65">
        <f t="shared" si="22"/>
        <v>0</v>
      </c>
      <c r="K69" s="65">
        <f t="shared" si="23"/>
        <v>0</v>
      </c>
      <c r="L69" s="63">
        <v>1</v>
      </c>
    </row>
    <row r="70" spans="1:12" ht="30" customHeight="1" x14ac:dyDescent="0.3">
      <c r="A70" s="80" t="str">
        <f>IF(L70=1,"LPerT-"&amp;TEXT(COUNTIF($L$3:L70, "1"), "0"), "")</f>
        <v>LPerT-59</v>
      </c>
      <c r="B70" s="92" t="s">
        <v>10</v>
      </c>
      <c r="C70" s="194" t="s">
        <v>1297</v>
      </c>
      <c r="D70" s="315"/>
      <c r="E70" s="315"/>
      <c r="F70" s="86">
        <v>1</v>
      </c>
      <c r="G70" s="86" t="s">
        <v>67</v>
      </c>
      <c r="I70" s="65">
        <f t="shared" si="21"/>
        <v>1</v>
      </c>
      <c r="J70" s="65">
        <f t="shared" si="22"/>
        <v>0</v>
      </c>
      <c r="K70" s="65">
        <f t="shared" si="23"/>
        <v>0</v>
      </c>
      <c r="L70" s="63">
        <v>1</v>
      </c>
    </row>
    <row r="71" spans="1:12" ht="30" customHeight="1" x14ac:dyDescent="0.3">
      <c r="A71" s="80" t="str">
        <f>IF(L71=1,"LPerT-"&amp;TEXT(COUNTIF($L$3:L71, "1"), "0"), "")</f>
        <v>LPerT-60</v>
      </c>
      <c r="B71" s="92" t="s">
        <v>10</v>
      </c>
      <c r="C71" s="194" t="s">
        <v>1298</v>
      </c>
      <c r="D71" s="315"/>
      <c r="E71" s="315"/>
      <c r="F71" s="86">
        <v>1</v>
      </c>
      <c r="G71" s="86" t="s">
        <v>67</v>
      </c>
      <c r="I71" s="65">
        <f t="shared" si="21"/>
        <v>1</v>
      </c>
      <c r="J71" s="65">
        <f t="shared" si="22"/>
        <v>0</v>
      </c>
      <c r="K71" s="65">
        <f t="shared" si="23"/>
        <v>0</v>
      </c>
      <c r="L71" s="63">
        <v>1</v>
      </c>
    </row>
    <row r="72" spans="1:12" ht="30" customHeight="1" x14ac:dyDescent="0.3">
      <c r="A72" s="80" t="str">
        <f>IF(L72=1,"LPerT-"&amp;TEXT(COUNTIF($L$3:L72, "1"), "0"), "")</f>
        <v>LPerT-61</v>
      </c>
      <c r="B72" s="92" t="s">
        <v>10</v>
      </c>
      <c r="C72" s="144" t="s">
        <v>1299</v>
      </c>
      <c r="D72" s="315"/>
      <c r="E72" s="315"/>
      <c r="F72" s="86">
        <v>1</v>
      </c>
      <c r="G72" s="86" t="s">
        <v>67</v>
      </c>
      <c r="I72" s="65">
        <f t="shared" si="21"/>
        <v>1</v>
      </c>
      <c r="J72" s="65">
        <f t="shared" si="22"/>
        <v>0</v>
      </c>
      <c r="K72" s="65">
        <f t="shared" si="23"/>
        <v>0</v>
      </c>
      <c r="L72" s="63">
        <v>1</v>
      </c>
    </row>
    <row r="73" spans="1:12" ht="30" customHeight="1" x14ac:dyDescent="0.3">
      <c r="A73" s="80" t="str">
        <f>IF(L73=1,"LPerT-"&amp;TEXT(COUNTIF($L$3:L73, "1"), "0"), "")</f>
        <v>LPerT-62</v>
      </c>
      <c r="B73" s="92" t="s">
        <v>10</v>
      </c>
      <c r="C73" s="144" t="s">
        <v>1177</v>
      </c>
      <c r="D73" s="315"/>
      <c r="E73" s="315"/>
      <c r="F73" s="86">
        <v>1</v>
      </c>
      <c r="G73" s="86" t="s">
        <v>67</v>
      </c>
      <c r="I73" s="65">
        <f t="shared" si="21"/>
        <v>1</v>
      </c>
      <c r="J73" s="65">
        <f t="shared" si="22"/>
        <v>0</v>
      </c>
      <c r="K73" s="65">
        <f t="shared" si="23"/>
        <v>0</v>
      </c>
      <c r="L73" s="63">
        <v>1</v>
      </c>
    </row>
    <row r="74" spans="1:12" ht="30" customHeight="1" x14ac:dyDescent="0.3">
      <c r="A74" s="80" t="str">
        <f>IF(L74=1,"LPerT-"&amp;TEXT(COUNTIF($L$3:L74, "1"), "0"), "")</f>
        <v>LPerT-63</v>
      </c>
      <c r="B74" s="92" t="s">
        <v>10</v>
      </c>
      <c r="C74" s="144" t="s">
        <v>1300</v>
      </c>
      <c r="D74" s="315"/>
      <c r="E74" s="315"/>
      <c r="F74" s="86">
        <v>1</v>
      </c>
      <c r="G74" s="86" t="s">
        <v>67</v>
      </c>
      <c r="I74" s="65">
        <f t="shared" si="21"/>
        <v>1</v>
      </c>
      <c r="J74" s="65">
        <f t="shared" si="22"/>
        <v>0</v>
      </c>
      <c r="K74" s="65">
        <f t="shared" si="23"/>
        <v>0</v>
      </c>
      <c r="L74" s="63">
        <v>1</v>
      </c>
    </row>
    <row r="75" spans="1:12" ht="30" customHeight="1" x14ac:dyDescent="0.3">
      <c r="A75" s="80" t="str">
        <f>IF(L75=1,"LPerT-"&amp;TEXT(COUNTIF($L$3:L75, "1"), "0"), "")</f>
        <v>LPerT-64</v>
      </c>
      <c r="B75" s="92" t="s">
        <v>10</v>
      </c>
      <c r="C75" s="144" t="s">
        <v>1301</v>
      </c>
      <c r="D75" s="315"/>
      <c r="E75" s="315"/>
      <c r="F75" s="86">
        <v>1</v>
      </c>
      <c r="G75" s="86" t="s">
        <v>67</v>
      </c>
      <c r="I75" s="65">
        <f t="shared" si="21"/>
        <v>1</v>
      </c>
      <c r="J75" s="65">
        <f t="shared" si="22"/>
        <v>0</v>
      </c>
      <c r="K75" s="65">
        <f t="shared" si="23"/>
        <v>0</v>
      </c>
      <c r="L75" s="63">
        <v>1</v>
      </c>
    </row>
    <row r="76" spans="1:12" ht="30" customHeight="1" x14ac:dyDescent="0.3">
      <c r="A76" s="80" t="str">
        <f>IF(L76=1,"LPerT-"&amp;TEXT(COUNTIF($L$3:L76, "1"), "0"), "")</f>
        <v>LPerT-65</v>
      </c>
      <c r="B76" s="92" t="s">
        <v>10</v>
      </c>
      <c r="C76" s="144" t="s">
        <v>1302</v>
      </c>
      <c r="D76" s="315"/>
      <c r="E76" s="395"/>
      <c r="F76" s="111">
        <v>1</v>
      </c>
      <c r="G76" s="86" t="s">
        <v>67</v>
      </c>
      <c r="I76" s="65">
        <f t="shared" si="21"/>
        <v>1</v>
      </c>
      <c r="J76" s="65">
        <f t="shared" si="22"/>
        <v>0</v>
      </c>
      <c r="K76" s="65">
        <f t="shared" si="23"/>
        <v>0</v>
      </c>
      <c r="L76" s="63">
        <v>1</v>
      </c>
    </row>
    <row r="77" spans="1:12" x14ac:dyDescent="0.3">
      <c r="H77" s="63"/>
    </row>
    <row r="78" spans="1:12" x14ac:dyDescent="0.3">
      <c r="H78" s="63"/>
    </row>
    <row r="79" spans="1:12" x14ac:dyDescent="0.3">
      <c r="H79" s="63"/>
    </row>
    <row r="80" spans="1:12" x14ac:dyDescent="0.3">
      <c r="H80" s="63"/>
    </row>
    <row r="81" spans="8:8" x14ac:dyDescent="0.3">
      <c r="H81" s="63"/>
    </row>
    <row r="82" spans="8:8" x14ac:dyDescent="0.3">
      <c r="H82" s="63"/>
    </row>
    <row r="83" spans="8:8" x14ac:dyDescent="0.3">
      <c r="H83" s="63"/>
    </row>
    <row r="84" spans="8:8" x14ac:dyDescent="0.3">
      <c r="H84" s="63"/>
    </row>
    <row r="85" spans="8:8" x14ac:dyDescent="0.3">
      <c r="H85" s="63"/>
    </row>
    <row r="86" spans="8:8" x14ac:dyDescent="0.3">
      <c r="H86" s="63"/>
    </row>
    <row r="87" spans="8:8" x14ac:dyDescent="0.3">
      <c r="H87" s="63"/>
    </row>
    <row r="88" spans="8:8" x14ac:dyDescent="0.3">
      <c r="H88" s="63"/>
    </row>
    <row r="89" spans="8:8" x14ac:dyDescent="0.3">
      <c r="H89" s="63"/>
    </row>
    <row r="90" spans="8:8" x14ac:dyDescent="0.3">
      <c r="H90" s="63"/>
    </row>
    <row r="91" spans="8:8" x14ac:dyDescent="0.3">
      <c r="H91" s="63"/>
    </row>
    <row r="92" spans="8:8" x14ac:dyDescent="0.3">
      <c r="H92" s="63"/>
    </row>
    <row r="93" spans="8:8" x14ac:dyDescent="0.3">
      <c r="H93" s="63"/>
    </row>
  </sheetData>
  <sheetProtection algorithmName="SHA-512" hashValue="peAkMaXEKJxB1Wz1Pt6ue3cIXXgYDleU/XXwo4kLFEKEt0HvyVT7fyGdT6WDhEpmosWdh3gDrs+g3EVS/cDijA==" saltValue="a6T7PrgNePDRvDeBlAqiJQ==" spinCount="100000" sheet="1" objects="1" scenarios="1"/>
  <mergeCells count="1">
    <mergeCell ref="O3:Q4"/>
  </mergeCells>
  <conditionalFormatting sqref="B1:B1048576">
    <cfRule type="cellIs" dxfId="80" priority="2" operator="equal">
      <formula>"Informational"</formula>
    </cfRule>
    <cfRule type="cellIs" dxfId="79" priority="3" operator="equal">
      <formula>"Not Needed"</formula>
    </cfRule>
    <cfRule type="cellIs" dxfId="78" priority="4" operator="equal">
      <formula>"Critical"</formula>
    </cfRule>
    <cfRule type="cellIs" dxfId="77" priority="5" operator="equal">
      <formula>"Extremely Advantageous"</formula>
    </cfRule>
  </conditionalFormatting>
  <conditionalFormatting sqref="G3:G4 G6:G29 G31:G36 G38 G40:G42 G44:G45 G47:G52 G54:G58 G60:G63 G65:G76">
    <cfRule type="cellIs" dxfId="76"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54:B57 B3:B18 B21:B26" xr:uid="{00000000-0002-0000-2000-000000000000}">
      <formula1>SpecType</formula1>
      <formula2>0</formula2>
    </dataValidation>
    <dataValidation type="list" allowBlank="1" showInputMessage="1" showErrorMessage="1" sqref="G3:G4 G6:G29 G31:G36 G38 G40:G42 G44:G45 G47:G52 G54:G58 G60:G63 G65:G76" xr:uid="{00000000-0002-0000-20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rgb="FF92D050"/>
  </sheetPr>
  <dimension ref="A1:Q93"/>
  <sheetViews>
    <sheetView zoomScaleNormal="100" zoomScalePageLayoutView="80" workbookViewId="0">
      <selection activeCell="O3" sqref="O3:Q5"/>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x14ac:dyDescent="0.3">
      <c r="A2" s="210" t="s">
        <v>1303</v>
      </c>
      <c r="B2" s="219"/>
      <c r="C2" s="220"/>
      <c r="D2" s="221"/>
      <c r="E2" s="221"/>
      <c r="F2" s="221"/>
      <c r="G2" s="574"/>
      <c r="H2" s="65">
        <f>COUNTA(B3:B76)</f>
        <v>63</v>
      </c>
      <c r="I2" s="64"/>
      <c r="J2" s="64"/>
      <c r="K2" s="65">
        <f>SUM(K3:K76)</f>
        <v>0</v>
      </c>
    </row>
    <row r="3" spans="1:17" ht="42.75" customHeight="1" x14ac:dyDescent="0.3">
      <c r="A3" s="188" t="str">
        <f>IF(L3=1,"LProp-"&amp;TEXT(COUNTIF($L$3:L3, "1"), "0"), "")</f>
        <v>LProp-1</v>
      </c>
      <c r="B3" s="92" t="s">
        <v>9</v>
      </c>
      <c r="C3" s="106" t="s">
        <v>1304</v>
      </c>
      <c r="D3" s="93"/>
      <c r="E3" s="84"/>
      <c r="F3" s="85">
        <v>1</v>
      </c>
      <c r="G3" s="86" t="s">
        <v>67</v>
      </c>
      <c r="H3" s="65">
        <f>COUNTIF(G:G,"=Select from Drop Down List")</f>
        <v>63</v>
      </c>
      <c r="I3" s="65">
        <f t="shared" ref="I3:I5" si="0">IF(NOT(ISBLANK($B3)),VLOOKUP($B3,specdata,2,FALSE()),"")</f>
        <v>5</v>
      </c>
      <c r="J3" s="65">
        <f t="shared" ref="J3:J5" si="1">VLOOKUP(G3,AvailabilityData,2,FALSE())</f>
        <v>0</v>
      </c>
      <c r="K3" s="65">
        <f t="shared" ref="K3:K5" si="2">I3*J3</f>
        <v>0</v>
      </c>
      <c r="L3" s="63">
        <v>1</v>
      </c>
      <c r="O3" s="627"/>
      <c r="P3" s="627"/>
      <c r="Q3" s="627"/>
    </row>
    <row r="4" spans="1:17" ht="45" customHeight="1" x14ac:dyDescent="0.3">
      <c r="A4" s="188" t="str">
        <f>IF(L4=1,"LProp-"&amp;TEXT(COUNTIF($L$3:L4, "1"), "0"), "")</f>
        <v>LProp-2</v>
      </c>
      <c r="B4" s="92" t="s">
        <v>10</v>
      </c>
      <c r="C4" s="106" t="s">
        <v>1305</v>
      </c>
      <c r="D4" s="93"/>
      <c r="E4" s="84"/>
      <c r="F4" s="85">
        <v>1</v>
      </c>
      <c r="G4" s="86" t="s">
        <v>67</v>
      </c>
      <c r="H4" s="65">
        <f>COUNTIF(G:G,"=Function Available")</f>
        <v>0</v>
      </c>
      <c r="I4" s="65">
        <f t="shared" si="0"/>
        <v>1</v>
      </c>
      <c r="J4" s="65">
        <f t="shared" si="1"/>
        <v>0</v>
      </c>
      <c r="K4" s="65">
        <f t="shared" si="2"/>
        <v>0</v>
      </c>
      <c r="L4" s="63">
        <v>1</v>
      </c>
      <c r="O4" s="627"/>
      <c r="P4" s="627"/>
      <c r="Q4" s="627"/>
    </row>
    <row r="5" spans="1:17" ht="30" customHeight="1" x14ac:dyDescent="0.3">
      <c r="A5" s="188" t="str">
        <f>IF(L5=1,"LProp-"&amp;TEXT(COUNTIF($L$3:L5, "1"), "0"), "")</f>
        <v>LProp-3</v>
      </c>
      <c r="B5" s="92" t="s">
        <v>10</v>
      </c>
      <c r="C5" s="106" t="s">
        <v>1306</v>
      </c>
      <c r="D5" s="93"/>
      <c r="E5" s="84"/>
      <c r="F5" s="85">
        <v>1</v>
      </c>
      <c r="G5" s="86" t="s">
        <v>67</v>
      </c>
      <c r="H5" s="65">
        <f>COUNTIF(F:G,"=Function Not Available")</f>
        <v>0</v>
      </c>
      <c r="I5" s="65">
        <f t="shared" si="0"/>
        <v>1</v>
      </c>
      <c r="J5" s="65">
        <f t="shared" si="1"/>
        <v>0</v>
      </c>
      <c r="K5" s="65">
        <f t="shared" si="2"/>
        <v>0</v>
      </c>
      <c r="L5" s="63">
        <v>1</v>
      </c>
      <c r="O5" s="627"/>
      <c r="P5" s="627"/>
      <c r="Q5" s="627"/>
    </row>
    <row r="6" spans="1:17" s="153" customFormat="1" ht="15" customHeight="1" x14ac:dyDescent="0.3">
      <c r="A6" s="228"/>
      <c r="B6" s="229"/>
      <c r="C6" s="582" t="s">
        <v>1307</v>
      </c>
      <c r="D6" s="218"/>
      <c r="E6" s="583"/>
      <c r="F6" s="233"/>
      <c r="G6" s="584"/>
      <c r="H6" s="65">
        <f>COUNTIF(G:G,"=Exception")</f>
        <v>0</v>
      </c>
      <c r="I6" s="97"/>
      <c r="J6" s="97"/>
      <c r="K6" s="97"/>
    </row>
    <row r="7" spans="1:17" ht="30" customHeight="1" x14ac:dyDescent="0.3">
      <c r="A7" s="188" t="str">
        <f>IF(L7=1,"LProp-"&amp;TEXT(COUNTIF($L$3:L7, "1"), "0"), "")</f>
        <v>LProp-4</v>
      </c>
      <c r="B7" s="92" t="s">
        <v>10</v>
      </c>
      <c r="C7" s="133" t="s">
        <v>1308</v>
      </c>
      <c r="D7" s="83"/>
      <c r="E7" s="84"/>
      <c r="F7" s="85">
        <v>1</v>
      </c>
      <c r="G7" s="122" t="s">
        <v>67</v>
      </c>
      <c r="H7" s="564">
        <f>COUNTIFS(B:B,"=Critical",G:G,"=Select from Drop Down List")</f>
        <v>15</v>
      </c>
      <c r="I7" s="65">
        <f t="shared" ref="I7" si="3">IF(NOT(ISBLANK($B7)),VLOOKUP($B7,specdata,2,FALSE()),"")</f>
        <v>1</v>
      </c>
      <c r="J7" s="65">
        <f t="shared" ref="J7" si="4">VLOOKUP(G7,AvailabilityData,2,FALSE())</f>
        <v>0</v>
      </c>
      <c r="K7" s="65">
        <f t="shared" ref="K7" si="5">I7*J7</f>
        <v>0</v>
      </c>
      <c r="L7" s="63">
        <v>1</v>
      </c>
    </row>
    <row r="8" spans="1:17" ht="15" customHeight="1" x14ac:dyDescent="0.3">
      <c r="A8" s="155"/>
      <c r="B8" s="113"/>
      <c r="C8" s="114" t="s">
        <v>1309</v>
      </c>
      <c r="D8" s="197"/>
      <c r="E8" s="168"/>
      <c r="F8" s="116"/>
      <c r="G8" s="575"/>
      <c r="H8" s="564">
        <f>COUNTIFS(B:B,"=Critical",G:G,"=Function Available")</f>
        <v>0</v>
      </c>
    </row>
    <row r="9" spans="1:17" ht="45.75" customHeight="1" x14ac:dyDescent="0.3">
      <c r="A9" s="188" t="str">
        <f>IF(L9=1,"LProp-"&amp;TEXT(COUNTIF($L$3:L9, "1"), "0"), "")</f>
        <v>LProp-5</v>
      </c>
      <c r="B9" s="92" t="s">
        <v>9</v>
      </c>
      <c r="C9" s="118" t="s">
        <v>1310</v>
      </c>
      <c r="D9" s="83"/>
      <c r="E9" s="84"/>
      <c r="F9" s="121">
        <v>1</v>
      </c>
      <c r="G9" s="122" t="s">
        <v>67</v>
      </c>
      <c r="H9" s="564">
        <f>COUNTIFS(B:B,"=Critical",G:G,"=Function Not Available")</f>
        <v>0</v>
      </c>
      <c r="I9" s="65">
        <f t="shared" ref="I9" si="6">IF(NOT(ISBLANK($B9)),VLOOKUP($B9,specdata,2,FALSE()),"")</f>
        <v>5</v>
      </c>
      <c r="J9" s="65">
        <f t="shared" ref="J9" si="7">VLOOKUP(G9,AvailabilityData,2,FALSE())</f>
        <v>0</v>
      </c>
      <c r="K9" s="65">
        <f t="shared" ref="K9" si="8">I9*J9</f>
        <v>0</v>
      </c>
      <c r="L9" s="63">
        <v>1</v>
      </c>
    </row>
    <row r="10" spans="1:17" ht="15" customHeight="1" x14ac:dyDescent="0.3">
      <c r="A10" s="155"/>
      <c r="B10" s="113"/>
      <c r="C10" s="114" t="s">
        <v>1311</v>
      </c>
      <c r="D10" s="197"/>
      <c r="E10" s="168"/>
      <c r="F10" s="116"/>
      <c r="G10" s="575"/>
      <c r="H10" s="564">
        <f>COUNTIFS(B:B,"=Critical",G:G,"=Exception")</f>
        <v>0</v>
      </c>
    </row>
    <row r="11" spans="1:17" ht="62.4" x14ac:dyDescent="0.3">
      <c r="A11" s="188" t="str">
        <f>IF(L11=1,"LProp-"&amp;TEXT(COUNTIF($L$3:L11, "1"), "0"), "")</f>
        <v>LProp-6</v>
      </c>
      <c r="B11" s="92" t="s">
        <v>10</v>
      </c>
      <c r="C11" s="118" t="s">
        <v>1312</v>
      </c>
      <c r="D11" s="89"/>
      <c r="E11" s="90"/>
      <c r="F11" s="163">
        <v>1</v>
      </c>
      <c r="G11" s="122" t="s">
        <v>67</v>
      </c>
      <c r="H11" s="565">
        <f>COUNTIFS(B:B,"=Important",G:G,"=Select from Drop Down List")</f>
        <v>48</v>
      </c>
      <c r="I11" s="65">
        <f>IF(NOT(ISBLANK($B11)),VLOOKUP($B11,specdata,2,FALSE()),"")</f>
        <v>1</v>
      </c>
      <c r="J11" s="65">
        <f>VLOOKUP(G11,AvailabilityData,2,FALSE())</f>
        <v>0</v>
      </c>
      <c r="K11" s="65">
        <f>I11*J11</f>
        <v>0</v>
      </c>
      <c r="L11" s="63">
        <v>1</v>
      </c>
    </row>
    <row r="12" spans="1:17" ht="15" customHeight="1" x14ac:dyDescent="0.3">
      <c r="A12" s="155"/>
      <c r="B12" s="113"/>
      <c r="C12" s="114" t="s">
        <v>1314</v>
      </c>
      <c r="D12" s="197"/>
      <c r="E12" s="168"/>
      <c r="F12" s="116"/>
      <c r="G12" s="575"/>
      <c r="H12" s="565">
        <f>COUNTIFS(B:B,"=Important",G:G,"=Function Available")</f>
        <v>0</v>
      </c>
    </row>
    <row r="13" spans="1:17" ht="30" customHeight="1" x14ac:dyDescent="0.3">
      <c r="A13" s="188" t="str">
        <f>IF(L13=1,"LProp-"&amp;TEXT(COUNTIF($L$3:L13, "1"), "0"), "")</f>
        <v>LProp-7</v>
      </c>
      <c r="B13" s="92" t="s">
        <v>10</v>
      </c>
      <c r="C13" s="106" t="s">
        <v>1315</v>
      </c>
      <c r="D13" s="189"/>
      <c r="E13" s="90"/>
      <c r="F13" s="91">
        <v>1</v>
      </c>
      <c r="G13" s="86" t="s">
        <v>67</v>
      </c>
      <c r="H13" s="565">
        <f>COUNTIFS(B:B,"=Important",G:G,"=Function Not Available")</f>
        <v>0</v>
      </c>
      <c r="I13" s="65">
        <f>IF(NOT(ISBLANK($B13)),VLOOKUP($B13,specdata,2,FALSE()),"")</f>
        <v>1</v>
      </c>
      <c r="J13" s="65">
        <f>VLOOKUP(G13,AvailabilityData,2,FALSE())</f>
        <v>0</v>
      </c>
      <c r="K13" s="65">
        <f>I13*J13</f>
        <v>0</v>
      </c>
      <c r="L13" s="63">
        <v>1</v>
      </c>
    </row>
    <row r="14" spans="1:17" ht="15" customHeight="1" x14ac:dyDescent="0.3">
      <c r="A14" s="155"/>
      <c r="B14" s="113"/>
      <c r="C14" s="114" t="s">
        <v>1316</v>
      </c>
      <c r="D14" s="197"/>
      <c r="E14" s="168"/>
      <c r="F14" s="116"/>
      <c r="G14" s="575"/>
      <c r="H14" s="565">
        <f>COUNTIFS(B:B,"=Important",G:G,"=Exception")</f>
        <v>0</v>
      </c>
    </row>
    <row r="15" spans="1:17" ht="30" customHeight="1" x14ac:dyDescent="0.3">
      <c r="A15" s="188" t="str">
        <f>IF(L15=1,"LProp-"&amp;TEXT(COUNTIF($L$3:L15, "1"), "0"), "")</f>
        <v>LProp-8</v>
      </c>
      <c r="B15" s="92" t="s">
        <v>9</v>
      </c>
      <c r="C15" s="118" t="s">
        <v>1317</v>
      </c>
      <c r="D15" s="83"/>
      <c r="E15" s="84"/>
      <c r="F15" s="121">
        <v>1</v>
      </c>
      <c r="G15" s="122" t="s">
        <v>67</v>
      </c>
      <c r="H15" s="566">
        <f>COUNTIFS(B:B,"=Informational",G:G,"=Select from Drop Down List")</f>
        <v>0</v>
      </c>
      <c r="I15" s="65">
        <f t="shared" ref="I15:I19" si="9">IF(NOT(ISBLANK($B15)),VLOOKUP($B15,specdata,2,FALSE()),"")</f>
        <v>5</v>
      </c>
      <c r="J15" s="65">
        <f t="shared" ref="J15:J19" si="10">VLOOKUP(G15,AvailabilityData,2,FALSE())</f>
        <v>0</v>
      </c>
      <c r="K15" s="65">
        <f t="shared" ref="K15:K19" si="11">I15*J15</f>
        <v>0</v>
      </c>
      <c r="L15" s="63">
        <v>1</v>
      </c>
    </row>
    <row r="16" spans="1:17" ht="30" customHeight="1" x14ac:dyDescent="0.3">
      <c r="A16" s="188" t="str">
        <f>IF(L16=1,"LProp-"&amp;TEXT(COUNTIF($L$3:L16, "1"), "0"), "")</f>
        <v>LProp-9</v>
      </c>
      <c r="B16" s="92" t="s">
        <v>9</v>
      </c>
      <c r="C16" s="106" t="s">
        <v>1318</v>
      </c>
      <c r="D16" s="93"/>
      <c r="E16" s="84"/>
      <c r="F16" s="85">
        <v>1</v>
      </c>
      <c r="G16" s="86" t="s">
        <v>67</v>
      </c>
      <c r="H16" s="566">
        <f>COUNTIFS(B:B,"=Informational",G:G,"=Function Available")</f>
        <v>0</v>
      </c>
      <c r="I16" s="65">
        <f t="shared" si="9"/>
        <v>5</v>
      </c>
      <c r="J16" s="65">
        <f t="shared" si="10"/>
        <v>0</v>
      </c>
      <c r="K16" s="65">
        <f t="shared" si="11"/>
        <v>0</v>
      </c>
      <c r="L16" s="63">
        <v>1</v>
      </c>
    </row>
    <row r="17" spans="1:12" ht="62.4" x14ac:dyDescent="0.3">
      <c r="A17" s="188" t="str">
        <f>IF(L17=1,"LProp-"&amp;TEXT(COUNTIF($L$3:L17, "1"), "0"), "")</f>
        <v>LProp-10</v>
      </c>
      <c r="B17" s="92" t="s">
        <v>9</v>
      </c>
      <c r="C17" s="106" t="s">
        <v>1319</v>
      </c>
      <c r="D17" s="93"/>
      <c r="E17" s="84"/>
      <c r="F17" s="85">
        <v>1</v>
      </c>
      <c r="G17" s="86" t="s">
        <v>67</v>
      </c>
      <c r="H17" s="566">
        <f>COUNTIFS(B:B,"=Informational",G:G,"=Function Not Available")</f>
        <v>0</v>
      </c>
      <c r="I17" s="65">
        <f t="shared" si="9"/>
        <v>5</v>
      </c>
      <c r="J17" s="65">
        <f t="shared" si="10"/>
        <v>0</v>
      </c>
      <c r="K17" s="65">
        <f t="shared" si="11"/>
        <v>0</v>
      </c>
      <c r="L17" s="63">
        <v>1</v>
      </c>
    </row>
    <row r="18" spans="1:12" ht="30" customHeight="1" x14ac:dyDescent="0.3">
      <c r="A18" s="188" t="str">
        <f>IF(L18=1,"LProp-"&amp;TEXT(COUNTIF($L$3:L18, "1"), "0"), "")</f>
        <v>LProp-11</v>
      </c>
      <c r="B18" s="92" t="s">
        <v>9</v>
      </c>
      <c r="C18" s="106" t="s">
        <v>1320</v>
      </c>
      <c r="D18" s="93"/>
      <c r="E18" s="84"/>
      <c r="F18" s="85">
        <v>1</v>
      </c>
      <c r="G18" s="86" t="s">
        <v>67</v>
      </c>
      <c r="H18" s="566">
        <f>COUNTIFS(B:B,"=Informational",G:G,"=Exception")</f>
        <v>0</v>
      </c>
      <c r="I18" s="65">
        <f t="shared" si="9"/>
        <v>5</v>
      </c>
      <c r="J18" s="65">
        <f t="shared" si="10"/>
        <v>0</v>
      </c>
      <c r="K18" s="65">
        <f t="shared" si="11"/>
        <v>0</v>
      </c>
      <c r="L18" s="63">
        <v>1</v>
      </c>
    </row>
    <row r="19" spans="1:12" ht="30" customHeight="1" x14ac:dyDescent="0.3">
      <c r="A19" s="188" t="str">
        <f>IF(L19=1,"LProp-"&amp;TEXT(COUNTIF($L$3:L19, "1"), "0"), "")</f>
        <v>LProp-12</v>
      </c>
      <c r="B19" s="92" t="s">
        <v>9</v>
      </c>
      <c r="C19" s="106" t="s">
        <v>1321</v>
      </c>
      <c r="D19" s="93"/>
      <c r="E19" s="84"/>
      <c r="F19" s="85">
        <v>1</v>
      </c>
      <c r="G19" s="86" t="s">
        <v>67</v>
      </c>
      <c r="I19" s="65">
        <f t="shared" si="9"/>
        <v>5</v>
      </c>
      <c r="J19" s="65">
        <f t="shared" si="10"/>
        <v>0</v>
      </c>
      <c r="K19" s="65">
        <f t="shared" si="11"/>
        <v>0</v>
      </c>
      <c r="L19" s="63">
        <v>1</v>
      </c>
    </row>
    <row r="20" spans="1:12" ht="15" customHeight="1" x14ac:dyDescent="0.3">
      <c r="A20" s="155"/>
      <c r="B20" s="113"/>
      <c r="C20" s="114" t="s">
        <v>1322</v>
      </c>
      <c r="D20" s="197"/>
      <c r="E20" s="168"/>
      <c r="F20" s="116"/>
      <c r="G20" s="575"/>
    </row>
    <row r="21" spans="1:12" ht="65.25" customHeight="1" x14ac:dyDescent="0.3">
      <c r="A21" s="188" t="str">
        <f>IF(L21=1,"LProp-"&amp;TEXT(COUNTIF($L$3:L21, "1"), "0"), "")</f>
        <v>LProp-13</v>
      </c>
      <c r="B21" s="92" t="s">
        <v>9</v>
      </c>
      <c r="C21" s="217" t="s">
        <v>1323</v>
      </c>
      <c r="D21" s="83"/>
      <c r="E21" s="84"/>
      <c r="F21" s="121">
        <v>1</v>
      </c>
      <c r="G21" s="122" t="s">
        <v>67</v>
      </c>
      <c r="I21" s="65">
        <f t="shared" ref="I21:I28" si="12">IF(NOT(ISBLANK($B21)),VLOOKUP($B21,specdata,2,FALSE()),"")</f>
        <v>5</v>
      </c>
      <c r="J21" s="65">
        <f t="shared" ref="J21:J28" si="13">VLOOKUP(G21,AvailabilityData,2,FALSE())</f>
        <v>0</v>
      </c>
      <c r="K21" s="65">
        <f t="shared" ref="K21:K28" si="14">I21*J21</f>
        <v>0</v>
      </c>
      <c r="L21" s="63">
        <v>1</v>
      </c>
    </row>
    <row r="22" spans="1:12" ht="30" customHeight="1" x14ac:dyDescent="0.3">
      <c r="A22" s="188" t="str">
        <f>IF(L22=1,"LProp-"&amp;TEXT(COUNTIF($L$3:L22, "1"), "0"), "")</f>
        <v>LProp-14</v>
      </c>
      <c r="B22" s="92" t="s">
        <v>10</v>
      </c>
      <c r="C22" s="106" t="s">
        <v>1324</v>
      </c>
      <c r="D22" s="93"/>
      <c r="E22" s="84"/>
      <c r="F22" s="85">
        <v>1</v>
      </c>
      <c r="G22" s="86" t="s">
        <v>67</v>
      </c>
      <c r="I22" s="65">
        <f t="shared" si="12"/>
        <v>1</v>
      </c>
      <c r="J22" s="65">
        <f t="shared" si="13"/>
        <v>0</v>
      </c>
      <c r="K22" s="65">
        <f t="shared" si="14"/>
        <v>0</v>
      </c>
      <c r="L22" s="63">
        <v>1</v>
      </c>
    </row>
    <row r="23" spans="1:12" ht="30" customHeight="1" x14ac:dyDescent="0.3">
      <c r="A23" s="188" t="str">
        <f>IF(L23=1,"LProp-"&amp;TEXT(COUNTIF($L$3:L23, "1"), "0"), "")</f>
        <v>LProp-15</v>
      </c>
      <c r="B23" s="92" t="s">
        <v>10</v>
      </c>
      <c r="C23" s="106" t="s">
        <v>1325</v>
      </c>
      <c r="D23" s="93"/>
      <c r="E23" s="84"/>
      <c r="F23" s="85">
        <v>1</v>
      </c>
      <c r="G23" s="86" t="s">
        <v>67</v>
      </c>
      <c r="I23" s="65">
        <f t="shared" si="12"/>
        <v>1</v>
      </c>
      <c r="J23" s="65">
        <f t="shared" si="13"/>
        <v>0</v>
      </c>
      <c r="K23" s="65">
        <f t="shared" si="14"/>
        <v>0</v>
      </c>
      <c r="L23" s="63">
        <v>1</v>
      </c>
    </row>
    <row r="24" spans="1:12" ht="30" customHeight="1" x14ac:dyDescent="0.3">
      <c r="A24" s="188" t="str">
        <f>IF(L24=1,"LProp-"&amp;TEXT(COUNTIF($L$3:L24, "1"), "0"), "")</f>
        <v>LProp-16</v>
      </c>
      <c r="B24" s="92" t="s">
        <v>9</v>
      </c>
      <c r="C24" s="106" t="s">
        <v>1326</v>
      </c>
      <c r="D24" s="93"/>
      <c r="E24" s="84"/>
      <c r="F24" s="85">
        <v>1</v>
      </c>
      <c r="G24" s="86" t="s">
        <v>67</v>
      </c>
      <c r="I24" s="65">
        <f t="shared" si="12"/>
        <v>5</v>
      </c>
      <c r="J24" s="65">
        <f t="shared" si="13"/>
        <v>0</v>
      </c>
      <c r="K24" s="65">
        <f t="shared" si="14"/>
        <v>0</v>
      </c>
      <c r="L24" s="63">
        <v>1</v>
      </c>
    </row>
    <row r="25" spans="1:12" ht="30" customHeight="1" x14ac:dyDescent="0.3">
      <c r="A25" s="188" t="str">
        <f>IF(L25=1,"LProp-"&amp;TEXT(COUNTIF($L$3:L25, "1"), "0"), "")</f>
        <v>LProp-17</v>
      </c>
      <c r="B25" s="92" t="s">
        <v>10</v>
      </c>
      <c r="C25" s="106" t="s">
        <v>1327</v>
      </c>
      <c r="D25" s="93"/>
      <c r="E25" s="84"/>
      <c r="F25" s="85">
        <v>1</v>
      </c>
      <c r="G25" s="86" t="s">
        <v>67</v>
      </c>
      <c r="I25" s="65">
        <f t="shared" si="12"/>
        <v>1</v>
      </c>
      <c r="J25" s="65">
        <f t="shared" si="13"/>
        <v>0</v>
      </c>
      <c r="K25" s="65">
        <f t="shared" si="14"/>
        <v>0</v>
      </c>
      <c r="L25" s="63">
        <v>1</v>
      </c>
    </row>
    <row r="26" spans="1:12" ht="30" customHeight="1" x14ac:dyDescent="0.3">
      <c r="A26" s="188" t="str">
        <f>IF(L26=1,"LProp-"&amp;TEXT(COUNTIF($L$3:L26, "1"), "0"), "")</f>
        <v>LProp-18</v>
      </c>
      <c r="B26" s="92" t="s">
        <v>10</v>
      </c>
      <c r="C26" s="106" t="s">
        <v>1328</v>
      </c>
      <c r="D26" s="93"/>
      <c r="E26" s="84"/>
      <c r="F26" s="85">
        <v>1</v>
      </c>
      <c r="G26" s="86" t="s">
        <v>67</v>
      </c>
      <c r="I26" s="65">
        <f t="shared" si="12"/>
        <v>1</v>
      </c>
      <c r="J26" s="65">
        <f t="shared" si="13"/>
        <v>0</v>
      </c>
      <c r="K26" s="65">
        <f t="shared" si="14"/>
        <v>0</v>
      </c>
      <c r="L26" s="63">
        <v>1</v>
      </c>
    </row>
    <row r="27" spans="1:12" ht="30" customHeight="1" x14ac:dyDescent="0.3">
      <c r="A27" s="188" t="str">
        <f>IF(L27=1,"LProp-"&amp;TEXT(COUNTIF($L$3:L27, "1"), "0"), "")</f>
        <v>LProp-19</v>
      </c>
      <c r="B27" s="92" t="s">
        <v>10</v>
      </c>
      <c r="C27" s="106" t="s">
        <v>1329</v>
      </c>
      <c r="D27" s="93"/>
      <c r="E27" s="84"/>
      <c r="F27" s="85">
        <v>1</v>
      </c>
      <c r="G27" s="86" t="s">
        <v>67</v>
      </c>
      <c r="I27" s="65">
        <f t="shared" si="12"/>
        <v>1</v>
      </c>
      <c r="J27" s="65">
        <f t="shared" si="13"/>
        <v>0</v>
      </c>
      <c r="K27" s="65">
        <f t="shared" si="14"/>
        <v>0</v>
      </c>
      <c r="L27" s="63">
        <v>1</v>
      </c>
    </row>
    <row r="28" spans="1:12" ht="30" customHeight="1" x14ac:dyDescent="0.3">
      <c r="A28" s="188" t="str">
        <f>IF(L28=1,"LProp-"&amp;TEXT(COUNTIF($L$3:L28, "1"), "0"), "")</f>
        <v>LProp-20</v>
      </c>
      <c r="B28" s="92" t="s">
        <v>10</v>
      </c>
      <c r="C28" s="106" t="s">
        <v>1330</v>
      </c>
      <c r="D28" s="189"/>
      <c r="E28" s="90"/>
      <c r="F28" s="91">
        <v>1</v>
      </c>
      <c r="G28" s="86" t="s">
        <v>67</v>
      </c>
      <c r="I28" s="65">
        <f t="shared" si="12"/>
        <v>1</v>
      </c>
      <c r="J28" s="65">
        <f t="shared" si="13"/>
        <v>0</v>
      </c>
      <c r="K28" s="65">
        <f t="shared" si="14"/>
        <v>0</v>
      </c>
      <c r="L28" s="63">
        <v>1</v>
      </c>
    </row>
    <row r="29" spans="1:12" ht="15" customHeight="1" x14ac:dyDescent="0.3">
      <c r="A29" s="155"/>
      <c r="B29" s="113"/>
      <c r="C29" s="114" t="s">
        <v>1331</v>
      </c>
      <c r="D29" s="197"/>
      <c r="E29" s="168"/>
      <c r="F29" s="116"/>
      <c r="G29" s="579"/>
    </row>
    <row r="30" spans="1:12" s="153" customFormat="1" ht="15" customHeight="1" x14ac:dyDescent="0.3">
      <c r="A30" s="400"/>
      <c r="B30" s="401"/>
      <c r="C30" s="581" t="s">
        <v>1332</v>
      </c>
      <c r="D30" s="218"/>
      <c r="E30" s="232"/>
      <c r="F30" s="578"/>
      <c r="G30" s="580"/>
      <c r="H30" s="64"/>
      <c r="I30" s="97"/>
      <c r="J30" s="97"/>
      <c r="K30" s="97"/>
    </row>
    <row r="31" spans="1:12" ht="30" customHeight="1" x14ac:dyDescent="0.3">
      <c r="A31" s="188" t="str">
        <f>IF(L31=1,"LProp-"&amp;TEXT(COUNTIF($L$3:L31, "1"), "0"), "")</f>
        <v>LProp-21</v>
      </c>
      <c r="B31" s="92" t="s">
        <v>9</v>
      </c>
      <c r="C31" s="132" t="s">
        <v>1333</v>
      </c>
      <c r="D31" s="83"/>
      <c r="E31" s="84"/>
      <c r="F31" s="121">
        <v>1</v>
      </c>
      <c r="G31" s="122" t="s">
        <v>67</v>
      </c>
      <c r="I31" s="65">
        <f t="shared" ref="I31" si="15">IF(NOT(ISBLANK($B31)),VLOOKUP($B31,specdata,2,FALSE()),"")</f>
        <v>5</v>
      </c>
      <c r="J31" s="65">
        <f t="shared" ref="J31" si="16">VLOOKUP(G31,AvailabilityData,2,FALSE())</f>
        <v>0</v>
      </c>
      <c r="K31" s="65">
        <f t="shared" ref="K31" si="17">I31*J31</f>
        <v>0</v>
      </c>
      <c r="L31" s="63">
        <v>1</v>
      </c>
    </row>
    <row r="32" spans="1:12" s="153" customFormat="1" ht="15" customHeight="1" x14ac:dyDescent="0.3">
      <c r="A32" s="228"/>
      <c r="B32" s="229"/>
      <c r="C32" s="582" t="s">
        <v>1334</v>
      </c>
      <c r="D32" s="218"/>
      <c r="E32" s="583"/>
      <c r="F32" s="399"/>
      <c r="G32" s="575"/>
      <c r="H32" s="64"/>
      <c r="I32" s="97"/>
      <c r="J32" s="97"/>
      <c r="K32" s="97"/>
    </row>
    <row r="33" spans="1:12" ht="30" customHeight="1" x14ac:dyDescent="0.3">
      <c r="A33" s="188" t="str">
        <f>IF(L33=1,"LProp-"&amp;TEXT(COUNTIF($L$3:L33, "1"), "0"), "")</f>
        <v>LProp-22</v>
      </c>
      <c r="B33" s="92" t="s">
        <v>10</v>
      </c>
      <c r="C33" s="132" t="s">
        <v>1335</v>
      </c>
      <c r="D33" s="83"/>
      <c r="E33" s="84"/>
      <c r="F33" s="121">
        <v>1</v>
      </c>
      <c r="G33" s="122" t="s">
        <v>67</v>
      </c>
      <c r="I33" s="65">
        <f t="shared" ref="I33:I48" si="18">IF(NOT(ISBLANK($B33)),VLOOKUP($B33,specdata,2,FALSE()),"")</f>
        <v>1</v>
      </c>
      <c r="J33" s="65">
        <f t="shared" ref="J33:J48" si="19">VLOOKUP(G33,AvailabilityData,2,FALSE())</f>
        <v>0</v>
      </c>
      <c r="K33" s="65">
        <f t="shared" ref="K33:K48" si="20">I33*J33</f>
        <v>0</v>
      </c>
      <c r="L33" s="63">
        <v>1</v>
      </c>
    </row>
    <row r="34" spans="1:12" ht="30" customHeight="1" x14ac:dyDescent="0.3">
      <c r="A34" s="188" t="str">
        <f>IF(L34=1,"LProp-"&amp;TEXT(COUNTIF($L$3:L34, "1"), "0"), "")</f>
        <v>LProp-23</v>
      </c>
      <c r="B34" s="92" t="s">
        <v>10</v>
      </c>
      <c r="C34" s="133" t="s">
        <v>1336</v>
      </c>
      <c r="D34" s="93"/>
      <c r="E34" s="84"/>
      <c r="F34" s="85">
        <v>1</v>
      </c>
      <c r="G34" s="86" t="s">
        <v>67</v>
      </c>
      <c r="I34" s="65">
        <f t="shared" si="18"/>
        <v>1</v>
      </c>
      <c r="J34" s="65">
        <f t="shared" si="19"/>
        <v>0</v>
      </c>
      <c r="K34" s="65">
        <f t="shared" si="20"/>
        <v>0</v>
      </c>
      <c r="L34" s="63">
        <v>1</v>
      </c>
    </row>
    <row r="35" spans="1:12" ht="30" customHeight="1" x14ac:dyDescent="0.3">
      <c r="A35" s="188" t="str">
        <f>IF(L35=1,"LProp-"&amp;TEXT(COUNTIF($L$3:L35, "1"), "0"), "")</f>
        <v>LProp-24</v>
      </c>
      <c r="B35" s="92" t="s">
        <v>10</v>
      </c>
      <c r="C35" s="133" t="s">
        <v>1337</v>
      </c>
      <c r="D35" s="93"/>
      <c r="E35" s="84"/>
      <c r="F35" s="85">
        <v>1</v>
      </c>
      <c r="G35" s="86" t="s">
        <v>67</v>
      </c>
      <c r="I35" s="65">
        <f t="shared" si="18"/>
        <v>1</v>
      </c>
      <c r="J35" s="65">
        <f t="shared" si="19"/>
        <v>0</v>
      </c>
      <c r="K35" s="65">
        <f t="shared" si="20"/>
        <v>0</v>
      </c>
      <c r="L35" s="63">
        <v>1</v>
      </c>
    </row>
    <row r="36" spans="1:12" ht="30" customHeight="1" x14ac:dyDescent="0.3">
      <c r="A36" s="188" t="str">
        <f>IF(L36=1,"LProp-"&amp;TEXT(COUNTIF($L$3:L36, "1"), "0"), "")</f>
        <v>LProp-25</v>
      </c>
      <c r="B36" s="92" t="s">
        <v>10</v>
      </c>
      <c r="C36" s="133" t="s">
        <v>1338</v>
      </c>
      <c r="D36" s="93"/>
      <c r="E36" s="84"/>
      <c r="F36" s="85">
        <v>1</v>
      </c>
      <c r="G36" s="86" t="s">
        <v>67</v>
      </c>
      <c r="I36" s="65">
        <f t="shared" si="18"/>
        <v>1</v>
      </c>
      <c r="J36" s="65">
        <f t="shared" si="19"/>
        <v>0</v>
      </c>
      <c r="K36" s="65">
        <f t="shared" si="20"/>
        <v>0</v>
      </c>
      <c r="L36" s="63">
        <v>1</v>
      </c>
    </row>
    <row r="37" spans="1:12" ht="30" customHeight="1" x14ac:dyDescent="0.3">
      <c r="A37" s="188" t="str">
        <f>IF(L37=1,"LProp-"&amp;TEXT(COUNTIF($L$3:L37, "1"), "0"), "")</f>
        <v>LProp-26</v>
      </c>
      <c r="B37" s="92" t="s">
        <v>10</v>
      </c>
      <c r="C37" s="133" t="s">
        <v>1339</v>
      </c>
      <c r="D37" s="93"/>
      <c r="E37" s="84"/>
      <c r="F37" s="85">
        <v>1</v>
      </c>
      <c r="G37" s="86" t="s">
        <v>67</v>
      </c>
      <c r="I37" s="65">
        <f t="shared" si="18"/>
        <v>1</v>
      </c>
      <c r="J37" s="65">
        <f t="shared" si="19"/>
        <v>0</v>
      </c>
      <c r="K37" s="65">
        <f t="shared" si="20"/>
        <v>0</v>
      </c>
      <c r="L37" s="63">
        <v>1</v>
      </c>
    </row>
    <row r="38" spans="1:12" ht="30" customHeight="1" x14ac:dyDescent="0.3">
      <c r="A38" s="188" t="str">
        <f>IF(L38=1,"LProp-"&amp;TEXT(COUNTIF($L$3:L38, "1"), "0"), "")</f>
        <v>LProp-27</v>
      </c>
      <c r="B38" s="92" t="s">
        <v>10</v>
      </c>
      <c r="C38" s="133" t="s">
        <v>1340</v>
      </c>
      <c r="D38" s="93"/>
      <c r="E38" s="84"/>
      <c r="F38" s="85">
        <v>1</v>
      </c>
      <c r="G38" s="86" t="s">
        <v>67</v>
      </c>
      <c r="I38" s="65">
        <f t="shared" si="18"/>
        <v>1</v>
      </c>
      <c r="J38" s="65">
        <f t="shared" si="19"/>
        <v>0</v>
      </c>
      <c r="K38" s="65">
        <f t="shared" si="20"/>
        <v>0</v>
      </c>
      <c r="L38" s="63">
        <v>1</v>
      </c>
    </row>
    <row r="39" spans="1:12" ht="30" customHeight="1" x14ac:dyDescent="0.3">
      <c r="A39" s="188" t="str">
        <f>IF(L39=1,"LProp-"&amp;TEXT(COUNTIF($L$3:L39, "1"), "0"), "")</f>
        <v>LProp-28</v>
      </c>
      <c r="B39" s="92" t="s">
        <v>10</v>
      </c>
      <c r="C39" s="133" t="s">
        <v>1341</v>
      </c>
      <c r="D39" s="93"/>
      <c r="E39" s="84"/>
      <c r="F39" s="85">
        <v>1</v>
      </c>
      <c r="G39" s="86" t="s">
        <v>67</v>
      </c>
      <c r="I39" s="65">
        <f t="shared" si="18"/>
        <v>1</v>
      </c>
      <c r="J39" s="65">
        <f t="shared" si="19"/>
        <v>0</v>
      </c>
      <c r="K39" s="65">
        <f t="shared" si="20"/>
        <v>0</v>
      </c>
      <c r="L39" s="63">
        <v>1</v>
      </c>
    </row>
    <row r="40" spans="1:12" ht="30" customHeight="1" x14ac:dyDescent="0.3">
      <c r="A40" s="188" t="str">
        <f>IF(L40=1,"LProp-"&amp;TEXT(COUNTIF($L$3:L40, "1"), "0"), "")</f>
        <v>LProp-29</v>
      </c>
      <c r="B40" s="92" t="s">
        <v>10</v>
      </c>
      <c r="C40" s="133" t="s">
        <v>1342</v>
      </c>
      <c r="D40" s="93"/>
      <c r="E40" s="84"/>
      <c r="F40" s="85">
        <v>1</v>
      </c>
      <c r="G40" s="86" t="s">
        <v>67</v>
      </c>
      <c r="I40" s="65">
        <f t="shared" si="18"/>
        <v>1</v>
      </c>
      <c r="J40" s="65">
        <f t="shared" si="19"/>
        <v>0</v>
      </c>
      <c r="K40" s="65">
        <f t="shared" si="20"/>
        <v>0</v>
      </c>
      <c r="L40" s="63">
        <v>1</v>
      </c>
    </row>
    <row r="41" spans="1:12" ht="30" customHeight="1" x14ac:dyDescent="0.3">
      <c r="A41" s="188" t="str">
        <f>IF(L41=1,"LProp-"&amp;TEXT(COUNTIF($L$3:L41, "1"), "0"), "")</f>
        <v>LProp-30</v>
      </c>
      <c r="B41" s="92" t="s">
        <v>10</v>
      </c>
      <c r="C41" s="133" t="s">
        <v>1343</v>
      </c>
      <c r="D41" s="93"/>
      <c r="E41" s="84"/>
      <c r="F41" s="85">
        <v>1</v>
      </c>
      <c r="G41" s="86" t="s">
        <v>67</v>
      </c>
      <c r="I41" s="65">
        <f t="shared" si="18"/>
        <v>1</v>
      </c>
      <c r="J41" s="65">
        <f t="shared" si="19"/>
        <v>0</v>
      </c>
      <c r="K41" s="65">
        <f t="shared" si="20"/>
        <v>0</v>
      </c>
      <c r="L41" s="63">
        <v>1</v>
      </c>
    </row>
    <row r="42" spans="1:12" ht="30" customHeight="1" x14ac:dyDescent="0.3">
      <c r="A42" s="188" t="str">
        <f>IF(L42=1,"LProp-"&amp;TEXT(COUNTIF($L$3:L42, "1"), "0"), "")</f>
        <v>LProp-31</v>
      </c>
      <c r="B42" s="92" t="s">
        <v>10</v>
      </c>
      <c r="C42" s="133" t="s">
        <v>1344</v>
      </c>
      <c r="D42" s="93"/>
      <c r="E42" s="84"/>
      <c r="F42" s="85">
        <v>1</v>
      </c>
      <c r="G42" s="86" t="s">
        <v>67</v>
      </c>
      <c r="I42" s="65">
        <f t="shared" si="18"/>
        <v>1</v>
      </c>
      <c r="J42" s="65">
        <f t="shared" si="19"/>
        <v>0</v>
      </c>
      <c r="K42" s="65">
        <f t="shared" si="20"/>
        <v>0</v>
      </c>
      <c r="L42" s="63">
        <v>1</v>
      </c>
    </row>
    <row r="43" spans="1:12" ht="30" customHeight="1" x14ac:dyDescent="0.3">
      <c r="A43" s="188" t="str">
        <f>IF(L43=1,"LProp-"&amp;TEXT(COUNTIF($L$3:L43, "1"), "0"), "")</f>
        <v>LProp-32</v>
      </c>
      <c r="B43" s="92" t="s">
        <v>10</v>
      </c>
      <c r="C43" s="133" t="s">
        <v>1345</v>
      </c>
      <c r="D43" s="93"/>
      <c r="E43" s="84"/>
      <c r="F43" s="85">
        <v>1</v>
      </c>
      <c r="G43" s="86" t="s">
        <v>67</v>
      </c>
      <c r="I43" s="65">
        <f t="shared" si="18"/>
        <v>1</v>
      </c>
      <c r="J43" s="65">
        <f t="shared" si="19"/>
        <v>0</v>
      </c>
      <c r="K43" s="65">
        <f t="shared" si="20"/>
        <v>0</v>
      </c>
      <c r="L43" s="63">
        <v>1</v>
      </c>
    </row>
    <row r="44" spans="1:12" ht="30" customHeight="1" x14ac:dyDescent="0.3">
      <c r="A44" s="188" t="str">
        <f>IF(L44=1,"LProp-"&amp;TEXT(COUNTIF($L$3:L44, "1"), "0"), "")</f>
        <v>LProp-33</v>
      </c>
      <c r="B44" s="92" t="s">
        <v>10</v>
      </c>
      <c r="C44" s="133" t="s">
        <v>1346</v>
      </c>
      <c r="D44" s="93"/>
      <c r="E44" s="84"/>
      <c r="F44" s="85">
        <v>1</v>
      </c>
      <c r="G44" s="86" t="s">
        <v>67</v>
      </c>
      <c r="I44" s="65">
        <f t="shared" si="18"/>
        <v>1</v>
      </c>
      <c r="J44" s="65">
        <f t="shared" si="19"/>
        <v>0</v>
      </c>
      <c r="K44" s="65">
        <f t="shared" si="20"/>
        <v>0</v>
      </c>
      <c r="L44" s="63">
        <v>1</v>
      </c>
    </row>
    <row r="45" spans="1:12" ht="30" customHeight="1" x14ac:dyDescent="0.3">
      <c r="A45" s="188" t="str">
        <f>IF(L45=1,"LProp-"&amp;TEXT(COUNTIF($L$3:L45, "1"), "0"), "")</f>
        <v>LProp-34</v>
      </c>
      <c r="B45" s="92" t="s">
        <v>10</v>
      </c>
      <c r="C45" s="133" t="s">
        <v>1347</v>
      </c>
      <c r="D45" s="93"/>
      <c r="E45" s="84"/>
      <c r="F45" s="85">
        <v>1</v>
      </c>
      <c r="G45" s="86" t="s">
        <v>67</v>
      </c>
      <c r="I45" s="65">
        <f t="shared" si="18"/>
        <v>1</v>
      </c>
      <c r="J45" s="65">
        <f t="shared" si="19"/>
        <v>0</v>
      </c>
      <c r="K45" s="65">
        <f t="shared" si="20"/>
        <v>0</v>
      </c>
      <c r="L45" s="63">
        <v>1</v>
      </c>
    </row>
    <row r="46" spans="1:12" ht="30" customHeight="1" x14ac:dyDescent="0.3">
      <c r="A46" s="188" t="str">
        <f>IF(L46=1,"LProp-"&amp;TEXT(COUNTIF($L$3:L46, "1"), "0"), "")</f>
        <v>LProp-35</v>
      </c>
      <c r="B46" s="92" t="s">
        <v>10</v>
      </c>
      <c r="C46" s="133" t="s">
        <v>1348</v>
      </c>
      <c r="D46" s="93"/>
      <c r="E46" s="84"/>
      <c r="F46" s="85">
        <v>1</v>
      </c>
      <c r="G46" s="86" t="s">
        <v>67</v>
      </c>
      <c r="I46" s="65">
        <f t="shared" si="18"/>
        <v>1</v>
      </c>
      <c r="J46" s="65">
        <f t="shared" si="19"/>
        <v>0</v>
      </c>
      <c r="K46" s="65">
        <f t="shared" si="20"/>
        <v>0</v>
      </c>
      <c r="L46" s="63">
        <v>1</v>
      </c>
    </row>
    <row r="47" spans="1:12" ht="30" customHeight="1" x14ac:dyDescent="0.3">
      <c r="A47" s="188" t="str">
        <f>IF(L47=1,"LProp-"&amp;TEXT(COUNTIF($L$3:L47, "1"), "0"), "")</f>
        <v>LProp-36</v>
      </c>
      <c r="B47" s="92" t="s">
        <v>10</v>
      </c>
      <c r="C47" s="133" t="s">
        <v>1349</v>
      </c>
      <c r="D47" s="93"/>
      <c r="E47" s="84"/>
      <c r="F47" s="85">
        <v>1</v>
      </c>
      <c r="G47" s="86" t="s">
        <v>67</v>
      </c>
      <c r="I47" s="65">
        <f t="shared" si="18"/>
        <v>1</v>
      </c>
      <c r="J47" s="65">
        <f t="shared" si="19"/>
        <v>0</v>
      </c>
      <c r="K47" s="65">
        <f t="shared" si="20"/>
        <v>0</v>
      </c>
      <c r="L47" s="63">
        <v>1</v>
      </c>
    </row>
    <row r="48" spans="1:12" ht="30" customHeight="1" x14ac:dyDescent="0.3">
      <c r="A48" s="188" t="str">
        <f>IF(L48=1,"LProp-"&amp;TEXT(COUNTIF($L$3:L48, "1"), "0"), "")</f>
        <v>LProp-37</v>
      </c>
      <c r="B48" s="92" t="s">
        <v>10</v>
      </c>
      <c r="C48" s="133" t="s">
        <v>1350</v>
      </c>
      <c r="D48" s="189"/>
      <c r="E48" s="90"/>
      <c r="F48" s="91">
        <v>1</v>
      </c>
      <c r="G48" s="86" t="s">
        <v>67</v>
      </c>
      <c r="I48" s="65">
        <f t="shared" si="18"/>
        <v>1</v>
      </c>
      <c r="J48" s="65">
        <f t="shared" si="19"/>
        <v>0</v>
      </c>
      <c r="K48" s="65">
        <f t="shared" si="20"/>
        <v>0</v>
      </c>
      <c r="L48" s="63">
        <v>1</v>
      </c>
    </row>
    <row r="49" spans="1:12" ht="15" customHeight="1" x14ac:dyDescent="0.3">
      <c r="A49" s="155"/>
      <c r="B49" s="113"/>
      <c r="C49" s="114" t="s">
        <v>1351</v>
      </c>
      <c r="D49" s="197"/>
      <c r="E49" s="168"/>
      <c r="F49" s="116"/>
      <c r="G49" s="575"/>
    </row>
    <row r="50" spans="1:12" ht="31.2" x14ac:dyDescent="0.3">
      <c r="A50" s="188" t="str">
        <f>IF(L50=1,"LProp-"&amp;TEXT(COUNTIF($L$3:L50, "1"), "0"), "")</f>
        <v>LProp-38</v>
      </c>
      <c r="B50" s="81" t="s">
        <v>10</v>
      </c>
      <c r="C50" s="118" t="s">
        <v>1352</v>
      </c>
      <c r="D50" s="83"/>
      <c r="E50" s="84"/>
      <c r="F50" s="121">
        <v>1</v>
      </c>
      <c r="G50" s="122" t="s">
        <v>67</v>
      </c>
      <c r="I50" s="65">
        <f t="shared" ref="I50:I63" si="21">IF(NOT(ISBLANK($B50)),VLOOKUP($B50,specdata,2,FALSE()),"")</f>
        <v>1</v>
      </c>
      <c r="J50" s="65">
        <f t="shared" ref="J50:J63" si="22">VLOOKUP(G50,AvailabilityData,2,FALSE())</f>
        <v>0</v>
      </c>
      <c r="K50" s="65">
        <f t="shared" ref="K50:K63" si="23">I50*J50</f>
        <v>0</v>
      </c>
      <c r="L50" s="63">
        <v>1</v>
      </c>
    </row>
    <row r="51" spans="1:12" ht="31.2" x14ac:dyDescent="0.3">
      <c r="A51" s="188" t="str">
        <f>IF(L51=1,"LProp-"&amp;TEXT(COUNTIF($L$3:L51, "1"), "0"), "")</f>
        <v>LProp-39</v>
      </c>
      <c r="B51" s="92" t="s">
        <v>10</v>
      </c>
      <c r="C51" s="143" t="s">
        <v>1353</v>
      </c>
      <c r="D51" s="402"/>
      <c r="E51" s="84"/>
      <c r="F51" s="85">
        <v>1</v>
      </c>
      <c r="G51" s="86" t="s">
        <v>67</v>
      </c>
      <c r="I51" s="65">
        <f t="shared" si="21"/>
        <v>1</v>
      </c>
      <c r="J51" s="65">
        <f t="shared" si="22"/>
        <v>0</v>
      </c>
      <c r="K51" s="65">
        <f t="shared" si="23"/>
        <v>0</v>
      </c>
      <c r="L51" s="63">
        <v>1</v>
      </c>
    </row>
    <row r="52" spans="1:12" ht="31.2" x14ac:dyDescent="0.3">
      <c r="A52" s="188" t="str">
        <f>IF(L52=1,"LProp-"&amp;TEXT(COUNTIF($L$3:L52, "1"), "0"), "")</f>
        <v>LProp-40</v>
      </c>
      <c r="B52" s="92" t="s">
        <v>10</v>
      </c>
      <c r="C52" s="143" t="s">
        <v>1354</v>
      </c>
      <c r="D52" s="402"/>
      <c r="E52" s="84"/>
      <c r="F52" s="85">
        <v>1</v>
      </c>
      <c r="G52" s="86" t="s">
        <v>67</v>
      </c>
      <c r="I52" s="65">
        <f t="shared" si="21"/>
        <v>1</v>
      </c>
      <c r="J52" s="65">
        <f t="shared" si="22"/>
        <v>0</v>
      </c>
      <c r="K52" s="65">
        <f t="shared" si="23"/>
        <v>0</v>
      </c>
      <c r="L52" s="63">
        <v>1</v>
      </c>
    </row>
    <row r="53" spans="1:12" ht="31.2" x14ac:dyDescent="0.3">
      <c r="A53" s="188" t="str">
        <f>IF(L53=1,"LProp-"&amp;TEXT(COUNTIF($L$3:L53, "1"), "0"), "")</f>
        <v>LProp-41</v>
      </c>
      <c r="B53" s="92" t="s">
        <v>10</v>
      </c>
      <c r="C53" s="143" t="s">
        <v>1355</v>
      </c>
      <c r="D53" s="403"/>
      <c r="E53" s="90"/>
      <c r="F53" s="91">
        <v>1</v>
      </c>
      <c r="G53" s="111" t="s">
        <v>67</v>
      </c>
      <c r="I53" s="65">
        <f t="shared" si="21"/>
        <v>1</v>
      </c>
      <c r="J53" s="65">
        <f t="shared" si="22"/>
        <v>0</v>
      </c>
      <c r="K53" s="65">
        <f t="shared" si="23"/>
        <v>0</v>
      </c>
      <c r="L53" s="63">
        <v>1</v>
      </c>
    </row>
    <row r="54" spans="1:12" x14ac:dyDescent="0.3">
      <c r="A54" s="188" t="str">
        <f>IF(L54=1,"LProp-"&amp;TEXT(COUNTIF($L$3:L54, "1"), "0"), "")</f>
        <v>LProp-42</v>
      </c>
      <c r="B54" s="92" t="s">
        <v>10</v>
      </c>
      <c r="C54" s="144" t="s">
        <v>1356</v>
      </c>
      <c r="D54" s="404"/>
      <c r="E54" s="336"/>
      <c r="F54" s="405"/>
      <c r="G54" s="111" t="s">
        <v>67</v>
      </c>
      <c r="I54" s="65">
        <f t="shared" si="21"/>
        <v>1</v>
      </c>
      <c r="J54" s="65">
        <f t="shared" si="22"/>
        <v>0</v>
      </c>
      <c r="K54" s="65">
        <f t="shared" si="23"/>
        <v>0</v>
      </c>
      <c r="L54" s="63">
        <v>1</v>
      </c>
    </row>
    <row r="55" spans="1:12" ht="31.2" x14ac:dyDescent="0.3">
      <c r="A55" s="188" t="str">
        <f>IF(L55=1,"LProp-"&amp;TEXT(COUNTIF($L$3:L55, "1"), "0"), "")</f>
        <v>LProp-43</v>
      </c>
      <c r="B55" s="92" t="s">
        <v>10</v>
      </c>
      <c r="C55" s="144" t="s">
        <v>1357</v>
      </c>
      <c r="D55" s="404"/>
      <c r="E55" s="336"/>
      <c r="F55" s="405"/>
      <c r="G55" s="111" t="s">
        <v>67</v>
      </c>
      <c r="I55" s="65">
        <f t="shared" si="21"/>
        <v>1</v>
      </c>
      <c r="J55" s="65">
        <f t="shared" si="22"/>
        <v>0</v>
      </c>
      <c r="K55" s="65">
        <f t="shared" si="23"/>
        <v>0</v>
      </c>
      <c r="L55" s="63">
        <v>1</v>
      </c>
    </row>
    <row r="56" spans="1:12" ht="31.2" x14ac:dyDescent="0.3">
      <c r="A56" s="188" t="str">
        <f>IF(L56=1,"LProp-"&amp;TEXT(COUNTIF($L$3:L56, "1"), "0"), "")</f>
        <v>LProp-44</v>
      </c>
      <c r="B56" s="92" t="s">
        <v>10</v>
      </c>
      <c r="C56" s="144" t="s">
        <v>1358</v>
      </c>
      <c r="D56" s="404"/>
      <c r="E56" s="336"/>
      <c r="F56" s="405"/>
      <c r="G56" s="111" t="s">
        <v>67</v>
      </c>
      <c r="I56" s="65">
        <f t="shared" si="21"/>
        <v>1</v>
      </c>
      <c r="J56" s="65">
        <f t="shared" si="22"/>
        <v>0</v>
      </c>
      <c r="K56" s="65">
        <f t="shared" si="23"/>
        <v>0</v>
      </c>
      <c r="L56" s="63">
        <v>1</v>
      </c>
    </row>
    <row r="57" spans="1:12" ht="31.2" x14ac:dyDescent="0.3">
      <c r="A57" s="188" t="str">
        <f>IF(L57=1,"LProp-"&amp;TEXT(COUNTIF($L$3:L57, "1"), "0"), "")</f>
        <v>LProp-45</v>
      </c>
      <c r="B57" s="92" t="s">
        <v>10</v>
      </c>
      <c r="C57" s="144" t="s">
        <v>1359</v>
      </c>
      <c r="D57" s="404"/>
      <c r="E57" s="336"/>
      <c r="F57" s="405"/>
      <c r="G57" s="111" t="s">
        <v>67</v>
      </c>
      <c r="I57" s="65">
        <f t="shared" si="21"/>
        <v>1</v>
      </c>
      <c r="J57" s="65">
        <f t="shared" si="22"/>
        <v>0</v>
      </c>
      <c r="K57" s="65">
        <f t="shared" si="23"/>
        <v>0</v>
      </c>
      <c r="L57" s="63">
        <v>1</v>
      </c>
    </row>
    <row r="58" spans="1:12" ht="31.2" x14ac:dyDescent="0.3">
      <c r="A58" s="188" t="str">
        <f>IF(L58=1,"LProp-"&amp;TEXT(COUNTIF($L$3:L58, "1"), "0"), "")</f>
        <v>LProp-46</v>
      </c>
      <c r="B58" s="92" t="s">
        <v>10</v>
      </c>
      <c r="C58" s="144" t="s">
        <v>1360</v>
      </c>
      <c r="D58" s="404"/>
      <c r="E58" s="336"/>
      <c r="F58" s="405"/>
      <c r="G58" s="111" t="s">
        <v>67</v>
      </c>
      <c r="I58" s="65">
        <f t="shared" si="21"/>
        <v>1</v>
      </c>
      <c r="J58" s="65">
        <f t="shared" si="22"/>
        <v>0</v>
      </c>
      <c r="K58" s="65">
        <f t="shared" si="23"/>
        <v>0</v>
      </c>
      <c r="L58" s="63">
        <v>1</v>
      </c>
    </row>
    <row r="59" spans="1:12" ht="31.2" x14ac:dyDescent="0.3">
      <c r="A59" s="188" t="str">
        <f>IF(L59=1,"LProp-"&amp;TEXT(COUNTIF($L$3:L59, "1"), "0"), "")</f>
        <v>LProp-47</v>
      </c>
      <c r="B59" s="92" t="s">
        <v>10</v>
      </c>
      <c r="C59" s="144" t="s">
        <v>1361</v>
      </c>
      <c r="D59" s="404"/>
      <c r="E59" s="336"/>
      <c r="F59" s="405"/>
      <c r="G59" s="111" t="s">
        <v>67</v>
      </c>
      <c r="I59" s="65">
        <f t="shared" si="21"/>
        <v>1</v>
      </c>
      <c r="J59" s="65">
        <f t="shared" si="22"/>
        <v>0</v>
      </c>
      <c r="K59" s="65">
        <f t="shared" si="23"/>
        <v>0</v>
      </c>
      <c r="L59" s="63">
        <v>1</v>
      </c>
    </row>
    <row r="60" spans="1:12" x14ac:dyDescent="0.3">
      <c r="A60" s="188" t="str">
        <f>IF(L60=1,"LProp-"&amp;TEXT(COUNTIF($L$3:L60, "1"), "0"), "")</f>
        <v>LProp-48</v>
      </c>
      <c r="B60" s="92" t="s">
        <v>10</v>
      </c>
      <c r="C60" s="144" t="s">
        <v>1362</v>
      </c>
      <c r="D60" s="404"/>
      <c r="E60" s="336"/>
      <c r="F60" s="405"/>
      <c r="G60" s="111" t="s">
        <v>67</v>
      </c>
      <c r="I60" s="65">
        <f t="shared" si="21"/>
        <v>1</v>
      </c>
      <c r="J60" s="65">
        <f t="shared" si="22"/>
        <v>0</v>
      </c>
      <c r="K60" s="65">
        <f t="shared" si="23"/>
        <v>0</v>
      </c>
      <c r="L60" s="63">
        <v>1</v>
      </c>
    </row>
    <row r="61" spans="1:12" ht="46.8" x14ac:dyDescent="0.3">
      <c r="A61" s="188" t="str">
        <f>IF(L61=1,"LProp-"&amp;TEXT(COUNTIF($L$3:L61, "1"), "0"), "")</f>
        <v>LProp-49</v>
      </c>
      <c r="B61" s="92" t="s">
        <v>10</v>
      </c>
      <c r="C61" s="144" t="s">
        <v>1363</v>
      </c>
      <c r="D61" s="404"/>
      <c r="E61" s="336"/>
      <c r="F61" s="405"/>
      <c r="G61" s="111" t="s">
        <v>67</v>
      </c>
      <c r="I61" s="65">
        <f t="shared" si="21"/>
        <v>1</v>
      </c>
      <c r="J61" s="65">
        <f t="shared" si="22"/>
        <v>0</v>
      </c>
      <c r="K61" s="65">
        <f t="shared" si="23"/>
        <v>0</v>
      </c>
      <c r="L61" s="63">
        <v>1</v>
      </c>
    </row>
    <row r="62" spans="1:12" ht="46.8" x14ac:dyDescent="0.3">
      <c r="A62" s="188" t="str">
        <f>IF(L62=1,"LProp-"&amp;TEXT(COUNTIF($L$3:L62, "1"), "0"), "")</f>
        <v>LProp-50</v>
      </c>
      <c r="B62" s="92" t="s">
        <v>10</v>
      </c>
      <c r="C62" s="144" t="s">
        <v>1364</v>
      </c>
      <c r="D62" s="404"/>
      <c r="E62" s="336"/>
      <c r="F62" s="405"/>
      <c r="G62" s="111" t="s">
        <v>67</v>
      </c>
      <c r="I62" s="65">
        <f t="shared" si="21"/>
        <v>1</v>
      </c>
      <c r="J62" s="65">
        <f t="shared" si="22"/>
        <v>0</v>
      </c>
      <c r="K62" s="65">
        <f t="shared" si="23"/>
        <v>0</v>
      </c>
      <c r="L62" s="63">
        <v>1</v>
      </c>
    </row>
    <row r="63" spans="1:12" ht="31.2" x14ac:dyDescent="0.3">
      <c r="A63" s="188" t="str">
        <f>IF(L63=1,"LProp-"&amp;TEXT(COUNTIF($L$3:L63, "1"), "0"), "")</f>
        <v>LProp-51</v>
      </c>
      <c r="B63" s="92" t="s">
        <v>10</v>
      </c>
      <c r="C63" s="144" t="s">
        <v>1365</v>
      </c>
      <c r="D63" s="404"/>
      <c r="E63" s="336"/>
      <c r="F63" s="405"/>
      <c r="G63" s="86" t="s">
        <v>67</v>
      </c>
      <c r="I63" s="65">
        <f t="shared" si="21"/>
        <v>1</v>
      </c>
      <c r="J63" s="65">
        <f t="shared" si="22"/>
        <v>0</v>
      </c>
      <c r="K63" s="65">
        <f t="shared" si="23"/>
        <v>0</v>
      </c>
      <c r="L63" s="63">
        <v>1</v>
      </c>
    </row>
    <row r="64" spans="1:12" ht="15" customHeight="1" x14ac:dyDescent="0.3">
      <c r="A64" s="155"/>
      <c r="B64" s="113"/>
      <c r="C64" s="114" t="s">
        <v>1366</v>
      </c>
      <c r="D64" s="197"/>
      <c r="E64" s="168"/>
      <c r="F64" s="116"/>
      <c r="G64" s="575"/>
    </row>
    <row r="65" spans="1:12" ht="46.8" x14ac:dyDescent="0.3">
      <c r="A65" s="188" t="str">
        <f>IF(L65=1,"LProp-"&amp;TEXT(COUNTIF($L$3:L65, "1"), "0"), "")</f>
        <v>LProp-52</v>
      </c>
      <c r="B65" s="81" t="s">
        <v>10</v>
      </c>
      <c r="C65" s="118" t="s">
        <v>1367</v>
      </c>
      <c r="D65" s="83"/>
      <c r="E65" s="84"/>
      <c r="F65" s="121">
        <v>1</v>
      </c>
      <c r="G65" s="122" t="s">
        <v>67</v>
      </c>
      <c r="I65" s="65">
        <f t="shared" ref="I65:I76" si="24">IF(NOT(ISBLANK($B65)),VLOOKUP($B65,specdata,2,FALSE()),"")</f>
        <v>1</v>
      </c>
      <c r="J65" s="65">
        <f t="shared" ref="J65:J76" si="25">VLOOKUP(G65,AvailabilityData,2,FALSE())</f>
        <v>0</v>
      </c>
      <c r="K65" s="65">
        <f t="shared" ref="K65:K76" si="26">I65*J65</f>
        <v>0</v>
      </c>
      <c r="L65" s="63">
        <v>1</v>
      </c>
    </row>
    <row r="66" spans="1:12" ht="31.2" x14ac:dyDescent="0.3">
      <c r="A66" s="188" t="str">
        <f>IF(L66=1,"LProp-"&amp;TEXT(COUNTIF($L$3:L66, "1"), "0"), "")</f>
        <v>LProp-53</v>
      </c>
      <c r="B66" s="92" t="s">
        <v>10</v>
      </c>
      <c r="C66" s="106" t="s">
        <v>1368</v>
      </c>
      <c r="D66" s="93"/>
      <c r="E66" s="84"/>
      <c r="F66" s="85">
        <v>1</v>
      </c>
      <c r="G66" s="86" t="s">
        <v>67</v>
      </c>
      <c r="I66" s="65">
        <f t="shared" si="24"/>
        <v>1</v>
      </c>
      <c r="J66" s="65">
        <f t="shared" si="25"/>
        <v>0</v>
      </c>
      <c r="K66" s="65">
        <f t="shared" si="26"/>
        <v>0</v>
      </c>
      <c r="L66" s="63">
        <v>1</v>
      </c>
    </row>
    <row r="67" spans="1:12" ht="30" customHeight="1" x14ac:dyDescent="0.3">
      <c r="A67" s="188" t="str">
        <f>IF(L67=1,"LProp-"&amp;TEXT(COUNTIF($L$3:L67, "1"), "0"), "")</f>
        <v>LProp-54</v>
      </c>
      <c r="B67" s="92" t="s">
        <v>10</v>
      </c>
      <c r="C67" s="106" t="s">
        <v>1369</v>
      </c>
      <c r="D67" s="93"/>
      <c r="E67" s="84"/>
      <c r="F67" s="85">
        <v>1</v>
      </c>
      <c r="G67" s="86" t="s">
        <v>67</v>
      </c>
      <c r="I67" s="65">
        <f t="shared" si="24"/>
        <v>1</v>
      </c>
      <c r="J67" s="65">
        <f t="shared" si="25"/>
        <v>0</v>
      </c>
      <c r="K67" s="65">
        <f t="shared" si="26"/>
        <v>0</v>
      </c>
      <c r="L67" s="63">
        <v>1</v>
      </c>
    </row>
    <row r="68" spans="1:12" ht="30" customHeight="1" x14ac:dyDescent="0.3">
      <c r="A68" s="188" t="str">
        <f>IF(L68=1,"LProp-"&amp;TEXT(COUNTIF($L$3:L68, "1"), "0"), "")</f>
        <v>LProp-55</v>
      </c>
      <c r="B68" s="92" t="s">
        <v>9</v>
      </c>
      <c r="C68" s="106" t="s">
        <v>1370</v>
      </c>
      <c r="D68" s="93"/>
      <c r="E68" s="84"/>
      <c r="F68" s="85">
        <v>1</v>
      </c>
      <c r="G68" s="86" t="s">
        <v>67</v>
      </c>
      <c r="I68" s="65">
        <f t="shared" si="24"/>
        <v>5</v>
      </c>
      <c r="J68" s="65">
        <f t="shared" si="25"/>
        <v>0</v>
      </c>
      <c r="K68" s="65">
        <f t="shared" si="26"/>
        <v>0</v>
      </c>
      <c r="L68" s="63">
        <v>1</v>
      </c>
    </row>
    <row r="69" spans="1:12" ht="30" customHeight="1" x14ac:dyDescent="0.3">
      <c r="A69" s="188" t="str">
        <f>IF(L69=1,"LProp-"&amp;TEXT(COUNTIF($L$3:L69, "1"), "0"), "")</f>
        <v>LProp-56</v>
      </c>
      <c r="B69" s="81" t="s">
        <v>9</v>
      </c>
      <c r="C69" s="106" t="s">
        <v>1371</v>
      </c>
      <c r="D69" s="93"/>
      <c r="E69" s="84"/>
      <c r="F69" s="85">
        <v>1</v>
      </c>
      <c r="G69" s="86" t="s">
        <v>67</v>
      </c>
      <c r="I69" s="65">
        <f t="shared" si="24"/>
        <v>5</v>
      </c>
      <c r="J69" s="65">
        <f t="shared" si="25"/>
        <v>0</v>
      </c>
      <c r="K69" s="65">
        <f t="shared" si="26"/>
        <v>0</v>
      </c>
      <c r="L69" s="63">
        <v>1</v>
      </c>
    </row>
    <row r="70" spans="1:12" ht="30" customHeight="1" x14ac:dyDescent="0.3">
      <c r="A70" s="188" t="str">
        <f>IF(L70=1,"LProp-"&amp;TEXT(COUNTIF($L$3:L70, "1"), "0"), "")</f>
        <v>LProp-57</v>
      </c>
      <c r="B70" s="92" t="s">
        <v>9</v>
      </c>
      <c r="C70" s="106" t="s">
        <v>1372</v>
      </c>
      <c r="D70" s="93"/>
      <c r="E70" s="84"/>
      <c r="F70" s="85">
        <v>1</v>
      </c>
      <c r="G70" s="86" t="s">
        <v>67</v>
      </c>
      <c r="I70" s="65">
        <f t="shared" si="24"/>
        <v>5</v>
      </c>
      <c r="J70" s="65">
        <f t="shared" si="25"/>
        <v>0</v>
      </c>
      <c r="K70" s="65">
        <f t="shared" si="26"/>
        <v>0</v>
      </c>
      <c r="L70" s="63">
        <v>1</v>
      </c>
    </row>
    <row r="71" spans="1:12" ht="30" customHeight="1" x14ac:dyDescent="0.3">
      <c r="A71" s="188" t="str">
        <f>IF(L71=1,"LProp-"&amp;TEXT(COUNTIF($L$3:L71, "1"), "0"), "")</f>
        <v>LProp-58</v>
      </c>
      <c r="B71" s="92" t="s">
        <v>10</v>
      </c>
      <c r="C71" s="106" t="s">
        <v>1373</v>
      </c>
      <c r="D71" s="93"/>
      <c r="E71" s="84"/>
      <c r="F71" s="85">
        <v>1</v>
      </c>
      <c r="G71" s="86" t="s">
        <v>67</v>
      </c>
      <c r="I71" s="65">
        <f t="shared" si="24"/>
        <v>1</v>
      </c>
      <c r="J71" s="65">
        <f t="shared" si="25"/>
        <v>0</v>
      </c>
      <c r="K71" s="65">
        <f t="shared" si="26"/>
        <v>0</v>
      </c>
      <c r="L71" s="63">
        <v>1</v>
      </c>
    </row>
    <row r="72" spans="1:12" ht="30" customHeight="1" x14ac:dyDescent="0.3">
      <c r="A72" s="188" t="str">
        <f>IF(L72=1,"LProp-"&amp;TEXT(COUNTIF($L$3:L72, "1"), "0"), "")</f>
        <v>LProp-59</v>
      </c>
      <c r="B72" s="92" t="s">
        <v>10</v>
      </c>
      <c r="C72" s="106" t="s">
        <v>1374</v>
      </c>
      <c r="D72" s="93"/>
      <c r="E72" s="84"/>
      <c r="F72" s="85">
        <v>1</v>
      </c>
      <c r="G72" s="86" t="s">
        <v>67</v>
      </c>
      <c r="I72" s="65">
        <f t="shared" si="24"/>
        <v>1</v>
      </c>
      <c r="J72" s="65">
        <f t="shared" si="25"/>
        <v>0</v>
      </c>
      <c r="K72" s="65">
        <f t="shared" si="26"/>
        <v>0</v>
      </c>
      <c r="L72" s="63">
        <v>1</v>
      </c>
    </row>
    <row r="73" spans="1:12" ht="30" customHeight="1" x14ac:dyDescent="0.3">
      <c r="A73" s="188" t="str">
        <f>IF(L73=1,"LProp-"&amp;TEXT(COUNTIF($L$3:L73, "1"), "0"), "")</f>
        <v>LProp-60</v>
      </c>
      <c r="B73" s="92" t="s">
        <v>10</v>
      </c>
      <c r="C73" s="106" t="s">
        <v>1375</v>
      </c>
      <c r="D73" s="93"/>
      <c r="E73" s="84"/>
      <c r="F73" s="85">
        <v>1</v>
      </c>
      <c r="G73" s="86" t="s">
        <v>67</v>
      </c>
      <c r="I73" s="65">
        <f t="shared" si="24"/>
        <v>1</v>
      </c>
      <c r="J73" s="65">
        <f t="shared" si="25"/>
        <v>0</v>
      </c>
      <c r="K73" s="65">
        <f t="shared" si="26"/>
        <v>0</v>
      </c>
      <c r="L73" s="63">
        <v>1</v>
      </c>
    </row>
    <row r="74" spans="1:12" ht="30" customHeight="1" x14ac:dyDescent="0.3">
      <c r="A74" s="188" t="str">
        <f>IF(L74=1,"LProp-"&amp;TEXT(COUNTIF($L$3:L74, "1"), "0"), "")</f>
        <v>LProp-61</v>
      </c>
      <c r="B74" s="92" t="s">
        <v>9</v>
      </c>
      <c r="C74" s="106" t="s">
        <v>1376</v>
      </c>
      <c r="D74" s="93"/>
      <c r="E74" s="84"/>
      <c r="F74" s="85">
        <v>1</v>
      </c>
      <c r="G74" s="86" t="s">
        <v>67</v>
      </c>
      <c r="I74" s="65">
        <f t="shared" si="24"/>
        <v>5</v>
      </c>
      <c r="J74" s="65">
        <f t="shared" si="25"/>
        <v>0</v>
      </c>
      <c r="K74" s="65">
        <f t="shared" si="26"/>
        <v>0</v>
      </c>
      <c r="L74" s="63">
        <v>1</v>
      </c>
    </row>
    <row r="75" spans="1:12" ht="30" customHeight="1" x14ac:dyDescent="0.3">
      <c r="A75" s="188" t="str">
        <f>IF(L75=1,"LProp-"&amp;TEXT(COUNTIF($L$3:L75, "1"), "0"), "")</f>
        <v>LProp-62</v>
      </c>
      <c r="B75" s="92" t="s">
        <v>9</v>
      </c>
      <c r="C75" s="106" t="s">
        <v>1377</v>
      </c>
      <c r="D75" s="93"/>
      <c r="E75" s="84"/>
      <c r="F75" s="85">
        <v>1</v>
      </c>
      <c r="G75" s="86" t="s">
        <v>67</v>
      </c>
      <c r="I75" s="65">
        <f t="shared" si="24"/>
        <v>5</v>
      </c>
      <c r="J75" s="65">
        <f t="shared" si="25"/>
        <v>0</v>
      </c>
      <c r="K75" s="65">
        <f t="shared" si="26"/>
        <v>0</v>
      </c>
      <c r="L75" s="63">
        <v>1</v>
      </c>
    </row>
    <row r="76" spans="1:12" ht="30" customHeight="1" x14ac:dyDescent="0.3">
      <c r="A76" s="188" t="str">
        <f>IF(L76=1,"LProp-"&amp;TEXT(COUNTIF($L$3:L76, "1"), "0"), "")</f>
        <v>LProp-63</v>
      </c>
      <c r="B76" s="92" t="s">
        <v>10</v>
      </c>
      <c r="C76" s="143" t="s">
        <v>1378</v>
      </c>
      <c r="D76" s="93"/>
      <c r="E76" s="94"/>
      <c r="F76" s="86">
        <v>1</v>
      </c>
      <c r="G76" s="86" t="s">
        <v>67</v>
      </c>
      <c r="I76" s="65">
        <f t="shared" si="24"/>
        <v>1</v>
      </c>
      <c r="J76" s="65">
        <f t="shared" si="25"/>
        <v>0</v>
      </c>
      <c r="K76" s="65">
        <f t="shared" si="26"/>
        <v>0</v>
      </c>
      <c r="L76" s="63">
        <v>1</v>
      </c>
    </row>
    <row r="77" spans="1:12" x14ac:dyDescent="0.3">
      <c r="A77" s="335"/>
      <c r="H77" s="63"/>
    </row>
    <row r="78" spans="1:12" x14ac:dyDescent="0.3">
      <c r="H78" s="63"/>
    </row>
    <row r="79" spans="1:12" x14ac:dyDescent="0.3">
      <c r="H79" s="63"/>
    </row>
    <row r="80" spans="1:12" x14ac:dyDescent="0.3">
      <c r="H80" s="63"/>
    </row>
    <row r="81" spans="8:8" x14ac:dyDescent="0.3">
      <c r="H81" s="63"/>
    </row>
    <row r="82" spans="8:8" x14ac:dyDescent="0.3">
      <c r="H82" s="63"/>
    </row>
    <row r="83" spans="8:8" x14ac:dyDescent="0.3">
      <c r="H83" s="63"/>
    </row>
    <row r="84" spans="8:8" x14ac:dyDescent="0.3">
      <c r="H84" s="63"/>
    </row>
    <row r="85" spans="8:8" x14ac:dyDescent="0.3">
      <c r="H85" s="63"/>
    </row>
    <row r="86" spans="8:8" x14ac:dyDescent="0.3">
      <c r="H86" s="63"/>
    </row>
    <row r="87" spans="8:8" x14ac:dyDescent="0.3">
      <c r="H87" s="63"/>
    </row>
    <row r="88" spans="8:8" x14ac:dyDescent="0.3">
      <c r="H88" s="63"/>
    </row>
    <row r="89" spans="8:8" x14ac:dyDescent="0.3">
      <c r="H89" s="63"/>
    </row>
    <row r="90" spans="8:8" x14ac:dyDescent="0.3">
      <c r="H90" s="63"/>
    </row>
    <row r="91" spans="8:8" x14ac:dyDescent="0.3">
      <c r="H91" s="63"/>
    </row>
    <row r="92" spans="8:8" x14ac:dyDescent="0.3">
      <c r="H92" s="63"/>
    </row>
    <row r="93" spans="8:8" x14ac:dyDescent="0.3">
      <c r="H93" s="63"/>
    </row>
  </sheetData>
  <sheetProtection algorithmName="SHA-512" hashValue="mv65rhrsMGfyBvERipw2oTONwpYQ2riHRddcbWUonBcjbrukJrkXHQ8VFW4SanrAu1YfBiOid7nG8qzZhme2Dw==" saltValue="RQNSRvUmuZadfgaFmYnnzA==" spinCount="100000" sheet="1" objects="1" scenarios="1"/>
  <mergeCells count="1">
    <mergeCell ref="O3:Q5"/>
  </mergeCells>
  <conditionalFormatting sqref="B1:B1048576">
    <cfRule type="cellIs" dxfId="75" priority="1" operator="equal">
      <formula>"Informational"</formula>
    </cfRule>
    <cfRule type="cellIs" dxfId="74" priority="2" operator="equal">
      <formula>"Not Needed"</formula>
    </cfRule>
    <cfRule type="cellIs" dxfId="73" priority="3" operator="equal">
      <formula>"Critical"</formula>
    </cfRule>
    <cfRule type="cellIs" dxfId="72" priority="4" operator="equal">
      <formula>"Extremely Advantageous"</formula>
    </cfRule>
  </conditionalFormatting>
  <conditionalFormatting sqref="C3:C20 C22:C53 C64:C76">
    <cfRule type="expression" dxfId="71" priority="10">
      <formula>$AU3="Title"</formula>
    </cfRule>
  </conditionalFormatting>
  <conditionalFormatting sqref="G3:G5 G7 G9 G11 G13 G15:G19 G21:G28 G31 G33:G48 G50:G63 G65:G76">
    <cfRule type="cellIs" dxfId="70" priority="11"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6" xr:uid="{00000000-0002-0000-2100-000000000000}">
      <formula1>SpecType</formula1>
      <formula2>0</formula2>
    </dataValidation>
    <dataValidation type="list" allowBlank="1" showInputMessage="1" showErrorMessage="1" sqref="G3:G5 G7 G9 G11 G13 G15:G19 G21:G28 G31 G33:G48 G50:G63 G65:G76" xr:uid="{00000000-0002-0000-21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rgb="FF92D050"/>
  </sheetPr>
  <dimension ref="A1:Q81"/>
  <sheetViews>
    <sheetView zoomScaleNormal="100" zoomScalePageLayoutView="80" workbookViewId="0"/>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101"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x14ac:dyDescent="0.3">
      <c r="A2" s="210" t="s">
        <v>1379</v>
      </c>
      <c r="B2" s="219"/>
      <c r="C2" s="220"/>
      <c r="D2" s="221"/>
      <c r="E2" s="221"/>
      <c r="F2" s="221"/>
      <c r="G2" s="580"/>
      <c r="H2" s="65">
        <f>COUNTA(B3:B47)</f>
        <v>41</v>
      </c>
      <c r="I2" s="64"/>
      <c r="J2" s="64"/>
      <c r="K2" s="65">
        <f>SUM(K3:K47)</f>
        <v>0</v>
      </c>
    </row>
    <row r="3" spans="1:17" ht="45" customHeight="1" x14ac:dyDescent="0.3">
      <c r="A3" s="188" t="str">
        <f>IF(L3=1,"Lrecrd-"&amp;TEXT(COUNTIF($L$3:L3, "1"), "0"), "")</f>
        <v>Lrecrd-1</v>
      </c>
      <c r="B3" s="134" t="s">
        <v>10</v>
      </c>
      <c r="C3" s="106" t="s">
        <v>1380</v>
      </c>
      <c r="D3" s="189"/>
      <c r="E3" s="90"/>
      <c r="F3" s="91">
        <v>1</v>
      </c>
      <c r="G3" s="111" t="s">
        <v>67</v>
      </c>
      <c r="H3" s="65">
        <f>COUNTIF(G:G,"=Select from Drop Down List")</f>
        <v>41</v>
      </c>
      <c r="I3" s="65">
        <f>IF(NOT(ISBLANK($B3)),VLOOKUP($B3,specdata,2,FALSE()),"")</f>
        <v>1</v>
      </c>
      <c r="J3" s="65">
        <f>VLOOKUP(G3,AvailabilityData,2,FALSE())</f>
        <v>0</v>
      </c>
      <c r="K3" s="65">
        <f>I3*J3</f>
        <v>0</v>
      </c>
      <c r="L3" s="63">
        <v>1</v>
      </c>
      <c r="O3" s="627"/>
      <c r="P3" s="627"/>
      <c r="Q3" s="627"/>
    </row>
    <row r="4" spans="1:17" ht="15" customHeight="1" x14ac:dyDescent="0.3">
      <c r="A4" s="155"/>
      <c r="B4" s="113"/>
      <c r="C4" s="114" t="s">
        <v>1381</v>
      </c>
      <c r="D4" s="197"/>
      <c r="E4" s="168"/>
      <c r="F4" s="116"/>
      <c r="G4" s="580"/>
      <c r="H4" s="65">
        <f>COUNTIF(G:G,"=Function Available")</f>
        <v>0</v>
      </c>
      <c r="O4" s="627"/>
      <c r="P4" s="627"/>
      <c r="Q4" s="627"/>
    </row>
    <row r="5" spans="1:17" ht="62.4" x14ac:dyDescent="0.3">
      <c r="A5" s="188" t="str">
        <f>IF(L5=1,"Lrecrd-"&amp;TEXT(COUNTIF($L$3:L5, "1"), "0"), "")</f>
        <v>Lrecrd-2</v>
      </c>
      <c r="B5" s="134" t="s">
        <v>9</v>
      </c>
      <c r="C5" s="118" t="s">
        <v>1382</v>
      </c>
      <c r="D5" s="83"/>
      <c r="E5" s="84"/>
      <c r="F5" s="121">
        <v>1</v>
      </c>
      <c r="G5" s="122" t="s">
        <v>67</v>
      </c>
      <c r="H5" s="65">
        <f>COUNTIF(F:G,"=Function Not Available")</f>
        <v>0</v>
      </c>
      <c r="I5" s="65">
        <f>IF(NOT(ISBLANK($B5)),VLOOKUP($B5,specdata,2,FALSE()),"")</f>
        <v>5</v>
      </c>
      <c r="J5" s="65">
        <f>VLOOKUP(G5,AvailabilityData,2,FALSE())</f>
        <v>0</v>
      </c>
      <c r="K5" s="65">
        <f>I5*J5</f>
        <v>0</v>
      </c>
      <c r="L5" s="63">
        <v>1</v>
      </c>
      <c r="O5" s="627"/>
      <c r="P5" s="627"/>
      <c r="Q5" s="627"/>
    </row>
    <row r="6" spans="1:17" ht="30" customHeight="1" x14ac:dyDescent="0.3">
      <c r="A6" s="188" t="str">
        <f>IF(L6=1,"Lrecrd-"&amp;TEXT(COUNTIF($L$3:L6, "1"), "0"), "")</f>
        <v>Lrecrd-3</v>
      </c>
      <c r="B6" s="134" t="s">
        <v>9</v>
      </c>
      <c r="C6" s="106" t="s">
        <v>1383</v>
      </c>
      <c r="D6" s="93"/>
      <c r="E6" s="84"/>
      <c r="F6" s="85">
        <v>1</v>
      </c>
      <c r="G6" s="86" t="s">
        <v>67</v>
      </c>
      <c r="H6" s="65">
        <f>COUNTIF(G:G,"=Exception")</f>
        <v>0</v>
      </c>
      <c r="I6" s="65">
        <f>IF(NOT(ISBLANK($B6)),VLOOKUP($B6,specdata,2,FALSE()),"")</f>
        <v>5</v>
      </c>
      <c r="J6" s="65">
        <f>VLOOKUP(G6,AvailabilityData,2,FALSE())</f>
        <v>0</v>
      </c>
      <c r="K6" s="65">
        <f>I6*J6</f>
        <v>0</v>
      </c>
      <c r="L6" s="63">
        <v>1</v>
      </c>
    </row>
    <row r="7" spans="1:17" ht="30" customHeight="1" x14ac:dyDescent="0.3">
      <c r="A7" s="188" t="str">
        <f>IF(L7=1,"Lrecrd-"&amp;TEXT(COUNTIF($L$3:L7, "1"), "0"), "")</f>
        <v>Lrecrd-4</v>
      </c>
      <c r="B7" s="134" t="s">
        <v>9</v>
      </c>
      <c r="C7" s="106" t="s">
        <v>1384</v>
      </c>
      <c r="D7" s="93"/>
      <c r="E7" s="84"/>
      <c r="F7" s="85">
        <v>1</v>
      </c>
      <c r="G7" s="86" t="s">
        <v>67</v>
      </c>
      <c r="H7" s="564">
        <f>COUNTIFS(B:B,"=Critical",G:G,"=Select from Drop Down List")</f>
        <v>9</v>
      </c>
      <c r="I7" s="65">
        <f>IF(NOT(ISBLANK($B7)),VLOOKUP($B7,specdata,2,FALSE()),"")</f>
        <v>5</v>
      </c>
      <c r="J7" s="65">
        <f>VLOOKUP(G7,AvailabilityData,2,FALSE())</f>
        <v>0</v>
      </c>
      <c r="K7" s="65">
        <f>I7*J7</f>
        <v>0</v>
      </c>
      <c r="L7" s="63">
        <v>1</v>
      </c>
    </row>
    <row r="8" spans="1:17" ht="30" customHeight="1" x14ac:dyDescent="0.3">
      <c r="A8" s="188" t="str">
        <f>IF(L8=1,"Lrecrd-"&amp;TEXT(COUNTIF($L$3:L8, "1"), "0"), "")</f>
        <v>Lrecrd-5</v>
      </c>
      <c r="B8" s="134" t="s">
        <v>9</v>
      </c>
      <c r="C8" s="106" t="s">
        <v>1385</v>
      </c>
      <c r="D8" s="189"/>
      <c r="E8" s="90"/>
      <c r="F8" s="91">
        <v>1</v>
      </c>
      <c r="G8" s="111" t="s">
        <v>67</v>
      </c>
      <c r="H8" s="564">
        <f>COUNTIFS(B:B,"=Critical",G:G,"=Function Available")</f>
        <v>0</v>
      </c>
      <c r="I8" s="65">
        <f>IF(NOT(ISBLANK($B8)),VLOOKUP($B8,specdata,2,FALSE()),"")</f>
        <v>5</v>
      </c>
      <c r="J8" s="65">
        <f>VLOOKUP(G8,AvailabilityData,2,FALSE())</f>
        <v>0</v>
      </c>
      <c r="K8" s="65">
        <f>I8*J8</f>
        <v>0</v>
      </c>
      <c r="L8" s="63">
        <v>1</v>
      </c>
    </row>
    <row r="9" spans="1:17" ht="15" customHeight="1" x14ac:dyDescent="0.3">
      <c r="A9" s="155"/>
      <c r="B9" s="113"/>
      <c r="C9" s="114" t="s">
        <v>1386</v>
      </c>
      <c r="D9" s="197"/>
      <c r="E9" s="168"/>
      <c r="F9" s="116"/>
      <c r="G9" s="580"/>
      <c r="H9" s="564">
        <f>COUNTIFS(B:B,"=Critical",G:G,"=Function Not Available")</f>
        <v>0</v>
      </c>
    </row>
    <row r="10" spans="1:17" ht="30" customHeight="1" x14ac:dyDescent="0.3">
      <c r="A10" s="188" t="str">
        <f>IF(L10=1,"Lrecrd-"&amp;TEXT(COUNTIF($L$3:L10, "1"), "0"), "")</f>
        <v>Lrecrd-6</v>
      </c>
      <c r="B10" s="134" t="s">
        <v>9</v>
      </c>
      <c r="C10" s="118" t="s">
        <v>1387</v>
      </c>
      <c r="D10" s="83"/>
      <c r="E10" s="84"/>
      <c r="F10" s="121">
        <v>1</v>
      </c>
      <c r="G10" s="122" t="s">
        <v>67</v>
      </c>
      <c r="H10" s="564">
        <f>COUNTIFS(B:B,"=Critical",G:G,"=Exception")</f>
        <v>0</v>
      </c>
      <c r="I10" s="65">
        <f t="shared" ref="I10:I19" si="0">IF(NOT(ISBLANK($B10)),VLOOKUP($B10,specdata,2,FALSE()),"")</f>
        <v>5</v>
      </c>
      <c r="J10" s="65">
        <f t="shared" ref="J10:J19" si="1">VLOOKUP(G10,AvailabilityData,2,FALSE())</f>
        <v>0</v>
      </c>
      <c r="K10" s="65">
        <f t="shared" ref="K10:K19" si="2">I10*J10</f>
        <v>0</v>
      </c>
      <c r="L10" s="63">
        <v>1</v>
      </c>
    </row>
    <row r="11" spans="1:17" ht="30" customHeight="1" x14ac:dyDescent="0.3">
      <c r="A11" s="188" t="str">
        <f>IF(L11=1,"Lrecrd-"&amp;TEXT(COUNTIF($L$3:L11, "1"), "0"), "")</f>
        <v>Lrecrd-7</v>
      </c>
      <c r="B11" s="134" t="s">
        <v>10</v>
      </c>
      <c r="C11" s="106" t="s">
        <v>1388</v>
      </c>
      <c r="D11" s="93"/>
      <c r="E11" s="84"/>
      <c r="F11" s="85">
        <v>1</v>
      </c>
      <c r="G11" s="86" t="s">
        <v>67</v>
      </c>
      <c r="H11" s="565">
        <f>COUNTIFS(B:B,"=Important",G:G,"=Select from Drop Down List")</f>
        <v>32</v>
      </c>
      <c r="I11" s="65">
        <f t="shared" si="0"/>
        <v>1</v>
      </c>
      <c r="J11" s="65">
        <f t="shared" si="1"/>
        <v>0</v>
      </c>
      <c r="K11" s="65">
        <f t="shared" si="2"/>
        <v>0</v>
      </c>
      <c r="L11" s="63">
        <v>1</v>
      </c>
    </row>
    <row r="12" spans="1:17" ht="30" customHeight="1" x14ac:dyDescent="0.3">
      <c r="A12" s="188" t="str">
        <f>IF(L12=1,"Lrecrd-"&amp;TEXT(COUNTIF($L$3:L12, "1"), "0"), "")</f>
        <v>Lrecrd-8</v>
      </c>
      <c r="B12" s="134" t="s">
        <v>10</v>
      </c>
      <c r="C12" s="106" t="s">
        <v>1389</v>
      </c>
      <c r="D12" s="93"/>
      <c r="E12" s="84"/>
      <c r="F12" s="85">
        <v>1</v>
      </c>
      <c r="G12" s="86" t="s">
        <v>67</v>
      </c>
      <c r="H12" s="565">
        <f>COUNTIFS(B:B,"=Important",G:G,"=Function Available")</f>
        <v>0</v>
      </c>
      <c r="I12" s="65">
        <f t="shared" si="0"/>
        <v>1</v>
      </c>
      <c r="J12" s="65">
        <f t="shared" si="1"/>
        <v>0</v>
      </c>
      <c r="K12" s="65">
        <f t="shared" si="2"/>
        <v>0</v>
      </c>
      <c r="L12" s="63">
        <v>1</v>
      </c>
    </row>
    <row r="13" spans="1:17" ht="30" customHeight="1" x14ac:dyDescent="0.3">
      <c r="A13" s="188" t="str">
        <f>IF(L13=1,"Lrecrd-"&amp;TEXT(COUNTIF($L$3:L13, "1"), "0"), "")</f>
        <v>Lrecrd-9</v>
      </c>
      <c r="B13" s="134" t="s">
        <v>10</v>
      </c>
      <c r="C13" s="106" t="s">
        <v>1390</v>
      </c>
      <c r="D13" s="93"/>
      <c r="E13" s="84"/>
      <c r="F13" s="85">
        <v>1</v>
      </c>
      <c r="G13" s="86" t="s">
        <v>67</v>
      </c>
      <c r="H13" s="565">
        <f>COUNTIFS(B:B,"=Important",G:G,"=Function Not Available")</f>
        <v>0</v>
      </c>
      <c r="I13" s="65">
        <f t="shared" si="0"/>
        <v>1</v>
      </c>
      <c r="J13" s="65">
        <f t="shared" si="1"/>
        <v>0</v>
      </c>
      <c r="K13" s="65">
        <f t="shared" si="2"/>
        <v>0</v>
      </c>
      <c r="L13" s="63">
        <v>1</v>
      </c>
    </row>
    <row r="14" spans="1:17" ht="30" customHeight="1" x14ac:dyDescent="0.3">
      <c r="A14" s="188" t="str">
        <f>IF(L14=1,"Lrecrd-"&amp;TEXT(COUNTIF($L$3:L14, "1"), "0"), "")</f>
        <v>Lrecrd-10</v>
      </c>
      <c r="B14" s="134" t="s">
        <v>10</v>
      </c>
      <c r="C14" s="106" t="s">
        <v>1391</v>
      </c>
      <c r="D14" s="93"/>
      <c r="E14" s="84"/>
      <c r="F14" s="85">
        <v>1</v>
      </c>
      <c r="G14" s="86" t="s">
        <v>67</v>
      </c>
      <c r="H14" s="565">
        <f>COUNTIFS(B:B,"=Important",G:G,"=Exception")</f>
        <v>0</v>
      </c>
      <c r="I14" s="65">
        <f t="shared" si="0"/>
        <v>1</v>
      </c>
      <c r="J14" s="65">
        <f t="shared" si="1"/>
        <v>0</v>
      </c>
      <c r="K14" s="65">
        <f t="shared" si="2"/>
        <v>0</v>
      </c>
      <c r="L14" s="63">
        <v>1</v>
      </c>
    </row>
    <row r="15" spans="1:17" ht="30" customHeight="1" x14ac:dyDescent="0.3">
      <c r="A15" s="188" t="str">
        <f>IF(L15=1,"Lrecrd-"&amp;TEXT(COUNTIF($L$3:L15, "1"), "0"), "")</f>
        <v>Lrecrd-11</v>
      </c>
      <c r="B15" s="134" t="s">
        <v>10</v>
      </c>
      <c r="C15" s="106" t="s">
        <v>1392</v>
      </c>
      <c r="D15" s="93"/>
      <c r="E15" s="84"/>
      <c r="F15" s="85">
        <v>1</v>
      </c>
      <c r="G15" s="86" t="s">
        <v>67</v>
      </c>
      <c r="H15" s="566">
        <f>COUNTIFS(B:B,"=Informational",G:G,"=Select from Drop Down List")</f>
        <v>0</v>
      </c>
      <c r="I15" s="65">
        <f t="shared" si="0"/>
        <v>1</v>
      </c>
      <c r="J15" s="65">
        <f t="shared" si="1"/>
        <v>0</v>
      </c>
      <c r="K15" s="65">
        <f t="shared" si="2"/>
        <v>0</v>
      </c>
      <c r="L15" s="63">
        <v>1</v>
      </c>
    </row>
    <row r="16" spans="1:17" ht="30" customHeight="1" x14ac:dyDescent="0.3">
      <c r="A16" s="188" t="str">
        <f>IF(L16=1,"Lrecrd-"&amp;TEXT(COUNTIF($L$3:L16, "1"), "0"), "")</f>
        <v>Lrecrd-12</v>
      </c>
      <c r="B16" s="134" t="s">
        <v>10</v>
      </c>
      <c r="C16" s="106" t="s">
        <v>1393</v>
      </c>
      <c r="D16" s="93"/>
      <c r="E16" s="84"/>
      <c r="F16" s="85">
        <v>1</v>
      </c>
      <c r="G16" s="86" t="s">
        <v>67</v>
      </c>
      <c r="H16" s="566">
        <f>COUNTIFS(B:B,"=Informational",G:G,"=Function Available")</f>
        <v>0</v>
      </c>
      <c r="I16" s="65">
        <f t="shared" si="0"/>
        <v>1</v>
      </c>
      <c r="J16" s="65">
        <f t="shared" si="1"/>
        <v>0</v>
      </c>
      <c r="K16" s="65">
        <f t="shared" si="2"/>
        <v>0</v>
      </c>
      <c r="L16" s="63">
        <v>1</v>
      </c>
    </row>
    <row r="17" spans="1:12" ht="30" customHeight="1" x14ac:dyDescent="0.3">
      <c r="A17" s="188" t="str">
        <f>IF(L17=1,"Lrecrd-"&amp;TEXT(COUNTIF($L$3:L17, "1"), "0"), "")</f>
        <v>Lrecrd-13</v>
      </c>
      <c r="B17" s="134" t="s">
        <v>10</v>
      </c>
      <c r="C17" s="106" t="s">
        <v>1394</v>
      </c>
      <c r="D17" s="93"/>
      <c r="E17" s="84"/>
      <c r="F17" s="85">
        <v>1</v>
      </c>
      <c r="G17" s="86" t="s">
        <v>67</v>
      </c>
      <c r="H17" s="566">
        <f>COUNTIFS(B:B,"=Informational",G:G,"=Function Not Available")</f>
        <v>0</v>
      </c>
      <c r="I17" s="65">
        <f t="shared" si="0"/>
        <v>1</v>
      </c>
      <c r="J17" s="65">
        <f t="shared" si="1"/>
        <v>0</v>
      </c>
      <c r="K17" s="65">
        <f t="shared" si="2"/>
        <v>0</v>
      </c>
      <c r="L17" s="63">
        <v>1</v>
      </c>
    </row>
    <row r="18" spans="1:12" ht="30" customHeight="1" x14ac:dyDescent="0.3">
      <c r="A18" s="188" t="str">
        <f>IF(L18=1,"Lrecrd-"&amp;TEXT(COUNTIF($L$3:L18, "1"), "0"), "")</f>
        <v>Lrecrd-14</v>
      </c>
      <c r="B18" s="92" t="s">
        <v>10</v>
      </c>
      <c r="C18" s="106" t="s">
        <v>1395</v>
      </c>
      <c r="D18" s="93"/>
      <c r="E18" s="84"/>
      <c r="F18" s="85">
        <v>1</v>
      </c>
      <c r="G18" s="86" t="s">
        <v>67</v>
      </c>
      <c r="H18" s="566">
        <f>COUNTIFS(B:B,"=Informational",G:G,"=Exception")</f>
        <v>0</v>
      </c>
      <c r="I18" s="65">
        <f t="shared" si="0"/>
        <v>1</v>
      </c>
      <c r="J18" s="65">
        <f t="shared" si="1"/>
        <v>0</v>
      </c>
      <c r="K18" s="65">
        <f t="shared" si="2"/>
        <v>0</v>
      </c>
      <c r="L18" s="63">
        <v>1</v>
      </c>
    </row>
    <row r="19" spans="1:12" ht="30" customHeight="1" x14ac:dyDescent="0.3">
      <c r="A19" s="188" t="str">
        <f>IF(L19=1,"Lrecrd-"&amp;TEXT(COUNTIF($L$3:L19, "1"), "0"), "")</f>
        <v>Lrecrd-15</v>
      </c>
      <c r="B19" s="134" t="s">
        <v>9</v>
      </c>
      <c r="C19" s="106" t="s">
        <v>1396</v>
      </c>
      <c r="D19" s="189"/>
      <c r="E19" s="90"/>
      <c r="F19" s="91">
        <v>1</v>
      </c>
      <c r="G19" s="111" t="s">
        <v>67</v>
      </c>
      <c r="H19" s="65"/>
      <c r="I19" s="65">
        <f t="shared" si="0"/>
        <v>5</v>
      </c>
      <c r="J19" s="65">
        <f t="shared" si="1"/>
        <v>0</v>
      </c>
      <c r="K19" s="65">
        <f t="shared" si="2"/>
        <v>0</v>
      </c>
      <c r="L19" s="63">
        <v>1</v>
      </c>
    </row>
    <row r="20" spans="1:12" ht="15" customHeight="1" x14ac:dyDescent="0.3">
      <c r="A20" s="155"/>
      <c r="B20" s="113"/>
      <c r="C20" s="114" t="s">
        <v>1397</v>
      </c>
      <c r="D20" s="197"/>
      <c r="E20" s="168"/>
      <c r="F20" s="116"/>
      <c r="G20" s="580"/>
      <c r="H20" s="65"/>
    </row>
    <row r="21" spans="1:12" x14ac:dyDescent="0.3">
      <c r="A21" s="188" t="str">
        <f>IF(L21=1,"Lrecrd-"&amp;TEXT(COUNTIF($L$3:L21, "1"), "0"), "")</f>
        <v>Lrecrd-16</v>
      </c>
      <c r="B21" s="134" t="s">
        <v>9</v>
      </c>
      <c r="C21" s="217" t="s">
        <v>1398</v>
      </c>
      <c r="D21" s="83"/>
      <c r="E21" s="84"/>
      <c r="F21" s="121">
        <v>1</v>
      </c>
      <c r="G21" s="122" t="s">
        <v>67</v>
      </c>
      <c r="H21" s="65"/>
      <c r="I21" s="65">
        <f t="shared" ref="I21:I25" si="3">IF(NOT(ISBLANK($B21)),VLOOKUP($B21,specdata,2,FALSE()),"")</f>
        <v>5</v>
      </c>
      <c r="J21" s="65">
        <f t="shared" ref="J21:J25" si="4">VLOOKUP(G21,AvailabilityData,2,FALSE())</f>
        <v>0</v>
      </c>
      <c r="K21" s="65">
        <f t="shared" ref="K21:K25" si="5">I21*J21</f>
        <v>0</v>
      </c>
      <c r="L21" s="63">
        <v>1</v>
      </c>
    </row>
    <row r="22" spans="1:12" ht="31.2" x14ac:dyDescent="0.3">
      <c r="A22" s="188" t="str">
        <f>IF(L22=1,"Lrecrd-"&amp;TEXT(COUNTIF($L$3:L22, "1"), "0"), "")</f>
        <v>Lrecrd-17</v>
      </c>
      <c r="B22" s="134" t="s">
        <v>9</v>
      </c>
      <c r="C22" s="118" t="s">
        <v>1399</v>
      </c>
      <c r="D22" s="83"/>
      <c r="E22" s="84"/>
      <c r="F22" s="121">
        <v>1</v>
      </c>
      <c r="G22" s="122" t="s">
        <v>67</v>
      </c>
      <c r="H22" s="65"/>
      <c r="I22" s="65">
        <f t="shared" si="3"/>
        <v>5</v>
      </c>
      <c r="J22" s="65">
        <f t="shared" si="4"/>
        <v>0</v>
      </c>
      <c r="K22" s="65">
        <f t="shared" si="5"/>
        <v>0</v>
      </c>
      <c r="L22" s="63">
        <v>1</v>
      </c>
    </row>
    <row r="23" spans="1:12" ht="30" customHeight="1" x14ac:dyDescent="0.3">
      <c r="A23" s="188" t="str">
        <f>IF(L23=1,"Lrecrd-"&amp;TEXT(COUNTIF($L$3:L23, "1"), "0"), "")</f>
        <v>Lrecrd-18</v>
      </c>
      <c r="B23" s="134" t="s">
        <v>10</v>
      </c>
      <c r="C23" s="106" t="s">
        <v>1400</v>
      </c>
      <c r="D23" s="93"/>
      <c r="E23" s="84"/>
      <c r="F23" s="85">
        <v>1</v>
      </c>
      <c r="G23" s="86" t="s">
        <v>67</v>
      </c>
      <c r="H23" s="65"/>
      <c r="I23" s="65">
        <f t="shared" si="3"/>
        <v>1</v>
      </c>
      <c r="J23" s="65">
        <f t="shared" si="4"/>
        <v>0</v>
      </c>
      <c r="K23" s="65">
        <f t="shared" si="5"/>
        <v>0</v>
      </c>
      <c r="L23" s="63">
        <v>1</v>
      </c>
    </row>
    <row r="24" spans="1:12" ht="45" customHeight="1" x14ac:dyDescent="0.3">
      <c r="A24" s="188" t="str">
        <f>IF(L24=1,"Lrecrd-"&amp;TEXT(COUNTIF($L$3:L24, "1"), "0"), "")</f>
        <v>Lrecrd-19</v>
      </c>
      <c r="B24" s="134" t="s">
        <v>10</v>
      </c>
      <c r="C24" s="106" t="s">
        <v>1401</v>
      </c>
      <c r="D24" s="93"/>
      <c r="E24" s="84"/>
      <c r="F24" s="85">
        <v>1</v>
      </c>
      <c r="G24" s="86" t="s">
        <v>67</v>
      </c>
      <c r="H24" s="65"/>
      <c r="I24" s="65">
        <f t="shared" si="3"/>
        <v>1</v>
      </c>
      <c r="J24" s="65">
        <f t="shared" si="4"/>
        <v>0</v>
      </c>
      <c r="K24" s="65">
        <f t="shared" si="5"/>
        <v>0</v>
      </c>
      <c r="L24" s="63">
        <v>1</v>
      </c>
    </row>
    <row r="25" spans="1:12" ht="30" customHeight="1" x14ac:dyDescent="0.3">
      <c r="A25" s="188" t="str">
        <f>IF(L25=1,"Lrecrd-"&amp;TEXT(COUNTIF($L$3:L25, "1"), "0"), "")</f>
        <v>Lrecrd-20</v>
      </c>
      <c r="B25" s="134" t="s">
        <v>10</v>
      </c>
      <c r="C25" s="106" t="s">
        <v>1402</v>
      </c>
      <c r="D25" s="93"/>
      <c r="E25" s="84"/>
      <c r="F25" s="85">
        <v>1</v>
      </c>
      <c r="G25" s="86" t="s">
        <v>67</v>
      </c>
      <c r="H25" s="65"/>
      <c r="I25" s="65">
        <f t="shared" si="3"/>
        <v>1</v>
      </c>
      <c r="J25" s="65">
        <f t="shared" si="4"/>
        <v>0</v>
      </c>
      <c r="K25" s="65">
        <f t="shared" si="5"/>
        <v>0</v>
      </c>
      <c r="L25" s="63">
        <v>1</v>
      </c>
    </row>
    <row r="26" spans="1:12" ht="15" customHeight="1" x14ac:dyDescent="0.3">
      <c r="A26" s="155"/>
      <c r="B26" s="113"/>
      <c r="C26" s="114" t="s">
        <v>1403</v>
      </c>
      <c r="D26" s="197"/>
      <c r="E26" s="168"/>
      <c r="F26" s="116"/>
      <c r="G26" s="580"/>
      <c r="H26" s="65"/>
    </row>
    <row r="27" spans="1:12" ht="46.8" x14ac:dyDescent="0.3">
      <c r="A27" s="188" t="str">
        <f>IF(L27=1,"Lrecrd-"&amp;TEXT(COUNTIF($L$3:L27, "1"), "0"), "")</f>
        <v>Lrecrd-21</v>
      </c>
      <c r="B27" s="87" t="s">
        <v>10</v>
      </c>
      <c r="C27" s="217" t="s">
        <v>1404</v>
      </c>
      <c r="D27" s="89"/>
      <c r="E27" s="90"/>
      <c r="F27" s="163">
        <v>1</v>
      </c>
      <c r="G27" s="164" t="s">
        <v>67</v>
      </c>
      <c r="H27" s="65"/>
      <c r="I27" s="65">
        <f>IF(NOT(ISBLANK($B27)),VLOOKUP($B27,specdata,2,FALSE()),"")</f>
        <v>1</v>
      </c>
      <c r="J27" s="65">
        <f>VLOOKUP(G27,AvailabilityData,2,FALSE())</f>
        <v>0</v>
      </c>
      <c r="K27" s="65">
        <f>I27*J27</f>
        <v>0</v>
      </c>
      <c r="L27" s="63">
        <v>1</v>
      </c>
    </row>
    <row r="28" spans="1:12" ht="46.8" x14ac:dyDescent="0.3">
      <c r="A28" s="188" t="str">
        <f>IF(L28=1,"Lrecrd-"&amp;TEXT(COUNTIF($L$3:L28, "1"), "0"), "")</f>
        <v>Lrecrd-22</v>
      </c>
      <c r="B28" s="134" t="s">
        <v>9</v>
      </c>
      <c r="C28" s="118" t="s">
        <v>1405</v>
      </c>
      <c r="D28" s="83"/>
      <c r="E28" s="84"/>
      <c r="F28" s="121">
        <v>1</v>
      </c>
      <c r="G28" s="122" t="s">
        <v>67</v>
      </c>
      <c r="H28" s="65"/>
      <c r="I28" s="65">
        <f t="shared" ref="I28:I47" si="6">IF(NOT(ISBLANK($B28)),VLOOKUP($B28,specdata,2,FALSE()),"")</f>
        <v>5</v>
      </c>
      <c r="J28" s="65">
        <f t="shared" ref="J28:J47" si="7">VLOOKUP(G28,AvailabilityData,2,FALSE())</f>
        <v>0</v>
      </c>
      <c r="K28" s="65">
        <f t="shared" ref="K28:K47" si="8">I28*J28</f>
        <v>0</v>
      </c>
      <c r="L28" s="63">
        <v>1</v>
      </c>
    </row>
    <row r="29" spans="1:12" ht="30" customHeight="1" x14ac:dyDescent="0.3">
      <c r="A29" s="188" t="str">
        <f>IF(L29=1,"Lrecrd-"&amp;TEXT(COUNTIF($L$3:L29, "1"), "0"), "")</f>
        <v>Lrecrd-23</v>
      </c>
      <c r="B29" s="134" t="s">
        <v>10</v>
      </c>
      <c r="C29" s="106" t="s">
        <v>1406</v>
      </c>
      <c r="D29" s="93"/>
      <c r="E29" s="84"/>
      <c r="F29" s="85">
        <v>1</v>
      </c>
      <c r="G29" s="86" t="s">
        <v>67</v>
      </c>
      <c r="H29" s="65"/>
      <c r="I29" s="65">
        <f t="shared" si="6"/>
        <v>1</v>
      </c>
      <c r="J29" s="65">
        <f t="shared" si="7"/>
        <v>0</v>
      </c>
      <c r="K29" s="65">
        <f t="shared" si="8"/>
        <v>0</v>
      </c>
      <c r="L29" s="63">
        <v>1</v>
      </c>
    </row>
    <row r="30" spans="1:12" ht="30" customHeight="1" x14ac:dyDescent="0.3">
      <c r="A30" s="188" t="str">
        <f>IF(L30=1,"Lrecrd-"&amp;TEXT(COUNTIF($L$3:L30, "1"), "0"), "")</f>
        <v>Lrecrd-24</v>
      </c>
      <c r="B30" s="134" t="s">
        <v>10</v>
      </c>
      <c r="C30" s="106" t="s">
        <v>1407</v>
      </c>
      <c r="D30" s="93"/>
      <c r="E30" s="84"/>
      <c r="F30" s="85">
        <v>1</v>
      </c>
      <c r="G30" s="86" t="s">
        <v>67</v>
      </c>
      <c r="H30" s="65"/>
      <c r="I30" s="65">
        <f t="shared" si="6"/>
        <v>1</v>
      </c>
      <c r="J30" s="65">
        <f t="shared" si="7"/>
        <v>0</v>
      </c>
      <c r="K30" s="65">
        <f t="shared" si="8"/>
        <v>0</v>
      </c>
      <c r="L30" s="63">
        <v>1</v>
      </c>
    </row>
    <row r="31" spans="1:12" ht="46.8" x14ac:dyDescent="0.3">
      <c r="A31" s="188" t="str">
        <f>IF(L31=1,"Lrecrd-"&amp;TEXT(COUNTIF($L$3:L31, "1"), "0"), "")</f>
        <v>Lrecrd-25</v>
      </c>
      <c r="B31" s="134" t="s">
        <v>10</v>
      </c>
      <c r="C31" s="106" t="s">
        <v>1408</v>
      </c>
      <c r="D31" s="93"/>
      <c r="E31" s="84"/>
      <c r="F31" s="85">
        <v>1</v>
      </c>
      <c r="G31" s="86" t="s">
        <v>67</v>
      </c>
      <c r="H31" s="65"/>
      <c r="I31" s="65">
        <f t="shared" si="6"/>
        <v>1</v>
      </c>
      <c r="J31" s="65">
        <f t="shared" si="7"/>
        <v>0</v>
      </c>
      <c r="K31" s="65">
        <f t="shared" si="8"/>
        <v>0</v>
      </c>
      <c r="L31" s="63">
        <v>1</v>
      </c>
    </row>
    <row r="32" spans="1:12" ht="30" customHeight="1" x14ac:dyDescent="0.3">
      <c r="A32" s="188" t="str">
        <f>IF(L32=1,"Lrecrd-"&amp;TEXT(COUNTIF($L$3:L32, "1"), "0"), "")</f>
        <v>Lrecrd-26</v>
      </c>
      <c r="B32" s="134" t="s">
        <v>10</v>
      </c>
      <c r="C32" s="106" t="s">
        <v>1409</v>
      </c>
      <c r="D32" s="93"/>
      <c r="E32" s="84"/>
      <c r="F32" s="85">
        <v>1</v>
      </c>
      <c r="G32" s="86" t="s">
        <v>67</v>
      </c>
      <c r="H32" s="65"/>
      <c r="I32" s="65">
        <f t="shared" si="6"/>
        <v>1</v>
      </c>
      <c r="J32" s="65">
        <f t="shared" si="7"/>
        <v>0</v>
      </c>
      <c r="K32" s="65">
        <f t="shared" si="8"/>
        <v>0</v>
      </c>
      <c r="L32" s="63">
        <v>1</v>
      </c>
    </row>
    <row r="33" spans="1:12" ht="30" customHeight="1" x14ac:dyDescent="0.3">
      <c r="A33" s="188" t="str">
        <f>IF(L33=1,"Lrecrd-"&amp;TEXT(COUNTIF($L$3:L33, "1"), "0"), "")</f>
        <v>Lrecrd-27</v>
      </c>
      <c r="B33" s="134" t="s">
        <v>10</v>
      </c>
      <c r="C33" s="106" t="s">
        <v>1410</v>
      </c>
      <c r="D33" s="93"/>
      <c r="E33" s="84"/>
      <c r="F33" s="85">
        <v>1</v>
      </c>
      <c r="G33" s="86" t="s">
        <v>67</v>
      </c>
      <c r="H33" s="65"/>
      <c r="I33" s="65">
        <f t="shared" si="6"/>
        <v>1</v>
      </c>
      <c r="J33" s="65">
        <f t="shared" si="7"/>
        <v>0</v>
      </c>
      <c r="K33" s="65">
        <f t="shared" si="8"/>
        <v>0</v>
      </c>
      <c r="L33" s="63">
        <v>1</v>
      </c>
    </row>
    <row r="34" spans="1:12" ht="46.8" x14ac:dyDescent="0.3">
      <c r="A34" s="188" t="str">
        <f>IF(L34=1,"Lrecrd-"&amp;TEXT(COUNTIF($L$3:L34, "1"), "0"), "")</f>
        <v>Lrecrd-28</v>
      </c>
      <c r="B34" s="134" t="s">
        <v>10</v>
      </c>
      <c r="C34" s="106" t="s">
        <v>1411</v>
      </c>
      <c r="D34" s="93"/>
      <c r="E34" s="84"/>
      <c r="F34" s="85">
        <v>1</v>
      </c>
      <c r="G34" s="86" t="s">
        <v>67</v>
      </c>
      <c r="H34" s="65"/>
      <c r="I34" s="65">
        <f t="shared" si="6"/>
        <v>1</v>
      </c>
      <c r="J34" s="65">
        <f t="shared" si="7"/>
        <v>0</v>
      </c>
      <c r="K34" s="65">
        <f t="shared" si="8"/>
        <v>0</v>
      </c>
      <c r="L34" s="63">
        <v>1</v>
      </c>
    </row>
    <row r="35" spans="1:12" ht="30" customHeight="1" x14ac:dyDescent="0.3">
      <c r="A35" s="188" t="str">
        <f>IF(L35=1,"Lrecrd-"&amp;TEXT(COUNTIF($L$3:L35, "1"), "0"), "")</f>
        <v>Lrecrd-29</v>
      </c>
      <c r="B35" s="134" t="s">
        <v>10</v>
      </c>
      <c r="C35" s="106" t="s">
        <v>1412</v>
      </c>
      <c r="D35" s="93"/>
      <c r="E35" s="84"/>
      <c r="F35" s="85">
        <v>1</v>
      </c>
      <c r="G35" s="86" t="s">
        <v>67</v>
      </c>
      <c r="H35" s="65"/>
      <c r="I35" s="65">
        <f t="shared" si="6"/>
        <v>1</v>
      </c>
      <c r="J35" s="65">
        <f t="shared" si="7"/>
        <v>0</v>
      </c>
      <c r="K35" s="65">
        <f t="shared" si="8"/>
        <v>0</v>
      </c>
      <c r="L35" s="63">
        <v>1</v>
      </c>
    </row>
    <row r="36" spans="1:12" ht="30" customHeight="1" x14ac:dyDescent="0.3">
      <c r="A36" s="188" t="str">
        <f>IF(L36=1,"Lrecrd-"&amp;TEXT(COUNTIF($L$3:L36, "1"), "0"), "")</f>
        <v>Lrecrd-30</v>
      </c>
      <c r="B36" s="134" t="s">
        <v>10</v>
      </c>
      <c r="C36" s="106" t="s">
        <v>1413</v>
      </c>
      <c r="D36" s="93"/>
      <c r="E36" s="84"/>
      <c r="F36" s="85">
        <v>1</v>
      </c>
      <c r="G36" s="86" t="s">
        <v>67</v>
      </c>
      <c r="H36" s="65"/>
      <c r="I36" s="65">
        <f t="shared" si="6"/>
        <v>1</v>
      </c>
      <c r="J36" s="65">
        <f t="shared" si="7"/>
        <v>0</v>
      </c>
      <c r="K36" s="65">
        <f t="shared" si="8"/>
        <v>0</v>
      </c>
      <c r="L36" s="63">
        <v>1</v>
      </c>
    </row>
    <row r="37" spans="1:12" ht="46.8" x14ac:dyDescent="0.3">
      <c r="A37" s="188" t="str">
        <f>IF(L37=1,"Lrecrd-"&amp;TEXT(COUNTIF($L$3:L37, "1"), "0"), "")</f>
        <v>Lrecrd-31</v>
      </c>
      <c r="B37" s="134" t="s">
        <v>10</v>
      </c>
      <c r="C37" s="106" t="s">
        <v>1414</v>
      </c>
      <c r="D37" s="93"/>
      <c r="E37" s="84"/>
      <c r="F37" s="85">
        <v>1</v>
      </c>
      <c r="G37" s="86" t="s">
        <v>67</v>
      </c>
      <c r="H37" s="97"/>
      <c r="I37" s="65">
        <f t="shared" si="6"/>
        <v>1</v>
      </c>
      <c r="J37" s="65">
        <f t="shared" si="7"/>
        <v>0</v>
      </c>
      <c r="K37" s="65">
        <f t="shared" si="8"/>
        <v>0</v>
      </c>
      <c r="L37" s="63">
        <v>1</v>
      </c>
    </row>
    <row r="38" spans="1:12" ht="46.8" x14ac:dyDescent="0.3">
      <c r="A38" s="188" t="str">
        <f>IF(L38=1,"Lrecrd-"&amp;TEXT(COUNTIF($L$3:L38, "1"), "0"), "")</f>
        <v>Lrecrd-32</v>
      </c>
      <c r="B38" s="134" t="s">
        <v>10</v>
      </c>
      <c r="C38" s="106" t="s">
        <v>1415</v>
      </c>
      <c r="D38" s="93"/>
      <c r="E38" s="84"/>
      <c r="F38" s="85">
        <v>1</v>
      </c>
      <c r="G38" s="86" t="s">
        <v>67</v>
      </c>
      <c r="H38" s="65"/>
      <c r="I38" s="65">
        <f t="shared" si="6"/>
        <v>1</v>
      </c>
      <c r="J38" s="65">
        <f t="shared" si="7"/>
        <v>0</v>
      </c>
      <c r="K38" s="65">
        <f t="shared" si="8"/>
        <v>0</v>
      </c>
      <c r="L38" s="63">
        <v>1</v>
      </c>
    </row>
    <row r="39" spans="1:12" ht="62.4" x14ac:dyDescent="0.3">
      <c r="A39" s="188" t="str">
        <f>IF(L39=1,"Lrecrd-"&amp;TEXT(COUNTIF($L$3:L39, "1"), "0"), "")</f>
        <v>Lrecrd-33</v>
      </c>
      <c r="B39" s="134" t="s">
        <v>10</v>
      </c>
      <c r="C39" s="106" t="s">
        <v>1416</v>
      </c>
      <c r="D39" s="93"/>
      <c r="E39" s="84"/>
      <c r="F39" s="85">
        <v>1</v>
      </c>
      <c r="G39" s="86" t="s">
        <v>67</v>
      </c>
      <c r="H39" s="65"/>
      <c r="I39" s="65">
        <f t="shared" si="6"/>
        <v>1</v>
      </c>
      <c r="J39" s="65">
        <f t="shared" si="7"/>
        <v>0</v>
      </c>
      <c r="K39" s="65">
        <f t="shared" si="8"/>
        <v>0</v>
      </c>
      <c r="L39" s="63">
        <v>1</v>
      </c>
    </row>
    <row r="40" spans="1:12" ht="78" x14ac:dyDescent="0.3">
      <c r="A40" s="188" t="str">
        <f>IF(L40=1,"Lrecrd-"&amp;TEXT(COUNTIF($L$3:L40, "1"), "0"), "")</f>
        <v>Lrecrd-34</v>
      </c>
      <c r="B40" s="134" t="s">
        <v>10</v>
      </c>
      <c r="C40" s="106" t="s">
        <v>1417</v>
      </c>
      <c r="D40" s="93"/>
      <c r="E40" s="84"/>
      <c r="F40" s="85">
        <v>1</v>
      </c>
      <c r="G40" s="86" t="s">
        <v>67</v>
      </c>
      <c r="H40" s="65"/>
      <c r="I40" s="65">
        <f t="shared" si="6"/>
        <v>1</v>
      </c>
      <c r="J40" s="65">
        <f t="shared" si="7"/>
        <v>0</v>
      </c>
      <c r="K40" s="65">
        <f t="shared" si="8"/>
        <v>0</v>
      </c>
      <c r="L40" s="63">
        <v>1</v>
      </c>
    </row>
    <row r="41" spans="1:12" ht="62.4" x14ac:dyDescent="0.3">
      <c r="A41" s="188" t="str">
        <f>IF(L41=1,"Lrecrd-"&amp;TEXT(COUNTIF($L$3:L41, "1"), "0"), "")</f>
        <v>Lrecrd-35</v>
      </c>
      <c r="B41" s="134" t="s">
        <v>10</v>
      </c>
      <c r="C41" s="106" t="s">
        <v>1418</v>
      </c>
      <c r="D41" s="93"/>
      <c r="E41" s="84"/>
      <c r="F41" s="85">
        <v>1</v>
      </c>
      <c r="G41" s="86" t="s">
        <v>67</v>
      </c>
      <c r="H41" s="65"/>
      <c r="I41" s="65">
        <f t="shared" si="6"/>
        <v>1</v>
      </c>
      <c r="J41" s="65">
        <f t="shared" si="7"/>
        <v>0</v>
      </c>
      <c r="K41" s="65">
        <f t="shared" si="8"/>
        <v>0</v>
      </c>
      <c r="L41" s="63">
        <v>1</v>
      </c>
    </row>
    <row r="42" spans="1:12" ht="30" customHeight="1" x14ac:dyDescent="0.3">
      <c r="A42" s="188" t="str">
        <f>IF(L42=1,"Lrecrd-"&amp;TEXT(COUNTIF($L$3:L42, "1"), "0"), "")</f>
        <v>Lrecrd-36</v>
      </c>
      <c r="B42" s="134" t="s">
        <v>10</v>
      </c>
      <c r="C42" s="106" t="s">
        <v>1419</v>
      </c>
      <c r="D42" s="93"/>
      <c r="E42" s="84"/>
      <c r="F42" s="85">
        <v>1</v>
      </c>
      <c r="G42" s="86" t="s">
        <v>67</v>
      </c>
      <c r="H42" s="65"/>
      <c r="I42" s="65">
        <f t="shared" si="6"/>
        <v>1</v>
      </c>
      <c r="J42" s="65">
        <f t="shared" si="7"/>
        <v>0</v>
      </c>
      <c r="K42" s="65">
        <f t="shared" si="8"/>
        <v>0</v>
      </c>
      <c r="L42" s="63">
        <v>1</v>
      </c>
    </row>
    <row r="43" spans="1:12" ht="30" customHeight="1" x14ac:dyDescent="0.3">
      <c r="A43" s="188" t="str">
        <f>IF(L43=1,"Lrecrd-"&amp;TEXT(COUNTIF($L$3:L43, "1"), "0"), "")</f>
        <v>Lrecrd-37</v>
      </c>
      <c r="B43" s="134" t="s">
        <v>10</v>
      </c>
      <c r="C43" s="106" t="s">
        <v>1420</v>
      </c>
      <c r="D43" s="93"/>
      <c r="E43" s="84"/>
      <c r="F43" s="85">
        <v>1</v>
      </c>
      <c r="G43" s="86" t="s">
        <v>67</v>
      </c>
      <c r="H43" s="65"/>
      <c r="I43" s="65">
        <f t="shared" si="6"/>
        <v>1</v>
      </c>
      <c r="J43" s="65">
        <f t="shared" si="7"/>
        <v>0</v>
      </c>
      <c r="K43" s="65">
        <f t="shared" si="8"/>
        <v>0</v>
      </c>
      <c r="L43" s="63">
        <v>1</v>
      </c>
    </row>
    <row r="44" spans="1:12" ht="62.4" x14ac:dyDescent="0.3">
      <c r="A44" s="188" t="str">
        <f>IF(L44=1,"Lrecrd-"&amp;TEXT(COUNTIF($L$3:L44, "1"), "0"), "")</f>
        <v>Lrecrd-38</v>
      </c>
      <c r="B44" s="134" t="s">
        <v>10</v>
      </c>
      <c r="C44" s="106" t="s">
        <v>1421</v>
      </c>
      <c r="D44" s="93"/>
      <c r="E44" s="84"/>
      <c r="F44" s="85">
        <v>1</v>
      </c>
      <c r="G44" s="86" t="s">
        <v>67</v>
      </c>
      <c r="H44" s="65"/>
      <c r="I44" s="65">
        <f t="shared" si="6"/>
        <v>1</v>
      </c>
      <c r="J44" s="65">
        <f t="shared" si="7"/>
        <v>0</v>
      </c>
      <c r="K44" s="65">
        <f t="shared" si="8"/>
        <v>0</v>
      </c>
      <c r="L44" s="63">
        <v>1</v>
      </c>
    </row>
    <row r="45" spans="1:12" ht="30" customHeight="1" x14ac:dyDescent="0.3">
      <c r="A45" s="188" t="str">
        <f>IF(L45=1,"Lrecrd-"&amp;TEXT(COUNTIF($L$3:L45, "1"), "0"), "")</f>
        <v>Lrecrd-39</v>
      </c>
      <c r="B45" s="134" t="s">
        <v>10</v>
      </c>
      <c r="C45" s="106" t="s">
        <v>1422</v>
      </c>
      <c r="D45" s="93"/>
      <c r="E45" s="84"/>
      <c r="F45" s="85">
        <v>1</v>
      </c>
      <c r="G45" s="86" t="s">
        <v>67</v>
      </c>
      <c r="H45" s="65"/>
      <c r="I45" s="65">
        <f t="shared" si="6"/>
        <v>1</v>
      </c>
      <c r="J45" s="65">
        <f t="shared" si="7"/>
        <v>0</v>
      </c>
      <c r="K45" s="65">
        <f t="shared" si="8"/>
        <v>0</v>
      </c>
      <c r="L45" s="63">
        <v>1</v>
      </c>
    </row>
    <row r="46" spans="1:12" ht="30" customHeight="1" x14ac:dyDescent="0.3">
      <c r="A46" s="188" t="str">
        <f>IF(L46=1,"Lrecrd-"&amp;TEXT(COUNTIF($L$3:L46, "1"), "0"), "")</f>
        <v>Lrecrd-40</v>
      </c>
      <c r="B46" s="134" t="s">
        <v>10</v>
      </c>
      <c r="C46" s="106" t="s">
        <v>1423</v>
      </c>
      <c r="D46" s="93"/>
      <c r="E46" s="84"/>
      <c r="F46" s="85">
        <v>1</v>
      </c>
      <c r="G46" s="86" t="s">
        <v>67</v>
      </c>
      <c r="H46" s="65"/>
      <c r="I46" s="65">
        <f t="shared" si="6"/>
        <v>1</v>
      </c>
      <c r="J46" s="65">
        <f t="shared" si="7"/>
        <v>0</v>
      </c>
      <c r="K46" s="65">
        <f t="shared" si="8"/>
        <v>0</v>
      </c>
      <c r="L46" s="63">
        <v>1</v>
      </c>
    </row>
    <row r="47" spans="1:12" ht="46.8" x14ac:dyDescent="0.3">
      <c r="A47" s="188" t="str">
        <f>IF(L47=1,"Lrecrd-"&amp;TEXT(COUNTIF($L$3:L47, "1"), "0"), "")</f>
        <v>Lrecrd-41</v>
      </c>
      <c r="B47" s="92" t="s">
        <v>10</v>
      </c>
      <c r="C47" s="143" t="s">
        <v>1424</v>
      </c>
      <c r="D47" s="93"/>
      <c r="E47" s="94"/>
      <c r="F47" s="85">
        <v>1</v>
      </c>
      <c r="G47" s="86" t="s">
        <v>67</v>
      </c>
      <c r="H47" s="65"/>
      <c r="I47" s="65">
        <f t="shared" si="6"/>
        <v>1</v>
      </c>
      <c r="J47" s="65">
        <f t="shared" si="7"/>
        <v>0</v>
      </c>
      <c r="K47" s="65">
        <f t="shared" si="8"/>
        <v>0</v>
      </c>
      <c r="L47" s="63">
        <v>1</v>
      </c>
    </row>
    <row r="48" spans="1:12" x14ac:dyDescent="0.3">
      <c r="H48" s="63"/>
    </row>
    <row r="49" spans="8:8" x14ac:dyDescent="0.3">
      <c r="H49" s="63"/>
    </row>
    <row r="50" spans="8:8" x14ac:dyDescent="0.3">
      <c r="H50" s="63"/>
    </row>
    <row r="51" spans="8:8" x14ac:dyDescent="0.3">
      <c r="H51" s="63"/>
    </row>
    <row r="52" spans="8:8" x14ac:dyDescent="0.3">
      <c r="H52" s="63"/>
    </row>
    <row r="53" spans="8:8" x14ac:dyDescent="0.3">
      <c r="H53" s="63"/>
    </row>
    <row r="54" spans="8:8" x14ac:dyDescent="0.3">
      <c r="H54" s="63"/>
    </row>
    <row r="55" spans="8:8" x14ac:dyDescent="0.3">
      <c r="H55" s="63"/>
    </row>
    <row r="56" spans="8:8" x14ac:dyDescent="0.3">
      <c r="H56" s="63"/>
    </row>
    <row r="57" spans="8:8" x14ac:dyDescent="0.3">
      <c r="H57" s="63"/>
    </row>
    <row r="58" spans="8:8" x14ac:dyDescent="0.3">
      <c r="H58" s="63"/>
    </row>
    <row r="59" spans="8:8" x14ac:dyDescent="0.3">
      <c r="H59" s="63"/>
    </row>
    <row r="60" spans="8:8" x14ac:dyDescent="0.3">
      <c r="H60" s="63"/>
    </row>
    <row r="61" spans="8:8" x14ac:dyDescent="0.3">
      <c r="H61" s="63"/>
    </row>
    <row r="62" spans="8:8" x14ac:dyDescent="0.3">
      <c r="H62" s="63"/>
    </row>
    <row r="63" spans="8:8" x14ac:dyDescent="0.3">
      <c r="H63" s="63"/>
    </row>
    <row r="64" spans="8:8" x14ac:dyDescent="0.3">
      <c r="H64" s="63"/>
    </row>
    <row r="65" spans="8:8" x14ac:dyDescent="0.3">
      <c r="H65" s="65"/>
    </row>
    <row r="66" spans="8:8" x14ac:dyDescent="0.3">
      <c r="H66" s="65"/>
    </row>
    <row r="67" spans="8:8" x14ac:dyDescent="0.3">
      <c r="H67" s="65"/>
    </row>
    <row r="68" spans="8:8" x14ac:dyDescent="0.3">
      <c r="H68" s="65"/>
    </row>
    <row r="69" spans="8:8" x14ac:dyDescent="0.3">
      <c r="H69" s="65"/>
    </row>
    <row r="70" spans="8:8" x14ac:dyDescent="0.3">
      <c r="H70" s="65"/>
    </row>
    <row r="71" spans="8:8" x14ac:dyDescent="0.3">
      <c r="H71" s="65"/>
    </row>
    <row r="72" spans="8:8" x14ac:dyDescent="0.3">
      <c r="H72" s="65"/>
    </row>
    <row r="73" spans="8:8" x14ac:dyDescent="0.3">
      <c r="H73" s="65"/>
    </row>
    <row r="74" spans="8:8" x14ac:dyDescent="0.3">
      <c r="H74" s="65"/>
    </row>
    <row r="75" spans="8:8" x14ac:dyDescent="0.3">
      <c r="H75" s="65"/>
    </row>
    <row r="76" spans="8:8" x14ac:dyDescent="0.3">
      <c r="H76" s="65"/>
    </row>
    <row r="77" spans="8:8" x14ac:dyDescent="0.3">
      <c r="H77" s="65"/>
    </row>
    <row r="78" spans="8:8" x14ac:dyDescent="0.3">
      <c r="H78" s="65"/>
    </row>
    <row r="79" spans="8:8" x14ac:dyDescent="0.3">
      <c r="H79" s="65"/>
    </row>
    <row r="80" spans="8:8" x14ac:dyDescent="0.3">
      <c r="H80" s="65"/>
    </row>
    <row r="81" spans="8:8" x14ac:dyDescent="0.3">
      <c r="H81" s="65"/>
    </row>
  </sheetData>
  <sheetProtection algorithmName="SHA-512" hashValue="QWgigGoAkZs0IGIQAylHIu9fMZyqLUEIquoxWzE4UahV9qDRn/vW7kNRUY3MMSY4NQfq3uZj5NDzYey8JCcxYQ==" saltValue="9UkTL1kwG2bbJgrqYXgHLw==" spinCount="100000" sheet="1" objects="1" scenarios="1"/>
  <mergeCells count="1">
    <mergeCell ref="O3:Q5"/>
  </mergeCells>
  <conditionalFormatting sqref="B1:B1048576">
    <cfRule type="cellIs" dxfId="69" priority="2" operator="equal">
      <formula>"Informational"</formula>
    </cfRule>
    <cfRule type="cellIs" dxfId="68" priority="3" operator="equal">
      <formula>"Not Needed"</formula>
    </cfRule>
    <cfRule type="cellIs" dxfId="67" priority="4" operator="equal">
      <formula>"Critical"</formula>
    </cfRule>
    <cfRule type="cellIs" dxfId="66" priority="5" operator="equal">
      <formula>"Extremely Advantageous"</formula>
    </cfRule>
  </conditionalFormatting>
  <conditionalFormatting sqref="G3 G5:G8 G10:G19 G21:G25 G27:G47">
    <cfRule type="cellIs" dxfId="65" priority="6" operator="equal">
      <formula>"Select from Drop Down List"</formula>
    </cfRule>
  </conditionalFormatting>
  <dataValidations count="2">
    <dataValidation type="list" allowBlank="1" showInputMessage="1" showErrorMessage="1" sqref="G3 G5:G8 G10:G19 G21:G25 G27:G47" xr:uid="{00000000-0002-0000-2200-000000000000}">
      <formula1>Availability</formula1>
      <formula2>0</formula2>
    </dataValidation>
    <dataValidation type="list" allowBlank="1" showInputMessage="1" showErrorMessage="1" errorTitle="Invalid specification type" error="Please enter a Specification type from the drop-down list." sqref="B3:B47" xr:uid="{00000000-0002-0000-22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tabColor rgb="FF92D050"/>
  </sheetPr>
  <dimension ref="A1:Q145"/>
  <sheetViews>
    <sheetView zoomScaleNormal="100" zoomScalePageLayoutView="80" workbookViewId="0">
      <selection activeCell="D3" sqref="D3"/>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ht="16.2" thickBot="1" x14ac:dyDescent="0.35">
      <c r="A2" s="334" t="s">
        <v>1425</v>
      </c>
      <c r="B2" s="220"/>
      <c r="C2" s="220"/>
      <c r="D2" s="221"/>
      <c r="E2" s="221"/>
      <c r="F2" s="221"/>
      <c r="G2" s="574"/>
      <c r="H2" s="65">
        <f>COUNTA(B3:B128)</f>
        <v>118</v>
      </c>
      <c r="I2" s="64"/>
      <c r="J2" s="64"/>
      <c r="K2" s="65">
        <f>SUM(K3:K128)</f>
        <v>0</v>
      </c>
    </row>
    <row r="3" spans="1:17" ht="42.75" customHeight="1" thickBot="1" x14ac:dyDescent="0.35">
      <c r="A3" s="188" t="str">
        <f>IF(L3=1,"LRpt-"&amp;TEXT(COUNTIF($L$3:L3, "1"), "0"), "")</f>
        <v>LRpt-1</v>
      </c>
      <c r="B3" s="92" t="s">
        <v>10</v>
      </c>
      <c r="C3" s="106" t="s">
        <v>1426</v>
      </c>
      <c r="D3" s="93"/>
      <c r="E3" s="84"/>
      <c r="F3" s="85">
        <v>1</v>
      </c>
      <c r="G3" s="86" t="s">
        <v>67</v>
      </c>
      <c r="H3" s="65">
        <f>COUNTIF(G:G,"=Select from Drop Down List")</f>
        <v>118</v>
      </c>
      <c r="I3" s="65">
        <f t="shared" ref="I3:I25" si="0">IF(NOT(ISBLANK($B3)),VLOOKUP($B3,specdata,2,FALSE()),"")</f>
        <v>1</v>
      </c>
      <c r="J3" s="65">
        <f t="shared" ref="J3:J25" si="1">VLOOKUP(G3,AvailabilityData,2,FALSE())</f>
        <v>0</v>
      </c>
      <c r="K3" s="65">
        <f t="shared" ref="K3:K25" si="2">I3*J3</f>
        <v>0</v>
      </c>
      <c r="L3" s="63">
        <v>1</v>
      </c>
      <c r="O3" s="629"/>
      <c r="P3" s="629"/>
      <c r="Q3" s="629"/>
    </row>
    <row r="4" spans="1:17" ht="45" customHeight="1" x14ac:dyDescent="0.3">
      <c r="A4" s="188" t="str">
        <f>IF(L4=1,"LRpt-"&amp;TEXT(COUNTIF($L$3:L4, "1"), "0"), "")</f>
        <v>LRpt-2</v>
      </c>
      <c r="B4" s="92" t="s">
        <v>10</v>
      </c>
      <c r="C4" s="106" t="s">
        <v>1427</v>
      </c>
      <c r="D4" s="93"/>
      <c r="E4" s="84"/>
      <c r="F4" s="85">
        <v>1</v>
      </c>
      <c r="G4" s="86" t="s">
        <v>67</v>
      </c>
      <c r="H4" s="65">
        <f>COUNTIF(G:G,"=Function Available")</f>
        <v>0</v>
      </c>
      <c r="I4" s="65">
        <f t="shared" si="0"/>
        <v>1</v>
      </c>
      <c r="J4" s="65">
        <f t="shared" si="1"/>
        <v>0</v>
      </c>
      <c r="K4" s="65">
        <f t="shared" si="2"/>
        <v>0</v>
      </c>
      <c r="L4" s="63">
        <v>1</v>
      </c>
      <c r="O4" s="629"/>
      <c r="P4" s="629"/>
      <c r="Q4" s="629"/>
    </row>
    <row r="5" spans="1:17" ht="30" customHeight="1" x14ac:dyDescent="0.3">
      <c r="A5" s="188" t="str">
        <f>IF(L5=1,"LRpt-"&amp;TEXT(COUNTIF($L$3:L5, "1"), "0"), "")</f>
        <v>LRpt-3</v>
      </c>
      <c r="B5" s="92" t="s">
        <v>9</v>
      </c>
      <c r="C5" s="106" t="s">
        <v>1428</v>
      </c>
      <c r="D5" s="93"/>
      <c r="E5" s="84"/>
      <c r="F5" s="85">
        <v>1</v>
      </c>
      <c r="G5" s="86" t="s">
        <v>67</v>
      </c>
      <c r="H5" s="65">
        <f>COUNTIF(F:G,"=Function Not Available")</f>
        <v>0</v>
      </c>
      <c r="I5" s="65">
        <f t="shared" si="0"/>
        <v>5</v>
      </c>
      <c r="J5" s="65">
        <f t="shared" si="1"/>
        <v>0</v>
      </c>
      <c r="K5" s="65">
        <f t="shared" si="2"/>
        <v>0</v>
      </c>
      <c r="L5" s="63">
        <v>1</v>
      </c>
      <c r="O5" s="629"/>
      <c r="P5" s="629"/>
      <c r="Q5" s="629"/>
    </row>
    <row r="6" spans="1:17" ht="30" customHeight="1" x14ac:dyDescent="0.3">
      <c r="A6" s="188" t="str">
        <f>IF(L6=1,"LRpt-"&amp;TEXT(COUNTIF($L$3:L6, "1"), "0"), "")</f>
        <v>LRpt-4</v>
      </c>
      <c r="B6" s="92" t="s">
        <v>10</v>
      </c>
      <c r="C6" s="106" t="s">
        <v>1429</v>
      </c>
      <c r="D6" s="93"/>
      <c r="E6" s="84"/>
      <c r="F6" s="85">
        <v>1</v>
      </c>
      <c r="G6" s="86" t="s">
        <v>67</v>
      </c>
      <c r="H6" s="65">
        <f>COUNTIF(G:G,"=Exception")</f>
        <v>0</v>
      </c>
      <c r="I6" s="65">
        <f t="shared" si="0"/>
        <v>1</v>
      </c>
      <c r="J6" s="65">
        <f t="shared" si="1"/>
        <v>0</v>
      </c>
      <c r="K6" s="65">
        <f t="shared" si="2"/>
        <v>0</v>
      </c>
      <c r="L6" s="63">
        <v>1</v>
      </c>
      <c r="O6" s="629"/>
      <c r="P6" s="629"/>
      <c r="Q6" s="629"/>
    </row>
    <row r="7" spans="1:17" ht="30" customHeight="1" x14ac:dyDescent="0.3">
      <c r="A7" s="188" t="str">
        <f>IF(L7=1,"LRpt-"&amp;TEXT(COUNTIF($L$3:L7, "1"), "0"), "")</f>
        <v>LRpt-5</v>
      </c>
      <c r="B7" s="92" t="s">
        <v>10</v>
      </c>
      <c r="C7" s="106" t="s">
        <v>1430</v>
      </c>
      <c r="D7" s="93"/>
      <c r="E7" s="84"/>
      <c r="F7" s="85">
        <v>1</v>
      </c>
      <c r="G7" s="86" t="s">
        <v>67</v>
      </c>
      <c r="H7" s="564">
        <f>COUNTIFS(B:B,"=Critical",G:G,"=Select from Drop Down List")</f>
        <v>17</v>
      </c>
      <c r="I7" s="65">
        <f t="shared" si="0"/>
        <v>1</v>
      </c>
      <c r="J7" s="65">
        <f t="shared" si="1"/>
        <v>0</v>
      </c>
      <c r="K7" s="65">
        <f t="shared" si="2"/>
        <v>0</v>
      </c>
      <c r="L7" s="63">
        <v>1</v>
      </c>
    </row>
    <row r="8" spans="1:17" ht="30" customHeight="1" x14ac:dyDescent="0.3">
      <c r="A8" s="188" t="str">
        <f>IF(L8=1,"LRpt-"&amp;TEXT(COUNTIF($L$3:L8, "1"), "0"), "")</f>
        <v>LRpt-6</v>
      </c>
      <c r="B8" s="92" t="s">
        <v>9</v>
      </c>
      <c r="C8" s="106" t="s">
        <v>1431</v>
      </c>
      <c r="D8" s="93"/>
      <c r="E8" s="84"/>
      <c r="F8" s="85">
        <v>1</v>
      </c>
      <c r="G8" s="86" t="s">
        <v>67</v>
      </c>
      <c r="H8" s="564">
        <f>COUNTIFS(B:B,"=Critical",G:G,"=Function Available")</f>
        <v>0</v>
      </c>
      <c r="I8" s="65">
        <f t="shared" si="0"/>
        <v>5</v>
      </c>
      <c r="J8" s="65">
        <f t="shared" si="1"/>
        <v>0</v>
      </c>
      <c r="K8" s="65">
        <f t="shared" si="2"/>
        <v>0</v>
      </c>
      <c r="L8" s="63">
        <v>1</v>
      </c>
    </row>
    <row r="9" spans="1:17" ht="30" customHeight="1" x14ac:dyDescent="0.3">
      <c r="A9" s="188" t="str">
        <f>IF(L9=1,"LRpt-"&amp;TEXT(COUNTIF($L$3:L9, "1"), "0"), "")</f>
        <v>LRpt-7</v>
      </c>
      <c r="B9" s="92" t="s">
        <v>9</v>
      </c>
      <c r="C9" s="106" t="s">
        <v>1432</v>
      </c>
      <c r="D9" s="93"/>
      <c r="E9" s="84"/>
      <c r="F9" s="85">
        <v>1</v>
      </c>
      <c r="G9" s="86" t="s">
        <v>67</v>
      </c>
      <c r="H9" s="564">
        <f>COUNTIFS(B:B,"=Critical",G:G,"=Function Not Available")</f>
        <v>0</v>
      </c>
      <c r="I9" s="65">
        <f t="shared" si="0"/>
        <v>5</v>
      </c>
      <c r="J9" s="65">
        <f t="shared" si="1"/>
        <v>0</v>
      </c>
      <c r="K9" s="65">
        <f t="shared" si="2"/>
        <v>0</v>
      </c>
      <c r="L9" s="63">
        <v>1</v>
      </c>
    </row>
    <row r="10" spans="1:17" ht="30" customHeight="1" x14ac:dyDescent="0.3">
      <c r="A10" s="188" t="str">
        <f>IF(L10=1,"LRpt-"&amp;TEXT(COUNTIF($L$3:L10, "1"), "0"), "")</f>
        <v>LRpt-8</v>
      </c>
      <c r="B10" s="92" t="s">
        <v>9</v>
      </c>
      <c r="C10" s="106" t="s">
        <v>1433</v>
      </c>
      <c r="D10" s="93"/>
      <c r="E10" s="84"/>
      <c r="F10" s="85">
        <v>1</v>
      </c>
      <c r="G10" s="86" t="s">
        <v>67</v>
      </c>
      <c r="H10" s="564">
        <f>COUNTIFS(B:B,"=Critical",G:G,"=Exception")</f>
        <v>0</v>
      </c>
      <c r="I10" s="65">
        <f t="shared" si="0"/>
        <v>5</v>
      </c>
      <c r="J10" s="65">
        <f t="shared" si="1"/>
        <v>0</v>
      </c>
      <c r="K10" s="65">
        <f t="shared" si="2"/>
        <v>0</v>
      </c>
      <c r="L10" s="63">
        <v>1</v>
      </c>
    </row>
    <row r="11" spans="1:17" ht="30" customHeight="1" x14ac:dyDescent="0.3">
      <c r="A11" s="188" t="str">
        <f>IF(L11=1,"LRpt-"&amp;TEXT(COUNTIF($L$3:L11, "1"), "0"), "")</f>
        <v>LRpt-9</v>
      </c>
      <c r="B11" s="92" t="s">
        <v>9</v>
      </c>
      <c r="C11" s="106" t="s">
        <v>1434</v>
      </c>
      <c r="D11" s="93"/>
      <c r="E11" s="84"/>
      <c r="F11" s="85">
        <v>1</v>
      </c>
      <c r="G11" s="86" t="s">
        <v>67</v>
      </c>
      <c r="H11" s="565">
        <f>COUNTIFS(B:B,"=Important",G:G,"=Select from Drop Down List")</f>
        <v>99</v>
      </c>
      <c r="I11" s="65">
        <f t="shared" si="0"/>
        <v>5</v>
      </c>
      <c r="J11" s="65">
        <f t="shared" si="1"/>
        <v>0</v>
      </c>
      <c r="K11" s="65">
        <f t="shared" si="2"/>
        <v>0</v>
      </c>
      <c r="L11" s="63">
        <v>1</v>
      </c>
    </row>
    <row r="12" spans="1:17" ht="30" customHeight="1" x14ac:dyDescent="0.3">
      <c r="A12" s="188" t="str">
        <f>IF(L12=1,"LRpt-"&amp;TEXT(COUNTIF($L$3:L12, "1"), "0"), "")</f>
        <v>LRpt-10</v>
      </c>
      <c r="B12" s="92" t="s">
        <v>10</v>
      </c>
      <c r="C12" s="106" t="s">
        <v>1435</v>
      </c>
      <c r="D12" s="93"/>
      <c r="E12" s="84"/>
      <c r="F12" s="85">
        <v>1</v>
      </c>
      <c r="G12" s="86" t="s">
        <v>67</v>
      </c>
      <c r="H12" s="565">
        <f>COUNTIFS(B:B,"=Important",G:G,"=Function Available")</f>
        <v>0</v>
      </c>
      <c r="I12" s="65">
        <f t="shared" si="0"/>
        <v>1</v>
      </c>
      <c r="J12" s="65">
        <f t="shared" si="1"/>
        <v>0</v>
      </c>
      <c r="K12" s="65">
        <f t="shared" si="2"/>
        <v>0</v>
      </c>
      <c r="L12" s="63">
        <v>1</v>
      </c>
    </row>
    <row r="13" spans="1:17" ht="30" customHeight="1" x14ac:dyDescent="0.3">
      <c r="A13" s="188" t="str">
        <f>IF(L13=1,"LRpt-"&amp;TEXT(COUNTIF($L$3:L13, "1"), "0"), "")</f>
        <v>LRpt-11</v>
      </c>
      <c r="B13" s="92" t="s">
        <v>10</v>
      </c>
      <c r="C13" s="106" t="s">
        <v>1436</v>
      </c>
      <c r="D13" s="93"/>
      <c r="E13" s="84"/>
      <c r="F13" s="85">
        <v>1</v>
      </c>
      <c r="G13" s="86" t="s">
        <v>67</v>
      </c>
      <c r="H13" s="565">
        <f>COUNTIFS(B:B,"=Important",G:G,"=Function Not Available")</f>
        <v>0</v>
      </c>
      <c r="I13" s="65">
        <f t="shared" si="0"/>
        <v>1</v>
      </c>
      <c r="J13" s="65">
        <f t="shared" si="1"/>
        <v>0</v>
      </c>
      <c r="K13" s="65">
        <f t="shared" si="2"/>
        <v>0</v>
      </c>
      <c r="L13" s="63">
        <v>1</v>
      </c>
    </row>
    <row r="14" spans="1:17" ht="30" customHeight="1" x14ac:dyDescent="0.3">
      <c r="A14" s="188" t="str">
        <f>IF(L14=1,"LRpt-"&amp;TEXT(COUNTIF($L$3:L14, "1"), "0"), "")</f>
        <v>LRpt-12</v>
      </c>
      <c r="B14" s="92" t="s">
        <v>10</v>
      </c>
      <c r="C14" s="106" t="s">
        <v>1437</v>
      </c>
      <c r="D14" s="93"/>
      <c r="E14" s="84"/>
      <c r="F14" s="85">
        <v>1</v>
      </c>
      <c r="G14" s="86" t="s">
        <v>67</v>
      </c>
      <c r="H14" s="565">
        <f>COUNTIFS(B:B,"=Important",G:G,"=Exception")</f>
        <v>0</v>
      </c>
      <c r="I14" s="65">
        <f t="shared" si="0"/>
        <v>1</v>
      </c>
      <c r="J14" s="65">
        <f t="shared" si="1"/>
        <v>0</v>
      </c>
      <c r="K14" s="65">
        <f t="shared" si="2"/>
        <v>0</v>
      </c>
      <c r="L14" s="63">
        <v>1</v>
      </c>
    </row>
    <row r="15" spans="1:17" ht="30" customHeight="1" x14ac:dyDescent="0.3">
      <c r="A15" s="188" t="str">
        <f>IF(L15=1,"LRpt-"&amp;TEXT(COUNTIF($L$3:L15, "1"), "0"), "")</f>
        <v>LRpt-13</v>
      </c>
      <c r="B15" s="92" t="s">
        <v>10</v>
      </c>
      <c r="C15" s="106" t="s">
        <v>1438</v>
      </c>
      <c r="D15" s="93"/>
      <c r="E15" s="84"/>
      <c r="F15" s="85">
        <v>1</v>
      </c>
      <c r="G15" s="86" t="s">
        <v>67</v>
      </c>
      <c r="H15" s="566">
        <f>COUNTIFS(B:B,"=Informational",G:G,"=Select from Drop Down List")</f>
        <v>2</v>
      </c>
      <c r="I15" s="65">
        <f t="shared" si="0"/>
        <v>1</v>
      </c>
      <c r="J15" s="65">
        <f t="shared" si="1"/>
        <v>0</v>
      </c>
      <c r="K15" s="65">
        <f t="shared" si="2"/>
        <v>0</v>
      </c>
      <c r="L15" s="63">
        <v>1</v>
      </c>
    </row>
    <row r="16" spans="1:17" ht="30" customHeight="1" x14ac:dyDescent="0.3">
      <c r="A16" s="188" t="str">
        <f>IF(L16=1,"LRpt-"&amp;TEXT(COUNTIF($L$3:L16, "1"), "0"), "")</f>
        <v>LRpt-14</v>
      </c>
      <c r="B16" s="92" t="s">
        <v>10</v>
      </c>
      <c r="C16" s="106" t="s">
        <v>1439</v>
      </c>
      <c r="D16" s="93"/>
      <c r="E16" s="84"/>
      <c r="F16" s="85">
        <v>1</v>
      </c>
      <c r="G16" s="86" t="s">
        <v>67</v>
      </c>
      <c r="H16" s="566">
        <f>COUNTIFS(B:B,"=Informational",G:G,"=Function Available")</f>
        <v>0</v>
      </c>
      <c r="I16" s="65">
        <f t="shared" si="0"/>
        <v>1</v>
      </c>
      <c r="J16" s="65">
        <f t="shared" si="1"/>
        <v>0</v>
      </c>
      <c r="K16" s="65">
        <f t="shared" si="2"/>
        <v>0</v>
      </c>
      <c r="L16" s="63">
        <v>1</v>
      </c>
    </row>
    <row r="17" spans="1:12" ht="30" customHeight="1" x14ac:dyDescent="0.3">
      <c r="A17" s="188" t="str">
        <f>IF(L17=1,"LRpt-"&amp;TEXT(COUNTIF($L$3:L17, "1"), "0"), "")</f>
        <v>LRpt-15</v>
      </c>
      <c r="B17" s="92" t="s">
        <v>10</v>
      </c>
      <c r="C17" s="106" t="s">
        <v>1440</v>
      </c>
      <c r="D17" s="93"/>
      <c r="E17" s="84"/>
      <c r="F17" s="85">
        <v>1</v>
      </c>
      <c r="G17" s="86" t="s">
        <v>67</v>
      </c>
      <c r="H17" s="566">
        <f>COUNTIFS(B:B,"=Informational",G:G,"=Function Not Available")</f>
        <v>0</v>
      </c>
      <c r="I17" s="65">
        <f t="shared" si="0"/>
        <v>1</v>
      </c>
      <c r="J17" s="65">
        <f t="shared" si="1"/>
        <v>0</v>
      </c>
      <c r="K17" s="65">
        <f t="shared" si="2"/>
        <v>0</v>
      </c>
      <c r="L17" s="63">
        <v>1</v>
      </c>
    </row>
    <row r="18" spans="1:12" ht="30" customHeight="1" x14ac:dyDescent="0.3">
      <c r="A18" s="188" t="str">
        <f>IF(L18=1,"LRpt-"&amp;TEXT(COUNTIF($L$3:L18, "1"), "0"), "")</f>
        <v>LRpt-16</v>
      </c>
      <c r="B18" s="92" t="s">
        <v>10</v>
      </c>
      <c r="C18" s="106" t="s">
        <v>1441</v>
      </c>
      <c r="D18" s="93"/>
      <c r="E18" s="84"/>
      <c r="F18" s="85">
        <v>1</v>
      </c>
      <c r="G18" s="86" t="s">
        <v>67</v>
      </c>
      <c r="H18" s="566">
        <f>COUNTIFS(B:B,"=Informational",G:G,"=Exception")</f>
        <v>0</v>
      </c>
      <c r="I18" s="65">
        <f t="shared" si="0"/>
        <v>1</v>
      </c>
      <c r="J18" s="65">
        <f t="shared" si="1"/>
        <v>0</v>
      </c>
      <c r="K18" s="65">
        <f t="shared" si="2"/>
        <v>0</v>
      </c>
      <c r="L18" s="63">
        <v>1</v>
      </c>
    </row>
    <row r="19" spans="1:12" ht="30" customHeight="1" x14ac:dyDescent="0.3">
      <c r="A19" s="188" t="str">
        <f>IF(L19=1,"LRpt-"&amp;TEXT(COUNTIF($L$3:L19, "1"), "0"), "")</f>
        <v>LRpt-17</v>
      </c>
      <c r="B19" s="92" t="s">
        <v>10</v>
      </c>
      <c r="C19" s="106" t="s">
        <v>1442</v>
      </c>
      <c r="D19" s="93"/>
      <c r="E19" s="84"/>
      <c r="F19" s="85">
        <v>1</v>
      </c>
      <c r="G19" s="86" t="s">
        <v>67</v>
      </c>
      <c r="H19" s="65"/>
      <c r="I19" s="65">
        <f t="shared" si="0"/>
        <v>1</v>
      </c>
      <c r="J19" s="65">
        <f t="shared" si="1"/>
        <v>0</v>
      </c>
      <c r="K19" s="65">
        <f t="shared" si="2"/>
        <v>0</v>
      </c>
      <c r="L19" s="63">
        <v>1</v>
      </c>
    </row>
    <row r="20" spans="1:12" ht="46.8" x14ac:dyDescent="0.3">
      <c r="A20" s="188" t="str">
        <f>IF(L20=1,"LRpt-"&amp;TEXT(COUNTIF($L$3:L20, "1"), "0"), "")</f>
        <v>LRpt-18</v>
      </c>
      <c r="B20" s="92" t="s">
        <v>10</v>
      </c>
      <c r="C20" s="106" t="s">
        <v>1443</v>
      </c>
      <c r="D20" s="93"/>
      <c r="E20" s="84"/>
      <c r="F20" s="85">
        <v>1</v>
      </c>
      <c r="G20" s="86" t="s">
        <v>67</v>
      </c>
      <c r="H20" s="65"/>
      <c r="I20" s="65">
        <f t="shared" si="0"/>
        <v>1</v>
      </c>
      <c r="J20" s="65">
        <f t="shared" si="1"/>
        <v>0</v>
      </c>
      <c r="K20" s="65">
        <f t="shared" si="2"/>
        <v>0</v>
      </c>
      <c r="L20" s="63">
        <v>1</v>
      </c>
    </row>
    <row r="21" spans="1:12" ht="30" customHeight="1" x14ac:dyDescent="0.3">
      <c r="A21" s="188" t="str">
        <f>IF(L21=1,"LRpt-"&amp;TEXT(COUNTIF($L$3:L21, "1"), "0"), "")</f>
        <v>LRpt-19</v>
      </c>
      <c r="B21" s="92" t="s">
        <v>10</v>
      </c>
      <c r="C21" s="106" t="s">
        <v>1444</v>
      </c>
      <c r="D21" s="93"/>
      <c r="E21" s="84"/>
      <c r="F21" s="85">
        <v>1</v>
      </c>
      <c r="G21" s="86" t="s">
        <v>67</v>
      </c>
      <c r="H21" s="65"/>
      <c r="I21" s="65">
        <f t="shared" si="0"/>
        <v>1</v>
      </c>
      <c r="J21" s="65">
        <f t="shared" si="1"/>
        <v>0</v>
      </c>
      <c r="K21" s="65">
        <f t="shared" si="2"/>
        <v>0</v>
      </c>
      <c r="L21" s="63">
        <v>1</v>
      </c>
    </row>
    <row r="22" spans="1:12" ht="30" customHeight="1" x14ac:dyDescent="0.3">
      <c r="A22" s="188" t="str">
        <f>IF(L22=1,"LRpt-"&amp;TEXT(COUNTIF($L$3:L22, "1"), "0"), "")</f>
        <v>LRpt-20</v>
      </c>
      <c r="B22" s="92" t="s">
        <v>10</v>
      </c>
      <c r="C22" s="106" t="s">
        <v>1445</v>
      </c>
      <c r="D22" s="93"/>
      <c r="E22" s="84"/>
      <c r="F22" s="85">
        <v>1</v>
      </c>
      <c r="G22" s="86" t="s">
        <v>67</v>
      </c>
      <c r="H22" s="65"/>
      <c r="I22" s="65">
        <f t="shared" si="0"/>
        <v>1</v>
      </c>
      <c r="J22" s="65">
        <f t="shared" si="1"/>
        <v>0</v>
      </c>
      <c r="K22" s="65">
        <f t="shared" si="2"/>
        <v>0</v>
      </c>
      <c r="L22" s="63">
        <v>1</v>
      </c>
    </row>
    <row r="23" spans="1:12" ht="45" customHeight="1" x14ac:dyDescent="0.3">
      <c r="A23" s="188" t="str">
        <f>IF(L23=1,"LRpt-"&amp;TEXT(COUNTIF($L$3:L23, "1"), "0"), "")</f>
        <v>LRpt-21</v>
      </c>
      <c r="B23" s="92" t="s">
        <v>10</v>
      </c>
      <c r="C23" s="106" t="s">
        <v>1446</v>
      </c>
      <c r="D23" s="93"/>
      <c r="E23" s="84"/>
      <c r="F23" s="85">
        <v>1</v>
      </c>
      <c r="G23" s="86" t="s">
        <v>67</v>
      </c>
      <c r="H23" s="65"/>
      <c r="I23" s="65">
        <f t="shared" si="0"/>
        <v>1</v>
      </c>
      <c r="J23" s="65">
        <f t="shared" si="1"/>
        <v>0</v>
      </c>
      <c r="K23" s="65">
        <f t="shared" si="2"/>
        <v>0</v>
      </c>
      <c r="L23" s="63">
        <v>1</v>
      </c>
    </row>
    <row r="24" spans="1:12" ht="30" customHeight="1" x14ac:dyDescent="0.3">
      <c r="A24" s="188" t="str">
        <f>IF(L24=1,"LRpt-"&amp;TEXT(COUNTIF($L$3:L24, "1"), "0"), "")</f>
        <v>LRpt-22</v>
      </c>
      <c r="B24" s="92" t="s">
        <v>10</v>
      </c>
      <c r="C24" s="106" t="s">
        <v>1447</v>
      </c>
      <c r="D24" s="93"/>
      <c r="E24" s="84"/>
      <c r="F24" s="85">
        <v>1</v>
      </c>
      <c r="G24" s="86" t="s">
        <v>67</v>
      </c>
      <c r="H24" s="65"/>
      <c r="I24" s="65">
        <f t="shared" si="0"/>
        <v>1</v>
      </c>
      <c r="J24" s="65">
        <f t="shared" si="1"/>
        <v>0</v>
      </c>
      <c r="K24" s="65">
        <f t="shared" si="2"/>
        <v>0</v>
      </c>
      <c r="L24" s="63">
        <v>1</v>
      </c>
    </row>
    <row r="25" spans="1:12" ht="30" customHeight="1" x14ac:dyDescent="0.3">
      <c r="A25" s="188" t="str">
        <f>IF(L25=1,"LRpt-"&amp;TEXT(COUNTIF($L$3:L25, "1"), "0"), "")</f>
        <v>LRpt-23</v>
      </c>
      <c r="B25" s="134" t="s">
        <v>10</v>
      </c>
      <c r="C25" s="106" t="s">
        <v>1448</v>
      </c>
      <c r="D25" s="189"/>
      <c r="E25" s="90"/>
      <c r="F25" s="91">
        <v>1</v>
      </c>
      <c r="G25" s="86" t="s">
        <v>67</v>
      </c>
      <c r="H25" s="65"/>
      <c r="I25" s="65">
        <f t="shared" si="0"/>
        <v>1</v>
      </c>
      <c r="J25" s="65">
        <f t="shared" si="1"/>
        <v>0</v>
      </c>
      <c r="K25" s="65">
        <f t="shared" si="2"/>
        <v>0</v>
      </c>
      <c r="L25" s="63">
        <v>1</v>
      </c>
    </row>
    <row r="26" spans="1:12" s="153" customFormat="1" ht="15" customHeight="1" x14ac:dyDescent="0.3">
      <c r="A26" s="151"/>
      <c r="B26" s="124"/>
      <c r="C26" s="125" t="s">
        <v>1449</v>
      </c>
      <c r="D26" s="152"/>
      <c r="E26" s="166"/>
      <c r="F26" s="128"/>
      <c r="G26" s="575"/>
      <c r="H26" s="65"/>
      <c r="I26" s="97"/>
      <c r="J26" s="97"/>
      <c r="K26" s="97"/>
    </row>
    <row r="27" spans="1:12" ht="30" customHeight="1" x14ac:dyDescent="0.3">
      <c r="A27" s="188" t="str">
        <f>IF(L27=1,"LRpt-"&amp;TEXT(COUNTIF($L$3:L27, "1"), "0"), "")</f>
        <v>LRpt-24</v>
      </c>
      <c r="B27" s="81" t="s">
        <v>10</v>
      </c>
      <c r="C27" s="132" t="s">
        <v>1450</v>
      </c>
      <c r="D27" s="83"/>
      <c r="E27" s="84"/>
      <c r="F27" s="121">
        <v>1</v>
      </c>
      <c r="G27" s="122" t="s">
        <v>67</v>
      </c>
      <c r="H27" s="97"/>
      <c r="I27" s="65">
        <f>IF(NOT(ISBLANK($B27)),VLOOKUP($B27,specdata,2,FALSE()),"")</f>
        <v>1</v>
      </c>
      <c r="J27" s="65">
        <f>VLOOKUP(G27,AvailabilityData,2,FALSE())</f>
        <v>0</v>
      </c>
      <c r="K27" s="65">
        <f>I27*J27</f>
        <v>0</v>
      </c>
      <c r="L27" s="63">
        <v>1</v>
      </c>
    </row>
    <row r="28" spans="1:12" ht="30" customHeight="1" x14ac:dyDescent="0.3">
      <c r="A28" s="188" t="str">
        <f>IF(L28=1,"LRpt-"&amp;TEXT(COUNTIF($L$3:L28, "1"), "0"), "")</f>
        <v>LRpt-25</v>
      </c>
      <c r="B28" s="92" t="s">
        <v>9</v>
      </c>
      <c r="C28" s="133" t="s">
        <v>1451</v>
      </c>
      <c r="D28" s="93"/>
      <c r="E28" s="84"/>
      <c r="F28" s="85">
        <v>1</v>
      </c>
      <c r="G28" s="86" t="s">
        <v>67</v>
      </c>
      <c r="H28" s="65"/>
      <c r="I28" s="65">
        <f>IF(NOT(ISBLANK($B28)),VLOOKUP($B28,specdata,2,FALSE()),"")</f>
        <v>5</v>
      </c>
      <c r="J28" s="65">
        <f>VLOOKUP(G28,AvailabilityData,2,FALSE())</f>
        <v>0</v>
      </c>
      <c r="K28" s="65">
        <f>I28*J28</f>
        <v>0</v>
      </c>
      <c r="L28" s="63">
        <v>1</v>
      </c>
    </row>
    <row r="29" spans="1:12" ht="30" customHeight="1" x14ac:dyDescent="0.3">
      <c r="A29" s="188" t="str">
        <f>IF(L29=1,"LRpt-"&amp;TEXT(COUNTIF($L$3:L29, "1"), "0"), "")</f>
        <v>LRpt-26</v>
      </c>
      <c r="B29" s="92" t="s">
        <v>10</v>
      </c>
      <c r="C29" s="133" t="s">
        <v>1452</v>
      </c>
      <c r="D29" s="93"/>
      <c r="E29" s="84"/>
      <c r="F29" s="85">
        <v>1</v>
      </c>
      <c r="G29" s="86" t="s">
        <v>67</v>
      </c>
      <c r="H29" s="65"/>
      <c r="I29" s="65">
        <f>IF(NOT(ISBLANK($B29)),VLOOKUP($B29,specdata,2,FALSE()),"")</f>
        <v>1</v>
      </c>
      <c r="J29" s="65">
        <f>VLOOKUP(G29,AvailabilityData,2,FALSE())</f>
        <v>0</v>
      </c>
      <c r="K29" s="65">
        <f>I29*J29</f>
        <v>0</v>
      </c>
      <c r="L29" s="63">
        <v>1</v>
      </c>
    </row>
    <row r="30" spans="1:12" ht="30" customHeight="1" x14ac:dyDescent="0.3">
      <c r="A30" s="188" t="str">
        <f>IF(L30=1,"LRpt-"&amp;TEXT(COUNTIF($L$3:L30, "1"), "0"), "")</f>
        <v>LRpt-27</v>
      </c>
      <c r="B30" s="92" t="s">
        <v>9</v>
      </c>
      <c r="C30" s="133" t="s">
        <v>1453</v>
      </c>
      <c r="D30" s="93"/>
      <c r="E30" s="84"/>
      <c r="F30" s="85">
        <v>1</v>
      </c>
      <c r="G30" s="86" t="s">
        <v>67</v>
      </c>
      <c r="H30" s="65"/>
      <c r="I30" s="65">
        <f>IF(NOT(ISBLANK($B30)),VLOOKUP($B30,specdata,2,FALSE()),"")</f>
        <v>5</v>
      </c>
      <c r="J30" s="65">
        <f>VLOOKUP(G30,AvailabilityData,2,FALSE())</f>
        <v>0</v>
      </c>
      <c r="K30" s="65">
        <f>I30*J30</f>
        <v>0</v>
      </c>
      <c r="L30" s="63">
        <v>1</v>
      </c>
    </row>
    <row r="31" spans="1:12" ht="30" customHeight="1" x14ac:dyDescent="0.3">
      <c r="A31" s="188" t="str">
        <f>IF(L31=1,"LRpt-"&amp;TEXT(COUNTIF($L$3:L31, "1"), "0"), "")</f>
        <v>LRpt-28</v>
      </c>
      <c r="B31" s="134" t="s">
        <v>10</v>
      </c>
      <c r="C31" s="133" t="s">
        <v>1454</v>
      </c>
      <c r="D31" s="189"/>
      <c r="E31" s="90"/>
      <c r="F31" s="91">
        <v>1</v>
      </c>
      <c r="G31" s="86" t="s">
        <v>67</v>
      </c>
      <c r="H31" s="65"/>
      <c r="I31" s="65">
        <f>IF(NOT(ISBLANK($B31)),VLOOKUP($B31,specdata,2,FALSE()),"")</f>
        <v>1</v>
      </c>
      <c r="J31" s="65">
        <f>VLOOKUP(G31,AvailabilityData,2,FALSE())</f>
        <v>0</v>
      </c>
      <c r="K31" s="65">
        <f>I31*J31</f>
        <v>0</v>
      </c>
      <c r="L31" s="63">
        <v>1</v>
      </c>
    </row>
    <row r="32" spans="1:12" ht="15" customHeight="1" x14ac:dyDescent="0.3">
      <c r="A32" s="155"/>
      <c r="B32" s="113"/>
      <c r="C32" s="114" t="s">
        <v>507</v>
      </c>
      <c r="D32" s="197"/>
      <c r="E32" s="168"/>
      <c r="F32" s="116"/>
      <c r="G32" s="575"/>
      <c r="H32" s="65"/>
    </row>
    <row r="33" spans="1:12" ht="30" customHeight="1" x14ac:dyDescent="0.3">
      <c r="A33" s="188" t="str">
        <f>IF(L33=1,"LRpt-"&amp;TEXT(COUNTIF($L$3:L33, "1"), "0"), "")</f>
        <v>LRpt-29</v>
      </c>
      <c r="B33" s="81" t="s">
        <v>10</v>
      </c>
      <c r="C33" s="118" t="s">
        <v>1455</v>
      </c>
      <c r="D33" s="83"/>
      <c r="E33" s="84"/>
      <c r="F33" s="121">
        <v>1</v>
      </c>
      <c r="G33" s="122" t="s">
        <v>67</v>
      </c>
      <c r="H33" s="65"/>
      <c r="I33" s="65">
        <f t="shared" ref="I33:I38" si="3">IF(NOT(ISBLANK($B33)),VLOOKUP($B33,specdata,2,FALSE()),"")</f>
        <v>1</v>
      </c>
      <c r="J33" s="65">
        <f t="shared" ref="J33:J38" si="4">VLOOKUP(G33,AvailabilityData,2,FALSE())</f>
        <v>0</v>
      </c>
      <c r="K33" s="65">
        <f t="shared" ref="K33:K38" si="5">I33*J33</f>
        <v>0</v>
      </c>
      <c r="L33" s="63">
        <v>1</v>
      </c>
    </row>
    <row r="34" spans="1:12" ht="30" customHeight="1" x14ac:dyDescent="0.3">
      <c r="A34" s="188" t="str">
        <f>IF(L34=1,"LRpt-"&amp;TEXT(COUNTIF($L$3:L34, "1"), "0"), "")</f>
        <v>LRpt-30</v>
      </c>
      <c r="B34" s="92" t="s">
        <v>10</v>
      </c>
      <c r="C34" s="106" t="s">
        <v>1456</v>
      </c>
      <c r="D34" s="93"/>
      <c r="E34" s="84"/>
      <c r="F34" s="85">
        <v>1</v>
      </c>
      <c r="G34" s="86" t="s">
        <v>67</v>
      </c>
      <c r="H34" s="65"/>
      <c r="I34" s="65">
        <f t="shared" si="3"/>
        <v>1</v>
      </c>
      <c r="J34" s="65">
        <f t="shared" si="4"/>
        <v>0</v>
      </c>
      <c r="K34" s="65">
        <f t="shared" si="5"/>
        <v>0</v>
      </c>
      <c r="L34" s="63">
        <v>1</v>
      </c>
    </row>
    <row r="35" spans="1:12" ht="30" customHeight="1" x14ac:dyDescent="0.3">
      <c r="A35" s="188" t="str">
        <f>IF(L35=1,"LRpt-"&amp;TEXT(COUNTIF($L$3:L35, "1"), "0"), "")</f>
        <v>LRpt-31</v>
      </c>
      <c r="B35" s="92" t="s">
        <v>10</v>
      </c>
      <c r="C35" s="106" t="s">
        <v>1457</v>
      </c>
      <c r="D35" s="93"/>
      <c r="E35" s="84"/>
      <c r="F35" s="85">
        <v>1</v>
      </c>
      <c r="G35" s="86" t="s">
        <v>67</v>
      </c>
      <c r="H35" s="65"/>
      <c r="I35" s="65">
        <f t="shared" si="3"/>
        <v>1</v>
      </c>
      <c r="J35" s="65">
        <f t="shared" si="4"/>
        <v>0</v>
      </c>
      <c r="K35" s="65">
        <f t="shared" si="5"/>
        <v>0</v>
      </c>
      <c r="L35" s="63">
        <v>1</v>
      </c>
    </row>
    <row r="36" spans="1:12" ht="30" customHeight="1" x14ac:dyDescent="0.3">
      <c r="A36" s="188" t="str">
        <f>IF(L36=1,"LRpt-"&amp;TEXT(COUNTIF($L$3:L36, "1"), "0"), "")</f>
        <v>LRpt-32</v>
      </c>
      <c r="B36" s="92" t="s">
        <v>10</v>
      </c>
      <c r="C36" s="106" t="s">
        <v>1458</v>
      </c>
      <c r="D36" s="93"/>
      <c r="E36" s="84"/>
      <c r="F36" s="85">
        <v>1</v>
      </c>
      <c r="G36" s="86" t="s">
        <v>67</v>
      </c>
      <c r="H36" s="65"/>
      <c r="I36" s="65">
        <f t="shared" si="3"/>
        <v>1</v>
      </c>
      <c r="J36" s="65">
        <f t="shared" si="4"/>
        <v>0</v>
      </c>
      <c r="K36" s="65">
        <f t="shared" si="5"/>
        <v>0</v>
      </c>
      <c r="L36" s="63">
        <v>1</v>
      </c>
    </row>
    <row r="37" spans="1:12" ht="30" customHeight="1" x14ac:dyDescent="0.3">
      <c r="A37" s="188" t="str">
        <f>IF(L37=1,"LRpt-"&amp;TEXT(COUNTIF($L$3:L37, "1"), "0"), "")</f>
        <v>LRpt-33</v>
      </c>
      <c r="B37" s="92" t="s">
        <v>10</v>
      </c>
      <c r="C37" s="106" t="s">
        <v>1459</v>
      </c>
      <c r="D37" s="93"/>
      <c r="E37" s="84"/>
      <c r="F37" s="85">
        <v>1</v>
      </c>
      <c r="G37" s="86" t="s">
        <v>67</v>
      </c>
      <c r="H37" s="65"/>
      <c r="I37" s="65">
        <f t="shared" si="3"/>
        <v>1</v>
      </c>
      <c r="J37" s="65">
        <f t="shared" si="4"/>
        <v>0</v>
      </c>
      <c r="K37" s="65">
        <f t="shared" si="5"/>
        <v>0</v>
      </c>
      <c r="L37" s="63">
        <v>1</v>
      </c>
    </row>
    <row r="38" spans="1:12" ht="30" customHeight="1" x14ac:dyDescent="0.3">
      <c r="A38" s="188" t="str">
        <f>IF(L38=1,"LRpt-"&amp;TEXT(COUNTIF($L$3:L38, "1"), "0"), "")</f>
        <v>LRpt-34</v>
      </c>
      <c r="B38" s="92" t="s">
        <v>10</v>
      </c>
      <c r="C38" s="106" t="s">
        <v>1460</v>
      </c>
      <c r="D38" s="189"/>
      <c r="E38" s="90"/>
      <c r="F38" s="91">
        <v>1</v>
      </c>
      <c r="G38" s="86" t="s">
        <v>67</v>
      </c>
      <c r="H38" s="65"/>
      <c r="I38" s="65">
        <f t="shared" si="3"/>
        <v>1</v>
      </c>
      <c r="J38" s="65">
        <f t="shared" si="4"/>
        <v>0</v>
      </c>
      <c r="K38" s="65">
        <f t="shared" si="5"/>
        <v>0</v>
      </c>
      <c r="L38" s="63">
        <v>1</v>
      </c>
    </row>
    <row r="39" spans="1:12" s="153" customFormat="1" ht="15" customHeight="1" x14ac:dyDescent="0.3">
      <c r="A39" s="151"/>
      <c r="B39" s="124"/>
      <c r="C39" s="125" t="s">
        <v>1461</v>
      </c>
      <c r="D39" s="152"/>
      <c r="E39" s="166"/>
      <c r="F39" s="128"/>
      <c r="G39" s="575"/>
      <c r="H39" s="65"/>
      <c r="I39" s="97"/>
      <c r="J39" s="97"/>
      <c r="K39" s="97"/>
    </row>
    <row r="40" spans="1:12" ht="30" customHeight="1" x14ac:dyDescent="0.3">
      <c r="A40" s="188" t="str">
        <f>IF(L40=1,"LRpt-"&amp;TEXT(COUNTIF($L$3:L40, "1"), "0"), "")</f>
        <v>LRpt-35</v>
      </c>
      <c r="B40" s="92" t="s">
        <v>10</v>
      </c>
      <c r="C40" s="132" t="s">
        <v>634</v>
      </c>
      <c r="D40" s="83"/>
      <c r="E40" s="84"/>
      <c r="F40" s="121">
        <v>1</v>
      </c>
      <c r="G40" s="122" t="s">
        <v>67</v>
      </c>
      <c r="H40" s="65"/>
      <c r="I40" s="65">
        <f t="shared" ref="I40:I50" si="6">IF(NOT(ISBLANK($B40)),VLOOKUP($B40,specdata,2,FALSE()),"")</f>
        <v>1</v>
      </c>
      <c r="J40" s="65">
        <f t="shared" ref="J40:J50" si="7">VLOOKUP(G40,AvailabilityData,2,FALSE())</f>
        <v>0</v>
      </c>
      <c r="K40" s="65">
        <f t="shared" ref="K40:K50" si="8">I40*J40</f>
        <v>0</v>
      </c>
      <c r="L40" s="63">
        <v>1</v>
      </c>
    </row>
    <row r="41" spans="1:12" ht="30" customHeight="1" x14ac:dyDescent="0.3">
      <c r="A41" s="188" t="str">
        <f>IF(L41=1,"LRpt-"&amp;TEXT(COUNTIF($L$3:L41, "1"), "0"), "")</f>
        <v>LRpt-36</v>
      </c>
      <c r="B41" s="92" t="s">
        <v>10</v>
      </c>
      <c r="C41" s="133" t="s">
        <v>1462</v>
      </c>
      <c r="D41" s="93"/>
      <c r="E41" s="84"/>
      <c r="F41" s="85">
        <v>1</v>
      </c>
      <c r="G41" s="86" t="s">
        <v>67</v>
      </c>
      <c r="H41" s="97"/>
      <c r="I41" s="65">
        <f t="shared" si="6"/>
        <v>1</v>
      </c>
      <c r="J41" s="65">
        <f t="shared" si="7"/>
        <v>0</v>
      </c>
      <c r="K41" s="65">
        <f t="shared" si="8"/>
        <v>0</v>
      </c>
      <c r="L41" s="63">
        <v>1</v>
      </c>
    </row>
    <row r="42" spans="1:12" ht="30" customHeight="1" x14ac:dyDescent="0.3">
      <c r="A42" s="188" t="str">
        <f>IF(L42=1,"LRpt-"&amp;TEXT(COUNTIF($L$3:L42, "1"), "0"), "")</f>
        <v>LRpt-37</v>
      </c>
      <c r="B42" s="92" t="s">
        <v>10</v>
      </c>
      <c r="C42" s="133" t="s">
        <v>1463</v>
      </c>
      <c r="D42" s="93"/>
      <c r="E42" s="84"/>
      <c r="F42" s="85">
        <v>1</v>
      </c>
      <c r="G42" s="86" t="s">
        <v>67</v>
      </c>
      <c r="H42" s="65"/>
      <c r="I42" s="65">
        <f t="shared" si="6"/>
        <v>1</v>
      </c>
      <c r="J42" s="65">
        <f t="shared" si="7"/>
        <v>0</v>
      </c>
      <c r="K42" s="65">
        <f t="shared" si="8"/>
        <v>0</v>
      </c>
      <c r="L42" s="63">
        <v>1</v>
      </c>
    </row>
    <row r="43" spans="1:12" ht="30" customHeight="1" x14ac:dyDescent="0.3">
      <c r="A43" s="188" t="str">
        <f>IF(L43=1,"LRpt-"&amp;TEXT(COUNTIF($L$3:L43, "1"), "0"), "")</f>
        <v>LRpt-38</v>
      </c>
      <c r="B43" s="92" t="s">
        <v>10</v>
      </c>
      <c r="C43" s="133" t="s">
        <v>1464</v>
      </c>
      <c r="D43" s="93"/>
      <c r="E43" s="84"/>
      <c r="F43" s="85">
        <v>1</v>
      </c>
      <c r="G43" s="86" t="s">
        <v>67</v>
      </c>
      <c r="H43" s="65"/>
      <c r="I43" s="65">
        <f t="shared" si="6"/>
        <v>1</v>
      </c>
      <c r="J43" s="65">
        <f t="shared" si="7"/>
        <v>0</v>
      </c>
      <c r="K43" s="65">
        <f t="shared" si="8"/>
        <v>0</v>
      </c>
      <c r="L43" s="63">
        <v>1</v>
      </c>
    </row>
    <row r="44" spans="1:12" ht="30" customHeight="1" x14ac:dyDescent="0.3">
      <c r="A44" s="188" t="str">
        <f>IF(L44=1,"LRpt-"&amp;TEXT(COUNTIF($L$3:L44, "1"), "0"), "")</f>
        <v>LRpt-39</v>
      </c>
      <c r="B44" s="92" t="s">
        <v>10</v>
      </c>
      <c r="C44" s="133" t="s">
        <v>1465</v>
      </c>
      <c r="D44" s="93"/>
      <c r="E44" s="84"/>
      <c r="F44" s="85">
        <v>1</v>
      </c>
      <c r="G44" s="86" t="s">
        <v>67</v>
      </c>
      <c r="H44" s="65"/>
      <c r="I44" s="65">
        <f t="shared" si="6"/>
        <v>1</v>
      </c>
      <c r="J44" s="65">
        <f t="shared" si="7"/>
        <v>0</v>
      </c>
      <c r="K44" s="65">
        <f t="shared" si="8"/>
        <v>0</v>
      </c>
      <c r="L44" s="63">
        <v>1</v>
      </c>
    </row>
    <row r="45" spans="1:12" ht="30" customHeight="1" x14ac:dyDescent="0.3">
      <c r="A45" s="188" t="str">
        <f>IF(L45=1,"LRpt-"&amp;TEXT(COUNTIF($L$3:L45, "1"), "0"), "")</f>
        <v>LRpt-40</v>
      </c>
      <c r="B45" s="92" t="s">
        <v>10</v>
      </c>
      <c r="C45" s="133" t="s">
        <v>1466</v>
      </c>
      <c r="D45" s="93"/>
      <c r="E45" s="84"/>
      <c r="F45" s="85">
        <v>1</v>
      </c>
      <c r="G45" s="86" t="s">
        <v>67</v>
      </c>
      <c r="H45" s="65"/>
      <c r="I45" s="65">
        <f t="shared" si="6"/>
        <v>1</v>
      </c>
      <c r="J45" s="65">
        <f t="shared" si="7"/>
        <v>0</v>
      </c>
      <c r="K45" s="65">
        <f t="shared" si="8"/>
        <v>0</v>
      </c>
      <c r="L45" s="63">
        <v>1</v>
      </c>
    </row>
    <row r="46" spans="1:12" ht="30" customHeight="1" x14ac:dyDescent="0.3">
      <c r="A46" s="188" t="str">
        <f>IF(L46=1,"LRpt-"&amp;TEXT(COUNTIF($L$3:L46, "1"), "0"), "")</f>
        <v>LRpt-41</v>
      </c>
      <c r="B46" s="92" t="s">
        <v>10</v>
      </c>
      <c r="C46" s="133" t="s">
        <v>1467</v>
      </c>
      <c r="D46" s="93"/>
      <c r="E46" s="84"/>
      <c r="F46" s="85">
        <v>1</v>
      </c>
      <c r="G46" s="86" t="s">
        <v>67</v>
      </c>
      <c r="H46" s="65"/>
      <c r="I46" s="65">
        <f t="shared" si="6"/>
        <v>1</v>
      </c>
      <c r="J46" s="65">
        <f t="shared" si="7"/>
        <v>0</v>
      </c>
      <c r="K46" s="65">
        <f t="shared" si="8"/>
        <v>0</v>
      </c>
      <c r="L46" s="63">
        <v>1</v>
      </c>
    </row>
    <row r="47" spans="1:12" ht="30" customHeight="1" x14ac:dyDescent="0.3">
      <c r="A47" s="188" t="str">
        <f>IF(L47=1,"LRpt-"&amp;TEXT(COUNTIF($L$3:L47, "1"), "0"), "")</f>
        <v>LRpt-42</v>
      </c>
      <c r="B47" s="92" t="s">
        <v>10</v>
      </c>
      <c r="C47" s="133" t="s">
        <v>1468</v>
      </c>
      <c r="D47" s="93"/>
      <c r="E47" s="84"/>
      <c r="F47" s="85">
        <v>1</v>
      </c>
      <c r="G47" s="86" t="s">
        <v>67</v>
      </c>
      <c r="H47" s="65"/>
      <c r="I47" s="65">
        <f t="shared" si="6"/>
        <v>1</v>
      </c>
      <c r="J47" s="65">
        <f t="shared" si="7"/>
        <v>0</v>
      </c>
      <c r="K47" s="65">
        <f t="shared" si="8"/>
        <v>0</v>
      </c>
      <c r="L47" s="63">
        <v>1</v>
      </c>
    </row>
    <row r="48" spans="1:12" ht="78" x14ac:dyDescent="0.3">
      <c r="A48" s="188" t="str">
        <f>IF(L48=1,"LRpt-"&amp;TEXT(COUNTIF($L$3:L48, "1"), "0"), "")</f>
        <v>LRpt-43</v>
      </c>
      <c r="B48" s="92" t="s">
        <v>10</v>
      </c>
      <c r="C48" s="106" t="s">
        <v>1469</v>
      </c>
      <c r="D48" s="93"/>
      <c r="E48" s="84"/>
      <c r="F48" s="85">
        <v>1</v>
      </c>
      <c r="G48" s="86" t="s">
        <v>67</v>
      </c>
      <c r="H48" s="65"/>
      <c r="I48" s="65">
        <f t="shared" si="6"/>
        <v>1</v>
      </c>
      <c r="J48" s="65">
        <f t="shared" si="7"/>
        <v>0</v>
      </c>
      <c r="K48" s="65">
        <f t="shared" si="8"/>
        <v>0</v>
      </c>
      <c r="L48" s="63">
        <v>1</v>
      </c>
    </row>
    <row r="49" spans="1:12" ht="46.8" x14ac:dyDescent="0.3">
      <c r="A49" s="188" t="str">
        <f>IF(L49=1,"LRpt-"&amp;TEXT(COUNTIF($L$3:L49, "1"), "0"), "")</f>
        <v>LRpt-44</v>
      </c>
      <c r="B49" s="92" t="s">
        <v>10</v>
      </c>
      <c r="C49" s="106" t="s">
        <v>1470</v>
      </c>
      <c r="D49" s="93"/>
      <c r="E49" s="84"/>
      <c r="F49" s="85">
        <v>1</v>
      </c>
      <c r="G49" s="86" t="s">
        <v>67</v>
      </c>
      <c r="H49" s="65"/>
      <c r="I49" s="65">
        <f t="shared" si="6"/>
        <v>1</v>
      </c>
      <c r="J49" s="65">
        <f t="shared" si="7"/>
        <v>0</v>
      </c>
      <c r="K49" s="65">
        <f t="shared" si="8"/>
        <v>0</v>
      </c>
      <c r="L49" s="63">
        <v>1</v>
      </c>
    </row>
    <row r="50" spans="1:12" ht="46.8" x14ac:dyDescent="0.3">
      <c r="A50" s="188" t="str">
        <f>IF(L50=1,"LRpt-"&amp;TEXT(COUNTIF($L$3:L50, "1"), "0"), "")</f>
        <v>LRpt-45</v>
      </c>
      <c r="B50" s="134" t="s">
        <v>10</v>
      </c>
      <c r="C50" s="106" t="s">
        <v>1471</v>
      </c>
      <c r="D50" s="189"/>
      <c r="E50" s="90"/>
      <c r="F50" s="91">
        <v>1</v>
      </c>
      <c r="G50" s="86" t="s">
        <v>67</v>
      </c>
      <c r="H50" s="65"/>
      <c r="I50" s="65">
        <f t="shared" si="6"/>
        <v>1</v>
      </c>
      <c r="J50" s="65">
        <f t="shared" si="7"/>
        <v>0</v>
      </c>
      <c r="K50" s="65">
        <f t="shared" si="8"/>
        <v>0</v>
      </c>
      <c r="L50" s="63">
        <v>1</v>
      </c>
    </row>
    <row r="51" spans="1:12" s="153" customFormat="1" ht="15" customHeight="1" x14ac:dyDescent="0.3">
      <c r="A51" s="151"/>
      <c r="B51" s="124"/>
      <c r="C51" s="125" t="s">
        <v>1461</v>
      </c>
      <c r="D51" s="152"/>
      <c r="E51" s="166"/>
      <c r="F51" s="128"/>
      <c r="G51" s="575"/>
      <c r="H51" s="65"/>
      <c r="I51" s="97"/>
      <c r="J51" s="97"/>
      <c r="K51" s="97"/>
    </row>
    <row r="52" spans="1:12" ht="30" customHeight="1" x14ac:dyDescent="0.3">
      <c r="A52" s="188" t="str">
        <f>IF(L52=1,"LRpt-"&amp;TEXT(COUNTIF($L$3:L52, "1"), "0"), "")</f>
        <v>LRpt-46</v>
      </c>
      <c r="B52" s="92" t="s">
        <v>10</v>
      </c>
      <c r="C52" s="132" t="s">
        <v>1472</v>
      </c>
      <c r="D52" s="83"/>
      <c r="E52" s="84"/>
      <c r="F52" s="121">
        <v>1</v>
      </c>
      <c r="G52" s="122" t="s">
        <v>67</v>
      </c>
      <c r="H52" s="65"/>
      <c r="I52" s="65">
        <f t="shared" ref="I52:I61" si="9">IF(NOT(ISBLANK($B52)),VLOOKUP($B52,specdata,2,FALSE()),"")</f>
        <v>1</v>
      </c>
      <c r="J52" s="65">
        <f t="shared" ref="J52:J61" si="10">VLOOKUP(G52,AvailabilityData,2,FALSE())</f>
        <v>0</v>
      </c>
      <c r="K52" s="65">
        <f t="shared" ref="K52:K61" si="11">I52*J52</f>
        <v>0</v>
      </c>
      <c r="L52" s="63">
        <v>1</v>
      </c>
    </row>
    <row r="53" spans="1:12" ht="30" customHeight="1" x14ac:dyDescent="0.3">
      <c r="A53" s="188" t="str">
        <f>IF(L53=1,"LRpt-"&amp;TEXT(COUNTIF($L$3:L53, "1"), "0"), "")</f>
        <v>LRpt-47</v>
      </c>
      <c r="B53" s="92" t="s">
        <v>10</v>
      </c>
      <c r="C53" s="133" t="s">
        <v>1473</v>
      </c>
      <c r="D53" s="93"/>
      <c r="E53" s="84"/>
      <c r="F53" s="85">
        <v>1</v>
      </c>
      <c r="G53" s="86" t="s">
        <v>67</v>
      </c>
      <c r="H53" s="65"/>
      <c r="I53" s="65">
        <f t="shared" si="9"/>
        <v>1</v>
      </c>
      <c r="J53" s="65">
        <f t="shared" si="10"/>
        <v>0</v>
      </c>
      <c r="K53" s="65">
        <f t="shared" si="11"/>
        <v>0</v>
      </c>
      <c r="L53" s="63">
        <v>1</v>
      </c>
    </row>
    <row r="54" spans="1:12" ht="30" customHeight="1" x14ac:dyDescent="0.3">
      <c r="A54" s="188" t="str">
        <f>IF(L54=1,"LRpt-"&amp;TEXT(COUNTIF($L$3:L54, "1"), "0"), "")</f>
        <v>LRpt-48</v>
      </c>
      <c r="B54" s="92" t="s">
        <v>10</v>
      </c>
      <c r="C54" s="133" t="s">
        <v>1474</v>
      </c>
      <c r="D54" s="93"/>
      <c r="E54" s="84"/>
      <c r="F54" s="85">
        <v>1</v>
      </c>
      <c r="G54" s="86" t="s">
        <v>67</v>
      </c>
      <c r="H54" s="65"/>
      <c r="I54" s="65">
        <f t="shared" si="9"/>
        <v>1</v>
      </c>
      <c r="J54" s="65">
        <f t="shared" si="10"/>
        <v>0</v>
      </c>
      <c r="K54" s="65">
        <f t="shared" si="11"/>
        <v>0</v>
      </c>
      <c r="L54" s="63">
        <v>1</v>
      </c>
    </row>
    <row r="55" spans="1:12" ht="30" customHeight="1" x14ac:dyDescent="0.3">
      <c r="A55" s="188" t="str">
        <f>IF(L55=1,"LRpt-"&amp;TEXT(COUNTIF($L$3:L55, "1"), "0"), "")</f>
        <v>LRpt-49</v>
      </c>
      <c r="B55" s="92" t="s">
        <v>10</v>
      </c>
      <c r="C55" s="133" t="s">
        <v>1475</v>
      </c>
      <c r="D55" s="93"/>
      <c r="E55" s="84"/>
      <c r="F55" s="85">
        <v>1</v>
      </c>
      <c r="G55" s="86" t="s">
        <v>67</v>
      </c>
      <c r="H55" s="65"/>
      <c r="I55" s="65">
        <f t="shared" si="9"/>
        <v>1</v>
      </c>
      <c r="J55" s="65">
        <f t="shared" si="10"/>
        <v>0</v>
      </c>
      <c r="K55" s="65">
        <f t="shared" si="11"/>
        <v>0</v>
      </c>
      <c r="L55" s="63">
        <v>1</v>
      </c>
    </row>
    <row r="56" spans="1:12" ht="30" customHeight="1" x14ac:dyDescent="0.3">
      <c r="A56" s="188" t="str">
        <f>IF(L56=1,"LRpt-"&amp;TEXT(COUNTIF($L$3:L56, "1"), "0"), "")</f>
        <v>LRpt-50</v>
      </c>
      <c r="B56" s="92" t="s">
        <v>10</v>
      </c>
      <c r="C56" s="133" t="s">
        <v>1476</v>
      </c>
      <c r="D56" s="93"/>
      <c r="E56" s="84"/>
      <c r="F56" s="85">
        <v>1</v>
      </c>
      <c r="G56" s="86" t="s">
        <v>67</v>
      </c>
      <c r="H56" s="65"/>
      <c r="I56" s="65">
        <f t="shared" si="9"/>
        <v>1</v>
      </c>
      <c r="J56" s="65">
        <f t="shared" si="10"/>
        <v>0</v>
      </c>
      <c r="K56" s="65">
        <f t="shared" si="11"/>
        <v>0</v>
      </c>
      <c r="L56" s="63">
        <v>1</v>
      </c>
    </row>
    <row r="57" spans="1:12" ht="30" customHeight="1" x14ac:dyDescent="0.3">
      <c r="A57" s="188" t="str">
        <f>IF(L57=1,"LRpt-"&amp;TEXT(COUNTIF($L$3:L57, "1"), "0"), "")</f>
        <v>LRpt-51</v>
      </c>
      <c r="B57" s="92" t="s">
        <v>10</v>
      </c>
      <c r="C57" s="133" t="s">
        <v>1477</v>
      </c>
      <c r="D57" s="93"/>
      <c r="E57" s="84"/>
      <c r="F57" s="85">
        <v>1</v>
      </c>
      <c r="G57" s="86" t="s">
        <v>67</v>
      </c>
      <c r="H57" s="65"/>
      <c r="I57" s="65">
        <f t="shared" si="9"/>
        <v>1</v>
      </c>
      <c r="J57" s="65">
        <f t="shared" si="10"/>
        <v>0</v>
      </c>
      <c r="K57" s="65">
        <f t="shared" si="11"/>
        <v>0</v>
      </c>
      <c r="L57" s="63">
        <v>1</v>
      </c>
    </row>
    <row r="58" spans="1:12" ht="30" customHeight="1" x14ac:dyDescent="0.3">
      <c r="A58" s="188" t="str">
        <f>IF(L58=1,"LRpt-"&amp;TEXT(COUNTIF($L$3:L58, "1"), "0"), "")</f>
        <v>LRpt-52</v>
      </c>
      <c r="B58" s="92" t="s">
        <v>10</v>
      </c>
      <c r="C58" s="133" t="s">
        <v>1478</v>
      </c>
      <c r="D58" s="93"/>
      <c r="E58" s="84"/>
      <c r="F58" s="85">
        <v>1</v>
      </c>
      <c r="G58" s="86" t="s">
        <v>67</v>
      </c>
      <c r="H58" s="65"/>
      <c r="I58" s="65">
        <f t="shared" si="9"/>
        <v>1</v>
      </c>
      <c r="J58" s="65">
        <f t="shared" si="10"/>
        <v>0</v>
      </c>
      <c r="K58" s="65">
        <f t="shared" si="11"/>
        <v>0</v>
      </c>
      <c r="L58" s="63">
        <v>1</v>
      </c>
    </row>
    <row r="59" spans="1:12" ht="30" customHeight="1" x14ac:dyDescent="0.3">
      <c r="A59" s="188" t="str">
        <f>IF(L59=1,"LRpt-"&amp;TEXT(COUNTIF($L$3:L59, "1"), "0"), "")</f>
        <v>LRpt-53</v>
      </c>
      <c r="B59" s="92" t="s">
        <v>10</v>
      </c>
      <c r="C59" s="133" t="s">
        <v>1479</v>
      </c>
      <c r="D59" s="93"/>
      <c r="E59" s="84"/>
      <c r="F59" s="85">
        <v>1</v>
      </c>
      <c r="G59" s="86" t="s">
        <v>67</v>
      </c>
      <c r="H59" s="65"/>
      <c r="I59" s="65">
        <f t="shared" si="9"/>
        <v>1</v>
      </c>
      <c r="J59" s="65">
        <f t="shared" si="10"/>
        <v>0</v>
      </c>
      <c r="K59" s="65">
        <f t="shared" si="11"/>
        <v>0</v>
      </c>
      <c r="L59" s="63">
        <v>1</v>
      </c>
    </row>
    <row r="60" spans="1:12" ht="30" customHeight="1" x14ac:dyDescent="0.3">
      <c r="A60" s="188" t="str">
        <f>IF(L60=1,"LRpt-"&amp;TEXT(COUNTIF($L$3:L60, "1"), "0"), "")</f>
        <v>LRpt-54</v>
      </c>
      <c r="B60" s="92" t="s">
        <v>10</v>
      </c>
      <c r="C60" s="133" t="s">
        <v>1480</v>
      </c>
      <c r="D60" s="93"/>
      <c r="E60" s="84"/>
      <c r="F60" s="85">
        <v>1</v>
      </c>
      <c r="G60" s="86" t="s">
        <v>67</v>
      </c>
      <c r="H60" s="65"/>
      <c r="I60" s="65">
        <f t="shared" si="9"/>
        <v>1</v>
      </c>
      <c r="J60" s="65">
        <f t="shared" si="10"/>
        <v>0</v>
      </c>
      <c r="K60" s="65">
        <f t="shared" si="11"/>
        <v>0</v>
      </c>
      <c r="L60" s="63">
        <v>1</v>
      </c>
    </row>
    <row r="61" spans="1:12" ht="30" customHeight="1" x14ac:dyDescent="0.3">
      <c r="A61" s="188" t="str">
        <f>IF(L61=1,"LRpt-"&amp;TEXT(COUNTIF($L$3:L61, "1"), "0"), "")</f>
        <v>LRpt-55</v>
      </c>
      <c r="B61" s="134" t="s">
        <v>10</v>
      </c>
      <c r="C61" s="133" t="s">
        <v>1481</v>
      </c>
      <c r="D61" s="89"/>
      <c r="E61" s="90"/>
      <c r="F61" s="91">
        <v>1</v>
      </c>
      <c r="G61" s="86" t="s">
        <v>67</v>
      </c>
      <c r="H61" s="65"/>
      <c r="I61" s="65">
        <f t="shared" si="9"/>
        <v>1</v>
      </c>
      <c r="J61" s="65">
        <f t="shared" si="10"/>
        <v>0</v>
      </c>
      <c r="K61" s="65">
        <f t="shared" si="11"/>
        <v>0</v>
      </c>
      <c r="L61" s="63">
        <v>1</v>
      </c>
    </row>
    <row r="62" spans="1:12" ht="15" customHeight="1" x14ac:dyDescent="0.3">
      <c r="A62" s="155"/>
      <c r="B62" s="113"/>
      <c r="C62" s="114" t="s">
        <v>1482</v>
      </c>
      <c r="D62" s="197"/>
      <c r="E62" s="168"/>
      <c r="F62" s="116"/>
      <c r="G62" s="575"/>
      <c r="H62" s="65"/>
    </row>
    <row r="63" spans="1:12" ht="30" customHeight="1" x14ac:dyDescent="0.3">
      <c r="A63" s="188" t="str">
        <f>IF(L63=1,"LRpt-"&amp;TEXT(COUNTIF($L$3:L63, "1"), "0"), "")</f>
        <v>LRpt-56</v>
      </c>
      <c r="B63" s="81" t="s">
        <v>10</v>
      </c>
      <c r="C63" s="118" t="s">
        <v>1483</v>
      </c>
      <c r="D63" s="83"/>
      <c r="E63" s="84"/>
      <c r="F63" s="121">
        <v>1</v>
      </c>
      <c r="G63" s="122" t="s">
        <v>67</v>
      </c>
      <c r="H63" s="65"/>
      <c r="I63" s="65">
        <f t="shared" ref="I63:I90" si="12">IF(NOT(ISBLANK($B63)),VLOOKUP($B63,specdata,2,FALSE()),"")</f>
        <v>1</v>
      </c>
      <c r="J63" s="65">
        <f t="shared" ref="J63:J90" si="13">VLOOKUP(G63,AvailabilityData,2,FALSE())</f>
        <v>0</v>
      </c>
      <c r="K63" s="65">
        <f t="shared" ref="K63:K90" si="14">I63*J63</f>
        <v>0</v>
      </c>
      <c r="L63" s="63">
        <v>1</v>
      </c>
    </row>
    <row r="64" spans="1:12" ht="62.4" x14ac:dyDescent="0.3">
      <c r="A64" s="188" t="str">
        <f>IF(L64=1,"LRpt-"&amp;TEXT(COUNTIF($L$3:L64, "1"), "0"), "")</f>
        <v>LRpt-57</v>
      </c>
      <c r="B64" s="92" t="s">
        <v>10</v>
      </c>
      <c r="C64" s="106" t="s">
        <v>1484</v>
      </c>
      <c r="D64" s="93"/>
      <c r="E64" s="84"/>
      <c r="F64" s="85">
        <v>1</v>
      </c>
      <c r="G64" s="86" t="s">
        <v>67</v>
      </c>
      <c r="H64" s="65"/>
      <c r="I64" s="65">
        <f t="shared" si="12"/>
        <v>1</v>
      </c>
      <c r="J64" s="65">
        <f t="shared" si="13"/>
        <v>0</v>
      </c>
      <c r="K64" s="65">
        <f t="shared" si="14"/>
        <v>0</v>
      </c>
      <c r="L64" s="63">
        <v>1</v>
      </c>
    </row>
    <row r="65" spans="1:12" ht="30" customHeight="1" x14ac:dyDescent="0.3">
      <c r="A65" s="188" t="str">
        <f>IF(L65=1,"LRpt-"&amp;TEXT(COUNTIF($L$3:L65, "1"), "0"), "")</f>
        <v>LRpt-58</v>
      </c>
      <c r="B65" s="92" t="s">
        <v>10</v>
      </c>
      <c r="C65" s="106" t="s">
        <v>1485</v>
      </c>
      <c r="D65" s="93"/>
      <c r="E65" s="84"/>
      <c r="F65" s="85">
        <v>1</v>
      </c>
      <c r="G65" s="86" t="s">
        <v>67</v>
      </c>
      <c r="H65" s="65"/>
      <c r="I65" s="65">
        <f t="shared" si="12"/>
        <v>1</v>
      </c>
      <c r="J65" s="65">
        <f t="shared" si="13"/>
        <v>0</v>
      </c>
      <c r="K65" s="65">
        <f t="shared" si="14"/>
        <v>0</v>
      </c>
      <c r="L65" s="63">
        <v>1</v>
      </c>
    </row>
    <row r="66" spans="1:12" ht="30" customHeight="1" x14ac:dyDescent="0.3">
      <c r="A66" s="188" t="str">
        <f>IF(L66=1,"LRpt-"&amp;TEXT(COUNTIF($L$3:L66, "1"), "0"), "")</f>
        <v>LRpt-59</v>
      </c>
      <c r="B66" s="92" t="s">
        <v>10</v>
      </c>
      <c r="C66" s="106" t="s">
        <v>1486</v>
      </c>
      <c r="D66" s="93"/>
      <c r="E66" s="84"/>
      <c r="F66" s="85">
        <v>1</v>
      </c>
      <c r="G66" s="86" t="s">
        <v>67</v>
      </c>
      <c r="H66" s="65"/>
      <c r="I66" s="65">
        <f t="shared" si="12"/>
        <v>1</v>
      </c>
      <c r="J66" s="65">
        <f t="shared" si="13"/>
        <v>0</v>
      </c>
      <c r="K66" s="65">
        <f t="shared" si="14"/>
        <v>0</v>
      </c>
      <c r="L66" s="63">
        <v>1</v>
      </c>
    </row>
    <row r="67" spans="1:12" ht="30" customHeight="1" x14ac:dyDescent="0.3">
      <c r="A67" s="188" t="str">
        <f>IF(L67=1,"LRpt-"&amp;TEXT(COUNTIF($L$3:L67, "1"), "0"), "")</f>
        <v>LRpt-60</v>
      </c>
      <c r="B67" s="92" t="s">
        <v>10</v>
      </c>
      <c r="C67" s="106" t="s">
        <v>1487</v>
      </c>
      <c r="D67" s="93"/>
      <c r="E67" s="84"/>
      <c r="F67" s="85">
        <v>1</v>
      </c>
      <c r="G67" s="86" t="s">
        <v>67</v>
      </c>
      <c r="H67" s="65"/>
      <c r="I67" s="65">
        <f t="shared" si="12"/>
        <v>1</v>
      </c>
      <c r="J67" s="65">
        <f t="shared" si="13"/>
        <v>0</v>
      </c>
      <c r="K67" s="65">
        <f t="shared" si="14"/>
        <v>0</v>
      </c>
      <c r="L67" s="63">
        <v>1</v>
      </c>
    </row>
    <row r="68" spans="1:12" ht="30" customHeight="1" x14ac:dyDescent="0.3">
      <c r="A68" s="188" t="str">
        <f>IF(L68=1,"LRpt-"&amp;TEXT(COUNTIF($L$3:L68, "1"), "0"), "")</f>
        <v>LRpt-61</v>
      </c>
      <c r="B68" s="92" t="s">
        <v>10</v>
      </c>
      <c r="C68" s="106" t="s">
        <v>1488</v>
      </c>
      <c r="D68" s="93"/>
      <c r="E68" s="84"/>
      <c r="F68" s="85">
        <v>1</v>
      </c>
      <c r="G68" s="86" t="s">
        <v>67</v>
      </c>
      <c r="H68" s="65"/>
      <c r="I68" s="65">
        <f t="shared" si="12"/>
        <v>1</v>
      </c>
      <c r="J68" s="65">
        <f t="shared" si="13"/>
        <v>0</v>
      </c>
      <c r="K68" s="65">
        <f t="shared" si="14"/>
        <v>0</v>
      </c>
      <c r="L68" s="63">
        <v>1</v>
      </c>
    </row>
    <row r="69" spans="1:12" ht="30" customHeight="1" x14ac:dyDescent="0.3">
      <c r="A69" s="188" t="str">
        <f>IF(L69=1,"LRpt-"&amp;TEXT(COUNTIF($L$3:L69, "1"), "0"), "")</f>
        <v>LRpt-62</v>
      </c>
      <c r="B69" s="92" t="s">
        <v>10</v>
      </c>
      <c r="C69" s="106" t="s">
        <v>1489</v>
      </c>
      <c r="D69" s="93"/>
      <c r="E69" s="84"/>
      <c r="F69" s="85">
        <v>1</v>
      </c>
      <c r="G69" s="86" t="s">
        <v>67</v>
      </c>
      <c r="H69" s="65"/>
      <c r="I69" s="65">
        <f t="shared" si="12"/>
        <v>1</v>
      </c>
      <c r="J69" s="65">
        <f t="shared" si="13"/>
        <v>0</v>
      </c>
      <c r="K69" s="65">
        <f t="shared" si="14"/>
        <v>0</v>
      </c>
      <c r="L69" s="63">
        <v>1</v>
      </c>
    </row>
    <row r="70" spans="1:12" ht="30" customHeight="1" x14ac:dyDescent="0.3">
      <c r="A70" s="188" t="str">
        <f>IF(L70=1,"LRpt-"&amp;TEXT(COUNTIF($L$3:L70, "1"), "0"), "")</f>
        <v>LRpt-63</v>
      </c>
      <c r="B70" s="92" t="s">
        <v>10</v>
      </c>
      <c r="C70" s="106" t="s">
        <v>1490</v>
      </c>
      <c r="D70" s="93"/>
      <c r="E70" s="84"/>
      <c r="F70" s="85">
        <v>1</v>
      </c>
      <c r="G70" s="86" t="s">
        <v>67</v>
      </c>
      <c r="H70" s="65"/>
      <c r="I70" s="65">
        <f t="shared" si="12"/>
        <v>1</v>
      </c>
      <c r="J70" s="65">
        <f t="shared" si="13"/>
        <v>0</v>
      </c>
      <c r="K70" s="65">
        <f t="shared" si="14"/>
        <v>0</v>
      </c>
      <c r="L70" s="63">
        <v>1</v>
      </c>
    </row>
    <row r="71" spans="1:12" ht="46.8" x14ac:dyDescent="0.3">
      <c r="A71" s="188" t="str">
        <f>IF(L71=1,"LRpt-"&amp;TEXT(COUNTIF($L$3:L71, "1"), "0"), "")</f>
        <v>LRpt-64</v>
      </c>
      <c r="B71" s="92" t="s">
        <v>10</v>
      </c>
      <c r="C71" s="106" t="s">
        <v>1491</v>
      </c>
      <c r="D71" s="93"/>
      <c r="E71" s="84"/>
      <c r="F71" s="85">
        <v>1</v>
      </c>
      <c r="G71" s="86" t="s">
        <v>67</v>
      </c>
      <c r="H71" s="65"/>
      <c r="I71" s="65">
        <f t="shared" si="12"/>
        <v>1</v>
      </c>
      <c r="J71" s="65">
        <f t="shared" si="13"/>
        <v>0</v>
      </c>
      <c r="K71" s="65">
        <f t="shared" si="14"/>
        <v>0</v>
      </c>
      <c r="L71" s="63">
        <v>1</v>
      </c>
    </row>
    <row r="72" spans="1:12" ht="30" customHeight="1" x14ac:dyDescent="0.3">
      <c r="A72" s="188" t="str">
        <f>IF(L72=1,"LRpt-"&amp;TEXT(COUNTIF($L$3:L72, "1"), "0"), "")</f>
        <v>LRpt-65</v>
      </c>
      <c r="B72" s="92" t="s">
        <v>10</v>
      </c>
      <c r="C72" s="106" t="s">
        <v>1492</v>
      </c>
      <c r="D72" s="93"/>
      <c r="E72" s="84"/>
      <c r="F72" s="85">
        <v>1</v>
      </c>
      <c r="G72" s="86" t="s">
        <v>67</v>
      </c>
      <c r="H72" s="65"/>
      <c r="I72" s="65">
        <f t="shared" si="12"/>
        <v>1</v>
      </c>
      <c r="J72" s="65">
        <f t="shared" si="13"/>
        <v>0</v>
      </c>
      <c r="K72" s="65">
        <f t="shared" si="14"/>
        <v>0</v>
      </c>
      <c r="L72" s="63">
        <v>1</v>
      </c>
    </row>
    <row r="73" spans="1:12" ht="30" customHeight="1" x14ac:dyDescent="0.3">
      <c r="A73" s="188" t="str">
        <f>IF(L73=1,"LRpt-"&amp;TEXT(COUNTIF($L$3:L73, "1"), "0"), "")</f>
        <v>LRpt-66</v>
      </c>
      <c r="B73" s="92" t="s">
        <v>10</v>
      </c>
      <c r="C73" s="106" t="s">
        <v>1493</v>
      </c>
      <c r="D73" s="93"/>
      <c r="E73" s="84"/>
      <c r="F73" s="85">
        <v>1</v>
      </c>
      <c r="G73" s="86" t="s">
        <v>67</v>
      </c>
      <c r="H73" s="65"/>
      <c r="I73" s="65">
        <f t="shared" si="12"/>
        <v>1</v>
      </c>
      <c r="J73" s="65">
        <f t="shared" si="13"/>
        <v>0</v>
      </c>
      <c r="K73" s="65">
        <f t="shared" si="14"/>
        <v>0</v>
      </c>
      <c r="L73" s="63">
        <v>1</v>
      </c>
    </row>
    <row r="74" spans="1:12" ht="30" customHeight="1" x14ac:dyDescent="0.3">
      <c r="A74" s="188" t="str">
        <f>IF(L74=1,"LRpt-"&amp;TEXT(COUNTIF($L$3:L74, "1"), "0"), "")</f>
        <v>LRpt-67</v>
      </c>
      <c r="B74" s="92" t="s">
        <v>9</v>
      </c>
      <c r="C74" s="106" t="s">
        <v>1494</v>
      </c>
      <c r="D74" s="93"/>
      <c r="E74" s="84"/>
      <c r="F74" s="85">
        <v>1</v>
      </c>
      <c r="G74" s="86" t="s">
        <v>67</v>
      </c>
      <c r="H74" s="65"/>
      <c r="I74" s="65">
        <f t="shared" si="12"/>
        <v>5</v>
      </c>
      <c r="J74" s="65">
        <f t="shared" si="13"/>
        <v>0</v>
      </c>
      <c r="K74" s="65">
        <f t="shared" si="14"/>
        <v>0</v>
      </c>
      <c r="L74" s="63">
        <v>1</v>
      </c>
    </row>
    <row r="75" spans="1:12" ht="46.8" x14ac:dyDescent="0.3">
      <c r="A75" s="188" t="str">
        <f>IF(L75=1,"LRpt-"&amp;TEXT(COUNTIF($L$3:L75, "1"), "0"), "")</f>
        <v>LRpt-68</v>
      </c>
      <c r="B75" s="92" t="s">
        <v>9</v>
      </c>
      <c r="C75" s="106" t="s">
        <v>1495</v>
      </c>
      <c r="D75" s="93"/>
      <c r="E75" s="84"/>
      <c r="F75" s="85">
        <v>1</v>
      </c>
      <c r="G75" s="86" t="s">
        <v>67</v>
      </c>
      <c r="H75" s="65"/>
      <c r="I75" s="65">
        <f t="shared" si="12"/>
        <v>5</v>
      </c>
      <c r="J75" s="65">
        <f t="shared" si="13"/>
        <v>0</v>
      </c>
      <c r="K75" s="65">
        <f t="shared" si="14"/>
        <v>0</v>
      </c>
      <c r="L75" s="63">
        <v>1</v>
      </c>
    </row>
    <row r="76" spans="1:12" ht="30" customHeight="1" x14ac:dyDescent="0.3">
      <c r="A76" s="188" t="str">
        <f>IF(L76=1,"LRpt-"&amp;TEXT(COUNTIF($L$3:L76, "1"), "0"), "")</f>
        <v>LRpt-69</v>
      </c>
      <c r="B76" s="92" t="s">
        <v>10</v>
      </c>
      <c r="C76" s="106" t="s">
        <v>1496</v>
      </c>
      <c r="D76" s="93"/>
      <c r="E76" s="84"/>
      <c r="F76" s="85">
        <v>1</v>
      </c>
      <c r="G76" s="86" t="s">
        <v>67</v>
      </c>
      <c r="H76" s="65"/>
      <c r="I76" s="65">
        <f t="shared" si="12"/>
        <v>1</v>
      </c>
      <c r="J76" s="65">
        <f t="shared" si="13"/>
        <v>0</v>
      </c>
      <c r="K76" s="65">
        <f t="shared" si="14"/>
        <v>0</v>
      </c>
      <c r="L76" s="63">
        <v>1</v>
      </c>
    </row>
    <row r="77" spans="1:12" ht="30" customHeight="1" x14ac:dyDescent="0.3">
      <c r="A77" s="188" t="str">
        <f>IF(L77=1,"LRpt-"&amp;TEXT(COUNTIF($L$3:L77, "1"), "0"), "")</f>
        <v>LRpt-70</v>
      </c>
      <c r="B77" s="92" t="s">
        <v>10</v>
      </c>
      <c r="C77" s="106" t="s">
        <v>1497</v>
      </c>
      <c r="D77" s="93"/>
      <c r="E77" s="84"/>
      <c r="F77" s="85">
        <v>1</v>
      </c>
      <c r="G77" s="86" t="s">
        <v>67</v>
      </c>
      <c r="H77" s="65"/>
      <c r="I77" s="65">
        <f t="shared" si="12"/>
        <v>1</v>
      </c>
      <c r="J77" s="65">
        <f t="shared" si="13"/>
        <v>0</v>
      </c>
      <c r="K77" s="65">
        <f t="shared" si="14"/>
        <v>0</v>
      </c>
      <c r="L77" s="63">
        <v>1</v>
      </c>
    </row>
    <row r="78" spans="1:12" ht="30" customHeight="1" x14ac:dyDescent="0.3">
      <c r="A78" s="188" t="str">
        <f>IF(L78=1,"LRpt-"&amp;TEXT(COUNTIF($L$3:L78, "1"), "0"), "")</f>
        <v>LRpt-71</v>
      </c>
      <c r="B78" s="92" t="s">
        <v>10</v>
      </c>
      <c r="C78" s="106" t="s">
        <v>1498</v>
      </c>
      <c r="D78" s="93"/>
      <c r="E78" s="84"/>
      <c r="F78" s="85">
        <v>1</v>
      </c>
      <c r="G78" s="86" t="s">
        <v>67</v>
      </c>
      <c r="H78" s="65"/>
      <c r="I78" s="65">
        <f t="shared" si="12"/>
        <v>1</v>
      </c>
      <c r="J78" s="65">
        <f t="shared" si="13"/>
        <v>0</v>
      </c>
      <c r="K78" s="65">
        <f t="shared" si="14"/>
        <v>0</v>
      </c>
      <c r="L78" s="63">
        <v>1</v>
      </c>
    </row>
    <row r="79" spans="1:12" ht="30" customHeight="1" x14ac:dyDescent="0.3">
      <c r="A79" s="188" t="str">
        <f>IF(L79=1,"LRpt-"&amp;TEXT(COUNTIF($L$3:L79, "1"), "0"), "")</f>
        <v>LRpt-72</v>
      </c>
      <c r="B79" s="92" t="s">
        <v>10</v>
      </c>
      <c r="C79" s="106" t="s">
        <v>1499</v>
      </c>
      <c r="D79" s="93"/>
      <c r="E79" s="84"/>
      <c r="F79" s="85">
        <v>1</v>
      </c>
      <c r="G79" s="86" t="s">
        <v>67</v>
      </c>
      <c r="H79" s="65"/>
      <c r="I79" s="65">
        <f t="shared" si="12"/>
        <v>1</v>
      </c>
      <c r="J79" s="65">
        <f t="shared" si="13"/>
        <v>0</v>
      </c>
      <c r="K79" s="65">
        <f t="shared" si="14"/>
        <v>0</v>
      </c>
      <c r="L79" s="63">
        <v>1</v>
      </c>
    </row>
    <row r="80" spans="1:12" ht="30" customHeight="1" x14ac:dyDescent="0.3">
      <c r="A80" s="188" t="str">
        <f>IF(L80=1,"LRpt-"&amp;TEXT(COUNTIF($L$3:L80, "1"), "0"), "")</f>
        <v>LRpt-73</v>
      </c>
      <c r="B80" s="92" t="s">
        <v>10</v>
      </c>
      <c r="C80" s="106" t="s">
        <v>1500</v>
      </c>
      <c r="D80" s="93"/>
      <c r="E80" s="84"/>
      <c r="F80" s="85">
        <v>1</v>
      </c>
      <c r="G80" s="86" t="s">
        <v>67</v>
      </c>
      <c r="I80" s="65">
        <f t="shared" si="12"/>
        <v>1</v>
      </c>
      <c r="J80" s="65">
        <f t="shared" si="13"/>
        <v>0</v>
      </c>
      <c r="K80" s="65">
        <f t="shared" si="14"/>
        <v>0</v>
      </c>
      <c r="L80" s="63">
        <v>1</v>
      </c>
    </row>
    <row r="81" spans="1:12" ht="46.8" x14ac:dyDescent="0.3">
      <c r="A81" s="188" t="str">
        <f>IF(L81=1,"LRpt-"&amp;TEXT(COUNTIF($L$3:L81, "1"), "0"), "")</f>
        <v>LRpt-74</v>
      </c>
      <c r="B81" s="92" t="s">
        <v>9</v>
      </c>
      <c r="C81" s="106" t="s">
        <v>1501</v>
      </c>
      <c r="D81" s="93"/>
      <c r="E81" s="84"/>
      <c r="F81" s="85">
        <v>1</v>
      </c>
      <c r="G81" s="86" t="s">
        <v>67</v>
      </c>
      <c r="I81" s="65">
        <f t="shared" si="12"/>
        <v>5</v>
      </c>
      <c r="J81" s="65">
        <f t="shared" si="13"/>
        <v>0</v>
      </c>
      <c r="K81" s="65">
        <f t="shared" si="14"/>
        <v>0</v>
      </c>
      <c r="L81" s="63">
        <v>1</v>
      </c>
    </row>
    <row r="82" spans="1:12" ht="30" customHeight="1" x14ac:dyDescent="0.3">
      <c r="A82" s="188" t="str">
        <f>IF(L82=1,"LRpt-"&amp;TEXT(COUNTIF($L$3:L82, "1"), "0"), "")</f>
        <v>LRpt-75</v>
      </c>
      <c r="B82" s="92" t="s">
        <v>9</v>
      </c>
      <c r="C82" s="106" t="s">
        <v>1502</v>
      </c>
      <c r="D82" s="93"/>
      <c r="E82" s="84"/>
      <c r="F82" s="85">
        <v>1</v>
      </c>
      <c r="G82" s="86" t="s">
        <v>67</v>
      </c>
      <c r="I82" s="65">
        <f t="shared" si="12"/>
        <v>5</v>
      </c>
      <c r="J82" s="65">
        <f t="shared" si="13"/>
        <v>0</v>
      </c>
      <c r="K82" s="65">
        <f t="shared" si="14"/>
        <v>0</v>
      </c>
      <c r="L82" s="63">
        <v>1</v>
      </c>
    </row>
    <row r="83" spans="1:12" ht="30" customHeight="1" x14ac:dyDescent="0.3">
      <c r="A83" s="188" t="str">
        <f>IF(L83=1,"LRpt-"&amp;TEXT(COUNTIF($L$3:L83, "1"), "0"), "")</f>
        <v>LRpt-76</v>
      </c>
      <c r="B83" s="92" t="s">
        <v>10</v>
      </c>
      <c r="C83" s="106" t="s">
        <v>1503</v>
      </c>
      <c r="D83" s="93"/>
      <c r="E83" s="84"/>
      <c r="F83" s="85">
        <v>1</v>
      </c>
      <c r="G83" s="86" t="s">
        <v>67</v>
      </c>
      <c r="I83" s="65">
        <f t="shared" si="12"/>
        <v>1</v>
      </c>
      <c r="J83" s="65">
        <f t="shared" si="13"/>
        <v>0</v>
      </c>
      <c r="K83" s="65">
        <f t="shared" si="14"/>
        <v>0</v>
      </c>
      <c r="L83" s="63">
        <v>1</v>
      </c>
    </row>
    <row r="84" spans="1:12" ht="30" customHeight="1" x14ac:dyDescent="0.3">
      <c r="A84" s="188" t="str">
        <f>IF(L84=1,"LRpt-"&amp;TEXT(COUNTIF($L$3:L84, "1"), "0"), "")</f>
        <v>LRpt-77</v>
      </c>
      <c r="B84" s="92" t="s">
        <v>10</v>
      </c>
      <c r="C84" s="106" t="s">
        <v>1504</v>
      </c>
      <c r="D84" s="93"/>
      <c r="E84" s="84"/>
      <c r="F84" s="85">
        <v>1</v>
      </c>
      <c r="G84" s="86" t="s">
        <v>67</v>
      </c>
      <c r="I84" s="65">
        <f t="shared" si="12"/>
        <v>1</v>
      </c>
      <c r="J84" s="65">
        <f t="shared" si="13"/>
        <v>0</v>
      </c>
      <c r="K84" s="65">
        <f t="shared" si="14"/>
        <v>0</v>
      </c>
      <c r="L84" s="63">
        <v>1</v>
      </c>
    </row>
    <row r="85" spans="1:12" ht="30" customHeight="1" x14ac:dyDescent="0.3">
      <c r="A85" s="188" t="str">
        <f>IF(L85=1,"LRpt-"&amp;TEXT(COUNTIF($L$3:L85, "1"), "0"), "")</f>
        <v>LRpt-78</v>
      </c>
      <c r="B85" s="92" t="s">
        <v>10</v>
      </c>
      <c r="C85" s="106" t="s">
        <v>1505</v>
      </c>
      <c r="D85" s="93"/>
      <c r="E85" s="84"/>
      <c r="F85" s="85">
        <v>1</v>
      </c>
      <c r="G85" s="86" t="s">
        <v>67</v>
      </c>
      <c r="I85" s="65">
        <f t="shared" si="12"/>
        <v>1</v>
      </c>
      <c r="J85" s="65">
        <f t="shared" si="13"/>
        <v>0</v>
      </c>
      <c r="K85" s="65">
        <f t="shared" si="14"/>
        <v>0</v>
      </c>
      <c r="L85" s="63">
        <v>1</v>
      </c>
    </row>
    <row r="86" spans="1:12" ht="30" customHeight="1" x14ac:dyDescent="0.3">
      <c r="A86" s="188" t="str">
        <f>IF(L86=1,"LRpt-"&amp;TEXT(COUNTIF($L$3:L86, "1"), "0"), "")</f>
        <v>LRpt-79</v>
      </c>
      <c r="B86" s="92" t="s">
        <v>10</v>
      </c>
      <c r="C86" s="106" t="s">
        <v>1506</v>
      </c>
      <c r="D86" s="93"/>
      <c r="E86" s="84"/>
      <c r="F86" s="85">
        <v>1</v>
      </c>
      <c r="G86" s="86" t="s">
        <v>67</v>
      </c>
      <c r="I86" s="65">
        <f t="shared" si="12"/>
        <v>1</v>
      </c>
      <c r="J86" s="65">
        <f t="shared" si="13"/>
        <v>0</v>
      </c>
      <c r="K86" s="65">
        <f t="shared" si="14"/>
        <v>0</v>
      </c>
      <c r="L86" s="63">
        <v>1</v>
      </c>
    </row>
    <row r="87" spans="1:12" ht="30" customHeight="1" x14ac:dyDescent="0.3">
      <c r="A87" s="188" t="str">
        <f>IF(L87=1,"LRpt-"&amp;TEXT(COUNTIF($L$3:L87, "1"), "0"), "")</f>
        <v>LRpt-80</v>
      </c>
      <c r="B87" s="92" t="s">
        <v>9</v>
      </c>
      <c r="C87" s="106" t="s">
        <v>1507</v>
      </c>
      <c r="D87" s="93"/>
      <c r="E87" s="84"/>
      <c r="F87" s="85">
        <v>1</v>
      </c>
      <c r="G87" s="86" t="s">
        <v>67</v>
      </c>
      <c r="I87" s="65">
        <f t="shared" si="12"/>
        <v>5</v>
      </c>
      <c r="J87" s="65">
        <f t="shared" si="13"/>
        <v>0</v>
      </c>
      <c r="K87" s="65">
        <f t="shared" si="14"/>
        <v>0</v>
      </c>
      <c r="L87" s="63">
        <v>1</v>
      </c>
    </row>
    <row r="88" spans="1:12" ht="30" customHeight="1" x14ac:dyDescent="0.3">
      <c r="A88" s="188" t="str">
        <f>IF(L88=1,"LRpt-"&amp;TEXT(COUNTIF($L$3:L88, "1"), "0"), "")</f>
        <v>LRpt-81</v>
      </c>
      <c r="B88" s="92" t="s">
        <v>9</v>
      </c>
      <c r="C88" s="106" t="s">
        <v>1177</v>
      </c>
      <c r="D88" s="93"/>
      <c r="E88" s="84"/>
      <c r="F88" s="85">
        <v>1</v>
      </c>
      <c r="G88" s="86" t="s">
        <v>67</v>
      </c>
      <c r="I88" s="65">
        <f t="shared" si="12"/>
        <v>5</v>
      </c>
      <c r="J88" s="65">
        <f t="shared" si="13"/>
        <v>0</v>
      </c>
      <c r="K88" s="65">
        <f t="shared" si="14"/>
        <v>0</v>
      </c>
      <c r="L88" s="63">
        <v>1</v>
      </c>
    </row>
    <row r="89" spans="1:12" ht="30" customHeight="1" x14ac:dyDescent="0.3">
      <c r="A89" s="188" t="str">
        <f>IF(L89=1,"LRpt-"&amp;TEXT(COUNTIF($L$3:L89, "1"), "0"), "")</f>
        <v>LRpt-82</v>
      </c>
      <c r="B89" s="92" t="s">
        <v>10</v>
      </c>
      <c r="C89" s="106" t="s">
        <v>1313</v>
      </c>
      <c r="D89" s="189"/>
      <c r="E89" s="90"/>
      <c r="F89" s="91">
        <v>1</v>
      </c>
      <c r="G89" s="111" t="s">
        <v>67</v>
      </c>
      <c r="I89" s="65">
        <f t="shared" si="12"/>
        <v>1</v>
      </c>
      <c r="J89" s="65">
        <f t="shared" si="13"/>
        <v>0</v>
      </c>
      <c r="K89" s="65">
        <f t="shared" si="14"/>
        <v>0</v>
      </c>
      <c r="L89" s="63">
        <v>1</v>
      </c>
    </row>
    <row r="90" spans="1:12" ht="30" customHeight="1" x14ac:dyDescent="0.3">
      <c r="A90" s="188" t="str">
        <f>IF(L90=1,"LRpt-"&amp;TEXT(COUNTIF($L$3:L90, "1"), "0"), "")</f>
        <v>LRpt-83</v>
      </c>
      <c r="B90" s="92" t="s">
        <v>10</v>
      </c>
      <c r="C90" s="217" t="s">
        <v>1508</v>
      </c>
      <c r="D90" s="189"/>
      <c r="E90" s="90"/>
      <c r="F90" s="91">
        <v>1</v>
      </c>
      <c r="G90" s="86" t="s">
        <v>67</v>
      </c>
      <c r="I90" s="65">
        <f t="shared" si="12"/>
        <v>1</v>
      </c>
      <c r="J90" s="65">
        <f t="shared" si="13"/>
        <v>0</v>
      </c>
      <c r="K90" s="65">
        <f t="shared" si="14"/>
        <v>0</v>
      </c>
      <c r="L90" s="63">
        <v>1</v>
      </c>
    </row>
    <row r="91" spans="1:12" ht="15" customHeight="1" x14ac:dyDescent="0.3">
      <c r="A91" s="155"/>
      <c r="B91" s="113"/>
      <c r="C91" s="114" t="s">
        <v>207</v>
      </c>
      <c r="D91" s="197"/>
      <c r="E91" s="168"/>
      <c r="F91" s="116"/>
      <c r="G91" s="575"/>
    </row>
    <row r="92" spans="1:12" ht="30" customHeight="1" x14ac:dyDescent="0.3">
      <c r="A92" s="188" t="str">
        <f>IF(L92=1,"LRpt-"&amp;TEXT(COUNTIF($L$3:L92, "1"), "0"), "")</f>
        <v>LRpt-84</v>
      </c>
      <c r="B92" s="92" t="s">
        <v>10</v>
      </c>
      <c r="C92" s="106" t="s">
        <v>1509</v>
      </c>
      <c r="D92" s="93"/>
      <c r="E92" s="84"/>
      <c r="F92" s="85">
        <v>1</v>
      </c>
      <c r="G92" s="86" t="s">
        <v>67</v>
      </c>
      <c r="I92" s="65">
        <f t="shared" ref="I92:I109" si="15">IF(NOT(ISBLANK($B92)),VLOOKUP($B92,specdata,2,FALSE()),"")</f>
        <v>1</v>
      </c>
      <c r="J92" s="65">
        <f t="shared" ref="J92:J109" si="16">VLOOKUP(G92,AvailabilityData,2,FALSE())</f>
        <v>0</v>
      </c>
      <c r="K92" s="65">
        <f t="shared" ref="K92:K109" si="17">I92*J92</f>
        <v>0</v>
      </c>
      <c r="L92" s="63">
        <v>1</v>
      </c>
    </row>
    <row r="93" spans="1:12" ht="30" customHeight="1" x14ac:dyDescent="0.3">
      <c r="A93" s="188" t="str">
        <f>IF(L93=1,"LRpt-"&amp;TEXT(COUNTIF($L$3:L93, "1"), "0"), "")</f>
        <v>LRpt-85</v>
      </c>
      <c r="B93" s="92" t="s">
        <v>10</v>
      </c>
      <c r="C93" s="106" t="s">
        <v>1510</v>
      </c>
      <c r="D93" s="93"/>
      <c r="E93" s="84"/>
      <c r="F93" s="85">
        <v>1</v>
      </c>
      <c r="G93" s="86" t="s">
        <v>67</v>
      </c>
      <c r="I93" s="65">
        <f t="shared" si="15"/>
        <v>1</v>
      </c>
      <c r="J93" s="65">
        <f t="shared" si="16"/>
        <v>0</v>
      </c>
      <c r="K93" s="65">
        <f t="shared" si="17"/>
        <v>0</v>
      </c>
      <c r="L93" s="63">
        <v>1</v>
      </c>
    </row>
    <row r="94" spans="1:12" ht="30" customHeight="1" x14ac:dyDescent="0.3">
      <c r="A94" s="188" t="str">
        <f>IF(L94=1,"LRpt-"&amp;TEXT(COUNTIF($L$3:L94, "1"), "0"), "")</f>
        <v>LRpt-86</v>
      </c>
      <c r="B94" s="92" t="s">
        <v>10</v>
      </c>
      <c r="C94" s="106" t="s">
        <v>1511</v>
      </c>
      <c r="D94" s="93"/>
      <c r="E94" s="84"/>
      <c r="F94" s="85">
        <v>1</v>
      </c>
      <c r="G94" s="86" t="s">
        <v>67</v>
      </c>
      <c r="I94" s="65">
        <f t="shared" si="15"/>
        <v>1</v>
      </c>
      <c r="J94" s="65">
        <f t="shared" si="16"/>
        <v>0</v>
      </c>
      <c r="K94" s="65">
        <f t="shared" si="17"/>
        <v>0</v>
      </c>
      <c r="L94" s="63">
        <v>1</v>
      </c>
    </row>
    <row r="95" spans="1:12" ht="30" customHeight="1" x14ac:dyDescent="0.3">
      <c r="A95" s="188" t="str">
        <f>IF(L95=1,"LRpt-"&amp;TEXT(COUNTIF($L$3:L95, "1"), "0"), "")</f>
        <v>LRpt-87</v>
      </c>
      <c r="B95" s="92" t="s">
        <v>10</v>
      </c>
      <c r="C95" s="106" t="s">
        <v>1512</v>
      </c>
      <c r="D95" s="93"/>
      <c r="E95" s="84"/>
      <c r="F95" s="85">
        <v>1</v>
      </c>
      <c r="G95" s="86" t="s">
        <v>67</v>
      </c>
      <c r="I95" s="65">
        <f t="shared" si="15"/>
        <v>1</v>
      </c>
      <c r="J95" s="65">
        <f t="shared" si="16"/>
        <v>0</v>
      </c>
      <c r="K95" s="65">
        <f t="shared" si="17"/>
        <v>0</v>
      </c>
      <c r="L95" s="63">
        <v>1</v>
      </c>
    </row>
    <row r="96" spans="1:12" ht="30" customHeight="1" x14ac:dyDescent="0.3">
      <c r="A96" s="188" t="str">
        <f>IF(L96=1,"LRpt-"&amp;TEXT(COUNTIF($L$3:L96, "1"), "0"), "")</f>
        <v>LRpt-88</v>
      </c>
      <c r="B96" s="92" t="s">
        <v>9</v>
      </c>
      <c r="C96" s="106" t="s">
        <v>1513</v>
      </c>
      <c r="D96" s="93"/>
      <c r="E96" s="84"/>
      <c r="F96" s="85">
        <v>1</v>
      </c>
      <c r="G96" s="86" t="s">
        <v>67</v>
      </c>
      <c r="I96" s="65">
        <f t="shared" si="15"/>
        <v>5</v>
      </c>
      <c r="J96" s="65">
        <f t="shared" si="16"/>
        <v>0</v>
      </c>
      <c r="K96" s="65">
        <f t="shared" si="17"/>
        <v>0</v>
      </c>
      <c r="L96" s="63">
        <v>1</v>
      </c>
    </row>
    <row r="97" spans="1:12" ht="30" customHeight="1" x14ac:dyDescent="0.3">
      <c r="A97" s="188" t="str">
        <f>IF(L97=1,"LRpt-"&amp;TEXT(COUNTIF($L$3:L97, "1"), "0"), "")</f>
        <v>LRpt-89</v>
      </c>
      <c r="B97" s="92" t="s">
        <v>9</v>
      </c>
      <c r="C97" s="106" t="s">
        <v>1514</v>
      </c>
      <c r="D97" s="93"/>
      <c r="E97" s="84"/>
      <c r="F97" s="85">
        <v>1</v>
      </c>
      <c r="G97" s="86" t="s">
        <v>67</v>
      </c>
      <c r="I97" s="65">
        <f t="shared" si="15"/>
        <v>5</v>
      </c>
      <c r="J97" s="65">
        <f t="shared" si="16"/>
        <v>0</v>
      </c>
      <c r="K97" s="65">
        <f t="shared" si="17"/>
        <v>0</v>
      </c>
      <c r="L97" s="63">
        <v>1</v>
      </c>
    </row>
    <row r="98" spans="1:12" ht="46.8" x14ac:dyDescent="0.3">
      <c r="A98" s="188" t="str">
        <f>IF(L98=1,"LRpt-"&amp;TEXT(COUNTIF($L$3:L98, "1"), "0"), "")</f>
        <v>LRpt-90</v>
      </c>
      <c r="B98" s="92" t="s">
        <v>10</v>
      </c>
      <c r="C98" s="106" t="s">
        <v>1515</v>
      </c>
      <c r="D98" s="93"/>
      <c r="E98" s="84"/>
      <c r="F98" s="85">
        <v>1</v>
      </c>
      <c r="G98" s="86" t="s">
        <v>67</v>
      </c>
      <c r="I98" s="65">
        <f t="shared" si="15"/>
        <v>1</v>
      </c>
      <c r="J98" s="65">
        <f t="shared" si="16"/>
        <v>0</v>
      </c>
      <c r="K98" s="65">
        <f t="shared" si="17"/>
        <v>0</v>
      </c>
      <c r="L98" s="63">
        <v>1</v>
      </c>
    </row>
    <row r="99" spans="1:12" ht="30" customHeight="1" x14ac:dyDescent="0.3">
      <c r="A99" s="188" t="str">
        <f>IF(L99=1,"LRpt-"&amp;TEXT(COUNTIF($L$3:L99, "1"), "0"), "")</f>
        <v>LRpt-91</v>
      </c>
      <c r="B99" s="92" t="s">
        <v>10</v>
      </c>
      <c r="C99" s="106" t="s">
        <v>1516</v>
      </c>
      <c r="D99" s="93"/>
      <c r="E99" s="84"/>
      <c r="F99" s="85">
        <v>1</v>
      </c>
      <c r="G99" s="86" t="s">
        <v>67</v>
      </c>
      <c r="I99" s="65">
        <f t="shared" si="15"/>
        <v>1</v>
      </c>
      <c r="J99" s="65">
        <f t="shared" si="16"/>
        <v>0</v>
      </c>
      <c r="K99" s="65">
        <f t="shared" si="17"/>
        <v>0</v>
      </c>
      <c r="L99" s="63">
        <v>1</v>
      </c>
    </row>
    <row r="100" spans="1:12" ht="30" customHeight="1" x14ac:dyDescent="0.3">
      <c r="A100" s="188" t="str">
        <f>IF(L100=1,"LRpt-"&amp;TEXT(COUNTIF($L$3:L100, "1"), "0"), "")</f>
        <v>LRpt-92</v>
      </c>
      <c r="B100" s="92" t="s">
        <v>10</v>
      </c>
      <c r="C100" s="106" t="s">
        <v>1517</v>
      </c>
      <c r="D100" s="93"/>
      <c r="E100" s="84"/>
      <c r="F100" s="85">
        <v>1</v>
      </c>
      <c r="G100" s="86" t="s">
        <v>67</v>
      </c>
      <c r="I100" s="65">
        <f t="shared" si="15"/>
        <v>1</v>
      </c>
      <c r="J100" s="65">
        <f t="shared" si="16"/>
        <v>0</v>
      </c>
      <c r="K100" s="65">
        <f t="shared" si="17"/>
        <v>0</v>
      </c>
      <c r="L100" s="63">
        <v>1</v>
      </c>
    </row>
    <row r="101" spans="1:12" ht="30" customHeight="1" x14ac:dyDescent="0.3">
      <c r="A101" s="188" t="str">
        <f>IF(L101=1,"LRpt-"&amp;TEXT(COUNTIF($L$3:L101, "1"), "0"), "")</f>
        <v>LRpt-93</v>
      </c>
      <c r="B101" s="92" t="s">
        <v>9</v>
      </c>
      <c r="C101" s="106" t="s">
        <v>1518</v>
      </c>
      <c r="D101" s="93"/>
      <c r="E101" s="84"/>
      <c r="F101" s="85">
        <v>1</v>
      </c>
      <c r="G101" s="86" t="s">
        <v>67</v>
      </c>
      <c r="I101" s="65">
        <f t="shared" si="15"/>
        <v>5</v>
      </c>
      <c r="J101" s="65">
        <f t="shared" si="16"/>
        <v>0</v>
      </c>
      <c r="K101" s="65">
        <f t="shared" si="17"/>
        <v>0</v>
      </c>
      <c r="L101" s="63">
        <v>1</v>
      </c>
    </row>
    <row r="102" spans="1:12" ht="30" customHeight="1" x14ac:dyDescent="0.3">
      <c r="A102" s="188" t="str">
        <f>IF(L102=1,"LRpt-"&amp;TEXT(COUNTIF($L$3:L102, "1"), "0"), "")</f>
        <v>LRpt-94</v>
      </c>
      <c r="B102" s="92" t="s">
        <v>10</v>
      </c>
      <c r="C102" s="106" t="s">
        <v>1519</v>
      </c>
      <c r="D102" s="93"/>
      <c r="E102" s="84"/>
      <c r="F102" s="85">
        <v>1</v>
      </c>
      <c r="G102" s="86" t="s">
        <v>67</v>
      </c>
      <c r="I102" s="65">
        <f t="shared" si="15"/>
        <v>1</v>
      </c>
      <c r="J102" s="65">
        <f t="shared" si="16"/>
        <v>0</v>
      </c>
      <c r="K102" s="65">
        <f t="shared" si="17"/>
        <v>0</v>
      </c>
      <c r="L102" s="63">
        <v>1</v>
      </c>
    </row>
    <row r="103" spans="1:12" ht="30" customHeight="1" x14ac:dyDescent="0.3">
      <c r="A103" s="188" t="str">
        <f>IF(L103=1,"LRpt-"&amp;TEXT(COUNTIF($L$3:L103, "1"), "0"), "")</f>
        <v>LRpt-95</v>
      </c>
      <c r="B103" s="92" t="s">
        <v>10</v>
      </c>
      <c r="C103" s="106" t="s">
        <v>1520</v>
      </c>
      <c r="D103" s="93"/>
      <c r="E103" s="84"/>
      <c r="F103" s="85">
        <v>1</v>
      </c>
      <c r="G103" s="86" t="s">
        <v>67</v>
      </c>
      <c r="I103" s="65">
        <f t="shared" si="15"/>
        <v>1</v>
      </c>
      <c r="J103" s="65">
        <f t="shared" si="16"/>
        <v>0</v>
      </c>
      <c r="K103" s="65">
        <f t="shared" si="17"/>
        <v>0</v>
      </c>
      <c r="L103" s="63">
        <v>1</v>
      </c>
    </row>
    <row r="104" spans="1:12" ht="30" customHeight="1" x14ac:dyDescent="0.3">
      <c r="A104" s="188" t="str">
        <f>IF(L104=1,"LRpt-"&amp;TEXT(COUNTIF($L$3:L104, "1"), "0"), "")</f>
        <v>LRpt-96</v>
      </c>
      <c r="B104" s="92" t="s">
        <v>10</v>
      </c>
      <c r="C104" s="106" t="s">
        <v>1521</v>
      </c>
      <c r="D104" s="93"/>
      <c r="E104" s="84"/>
      <c r="F104" s="85">
        <v>1</v>
      </c>
      <c r="G104" s="86" t="s">
        <v>67</v>
      </c>
      <c r="I104" s="65">
        <f t="shared" si="15"/>
        <v>1</v>
      </c>
      <c r="J104" s="65">
        <f t="shared" si="16"/>
        <v>0</v>
      </c>
      <c r="K104" s="65">
        <f t="shared" si="17"/>
        <v>0</v>
      </c>
      <c r="L104" s="63">
        <v>1</v>
      </c>
    </row>
    <row r="105" spans="1:12" ht="30" customHeight="1" x14ac:dyDescent="0.3">
      <c r="A105" s="188" t="str">
        <f>IF(L105=1,"LRpt-"&amp;TEXT(COUNTIF($L$3:L105, "1"), "0"), "")</f>
        <v>LRpt-97</v>
      </c>
      <c r="B105" s="92" t="s">
        <v>10</v>
      </c>
      <c r="C105" s="106" t="s">
        <v>1522</v>
      </c>
      <c r="D105" s="93"/>
      <c r="E105" s="84"/>
      <c r="F105" s="85">
        <v>1</v>
      </c>
      <c r="G105" s="86" t="s">
        <v>67</v>
      </c>
      <c r="I105" s="65">
        <f t="shared" si="15"/>
        <v>1</v>
      </c>
      <c r="J105" s="65">
        <f t="shared" si="16"/>
        <v>0</v>
      </c>
      <c r="K105" s="65">
        <f t="shared" si="17"/>
        <v>0</v>
      </c>
      <c r="L105" s="63">
        <v>1</v>
      </c>
    </row>
    <row r="106" spans="1:12" ht="30" customHeight="1" x14ac:dyDescent="0.3">
      <c r="A106" s="188" t="str">
        <f>IF(L106=1,"LRpt-"&amp;TEXT(COUNTIF($L$3:L106, "1"), "0"), "")</f>
        <v>LRpt-98</v>
      </c>
      <c r="B106" s="92" t="s">
        <v>10</v>
      </c>
      <c r="C106" s="106" t="s">
        <v>1523</v>
      </c>
      <c r="D106" s="93"/>
      <c r="E106" s="84"/>
      <c r="F106" s="85">
        <v>1</v>
      </c>
      <c r="G106" s="86" t="s">
        <v>67</v>
      </c>
      <c r="I106" s="65">
        <f t="shared" si="15"/>
        <v>1</v>
      </c>
      <c r="J106" s="65">
        <f t="shared" si="16"/>
        <v>0</v>
      </c>
      <c r="K106" s="65">
        <f t="shared" si="17"/>
        <v>0</v>
      </c>
      <c r="L106" s="63">
        <v>1</v>
      </c>
    </row>
    <row r="107" spans="1:12" ht="30" customHeight="1" x14ac:dyDescent="0.3">
      <c r="A107" s="188" t="str">
        <f>IF(L107=1,"LRpt-"&amp;TEXT(COUNTIF($L$3:L107, "1"), "0"), "")</f>
        <v>LRpt-99</v>
      </c>
      <c r="B107" s="92" t="s">
        <v>9</v>
      </c>
      <c r="C107" s="106" t="s">
        <v>1524</v>
      </c>
      <c r="D107" s="93"/>
      <c r="E107" s="84"/>
      <c r="F107" s="85">
        <v>1</v>
      </c>
      <c r="G107" s="86" t="s">
        <v>67</v>
      </c>
      <c r="I107" s="65">
        <f t="shared" si="15"/>
        <v>5</v>
      </c>
      <c r="J107" s="65">
        <f t="shared" si="16"/>
        <v>0</v>
      </c>
      <c r="K107" s="65">
        <f t="shared" si="17"/>
        <v>0</v>
      </c>
      <c r="L107" s="63">
        <v>1</v>
      </c>
    </row>
    <row r="108" spans="1:12" ht="30" customHeight="1" x14ac:dyDescent="0.3">
      <c r="A108" s="188" t="str">
        <f>IF(L108=1,"LRpt-"&amp;TEXT(COUNTIF($L$3:L108, "1"), "0"), "")</f>
        <v>LRpt-100</v>
      </c>
      <c r="B108" s="92" t="s">
        <v>10</v>
      </c>
      <c r="C108" s="106" t="s">
        <v>1525</v>
      </c>
      <c r="D108" s="93"/>
      <c r="E108" s="84"/>
      <c r="F108" s="85">
        <v>1</v>
      </c>
      <c r="G108" s="86" t="s">
        <v>67</v>
      </c>
      <c r="I108" s="65">
        <f t="shared" si="15"/>
        <v>1</v>
      </c>
      <c r="J108" s="65">
        <f t="shared" si="16"/>
        <v>0</v>
      </c>
      <c r="K108" s="65">
        <f t="shared" si="17"/>
        <v>0</v>
      </c>
      <c r="L108" s="63">
        <v>1</v>
      </c>
    </row>
    <row r="109" spans="1:12" ht="30" customHeight="1" x14ac:dyDescent="0.3">
      <c r="A109" s="188" t="str">
        <f>IF(L109=1,"LRpt-"&amp;TEXT(COUNTIF($L$3:L109, "1"), "0"), "")</f>
        <v>LRpt-101</v>
      </c>
      <c r="B109" s="134" t="s">
        <v>10</v>
      </c>
      <c r="C109" s="106" t="s">
        <v>1526</v>
      </c>
      <c r="D109" s="189"/>
      <c r="E109" s="90"/>
      <c r="F109" s="91">
        <v>1</v>
      </c>
      <c r="G109" s="86" t="s">
        <v>67</v>
      </c>
      <c r="I109" s="65">
        <f t="shared" si="15"/>
        <v>1</v>
      </c>
      <c r="J109" s="65">
        <f t="shared" si="16"/>
        <v>0</v>
      </c>
      <c r="K109" s="65">
        <f t="shared" si="17"/>
        <v>0</v>
      </c>
      <c r="L109" s="63">
        <v>1</v>
      </c>
    </row>
    <row r="110" spans="1:12" s="153" customFormat="1" ht="15" customHeight="1" x14ac:dyDescent="0.3">
      <c r="A110" s="151"/>
      <c r="B110" s="124"/>
      <c r="C110" s="125" t="s">
        <v>1527</v>
      </c>
      <c r="D110" s="152"/>
      <c r="E110" s="166"/>
      <c r="F110" s="128"/>
      <c r="G110" s="575"/>
      <c r="H110" s="64"/>
      <c r="I110" s="97"/>
      <c r="J110" s="97"/>
      <c r="K110" s="97"/>
    </row>
    <row r="111" spans="1:12" ht="30" customHeight="1" x14ac:dyDescent="0.3">
      <c r="A111" s="188" t="str">
        <f>IF(L111=1,"LRpt-"&amp;TEXT(COUNTIF($L$3:L111, "1"), "0"), "")</f>
        <v>LRpt-102</v>
      </c>
      <c r="B111" s="92" t="s">
        <v>10</v>
      </c>
      <c r="C111" s="132" t="s">
        <v>1528</v>
      </c>
      <c r="D111" s="83"/>
      <c r="E111" s="84"/>
      <c r="F111" s="121">
        <v>1</v>
      </c>
      <c r="G111" s="122" t="s">
        <v>67</v>
      </c>
      <c r="I111" s="65">
        <f t="shared" ref="I111:I117" si="18">IF(NOT(ISBLANK($B111)),VLOOKUP($B111,specdata,2,FALSE()),"")</f>
        <v>1</v>
      </c>
      <c r="J111" s="65">
        <f t="shared" ref="J111:J117" si="19">VLOOKUP(G111,AvailabilityData,2,FALSE())</f>
        <v>0</v>
      </c>
      <c r="K111" s="65">
        <f t="shared" ref="K111:K117" si="20">I111*J111</f>
        <v>0</v>
      </c>
      <c r="L111" s="63">
        <v>1</v>
      </c>
    </row>
    <row r="112" spans="1:12" ht="30" customHeight="1" x14ac:dyDescent="0.3">
      <c r="A112" s="188" t="str">
        <f>IF(L112=1,"LRpt-"&amp;TEXT(COUNTIF($L$3:L112, "1"), "0"), "")</f>
        <v>LRpt-103</v>
      </c>
      <c r="B112" s="92" t="s">
        <v>10</v>
      </c>
      <c r="C112" s="133" t="s">
        <v>1529</v>
      </c>
      <c r="D112" s="93"/>
      <c r="E112" s="84"/>
      <c r="F112" s="85">
        <v>1</v>
      </c>
      <c r="G112" s="86" t="s">
        <v>67</v>
      </c>
      <c r="I112" s="65">
        <f t="shared" si="18"/>
        <v>1</v>
      </c>
      <c r="J112" s="65">
        <f t="shared" si="19"/>
        <v>0</v>
      </c>
      <c r="K112" s="65">
        <f t="shared" si="20"/>
        <v>0</v>
      </c>
      <c r="L112" s="63">
        <v>1</v>
      </c>
    </row>
    <row r="113" spans="1:12" ht="30" customHeight="1" x14ac:dyDescent="0.3">
      <c r="A113" s="188" t="str">
        <f>IF(L113=1,"LRpt-"&amp;TEXT(COUNTIF($L$3:L113, "1"), "0"), "")</f>
        <v>LRpt-104</v>
      </c>
      <c r="B113" s="92" t="s">
        <v>10</v>
      </c>
      <c r="C113" s="133" t="s">
        <v>312</v>
      </c>
      <c r="D113" s="93"/>
      <c r="E113" s="84"/>
      <c r="F113" s="85">
        <v>1</v>
      </c>
      <c r="G113" s="86" t="s">
        <v>67</v>
      </c>
      <c r="I113" s="65">
        <f t="shared" si="18"/>
        <v>1</v>
      </c>
      <c r="J113" s="65">
        <f t="shared" si="19"/>
        <v>0</v>
      </c>
      <c r="K113" s="65">
        <f t="shared" si="20"/>
        <v>0</v>
      </c>
      <c r="L113" s="63">
        <v>1</v>
      </c>
    </row>
    <row r="114" spans="1:12" ht="30" customHeight="1" x14ac:dyDescent="0.3">
      <c r="A114" s="188" t="str">
        <f>IF(L114=1,"LRpt-"&amp;TEXT(COUNTIF($L$3:L114, "1"), "0"), "")</f>
        <v>LRpt-105</v>
      </c>
      <c r="B114" s="92" t="s">
        <v>10</v>
      </c>
      <c r="C114" s="133" t="s">
        <v>1084</v>
      </c>
      <c r="D114" s="93"/>
      <c r="E114" s="84"/>
      <c r="F114" s="85">
        <v>1</v>
      </c>
      <c r="G114" s="86" t="s">
        <v>67</v>
      </c>
      <c r="I114" s="65">
        <f t="shared" si="18"/>
        <v>1</v>
      </c>
      <c r="J114" s="65">
        <f t="shared" si="19"/>
        <v>0</v>
      </c>
      <c r="K114" s="65">
        <f t="shared" si="20"/>
        <v>0</v>
      </c>
      <c r="L114" s="63">
        <v>1</v>
      </c>
    </row>
    <row r="115" spans="1:12" ht="30" customHeight="1" x14ac:dyDescent="0.3">
      <c r="A115" s="188" t="str">
        <f>IF(L115=1,"LRpt-"&amp;TEXT(COUNTIF($L$3:L115, "1"), "0"), "")</f>
        <v>LRpt-106</v>
      </c>
      <c r="B115" s="92" t="s">
        <v>10</v>
      </c>
      <c r="C115" s="133" t="s">
        <v>1082</v>
      </c>
      <c r="D115" s="93"/>
      <c r="E115" s="84"/>
      <c r="F115" s="85">
        <v>1</v>
      </c>
      <c r="G115" s="86" t="s">
        <v>67</v>
      </c>
      <c r="I115" s="65">
        <f t="shared" si="18"/>
        <v>1</v>
      </c>
      <c r="J115" s="65">
        <f t="shared" si="19"/>
        <v>0</v>
      </c>
      <c r="K115" s="65">
        <f t="shared" si="20"/>
        <v>0</v>
      </c>
      <c r="L115" s="63">
        <v>1</v>
      </c>
    </row>
    <row r="116" spans="1:12" ht="30" customHeight="1" x14ac:dyDescent="0.3">
      <c r="A116" s="188" t="str">
        <f>IF(L116=1,"LRpt-"&amp;TEXT(COUNTIF($L$3:L116, "1"), "0"), "")</f>
        <v>LRpt-107</v>
      </c>
      <c r="B116" s="92" t="s">
        <v>10</v>
      </c>
      <c r="C116" s="106" t="s">
        <v>1530</v>
      </c>
      <c r="D116" s="189"/>
      <c r="E116" s="90"/>
      <c r="F116" s="91">
        <v>1</v>
      </c>
      <c r="G116" s="111" t="s">
        <v>67</v>
      </c>
      <c r="I116" s="65">
        <f t="shared" si="18"/>
        <v>1</v>
      </c>
      <c r="J116" s="65">
        <f t="shared" si="19"/>
        <v>0</v>
      </c>
      <c r="K116" s="65">
        <f t="shared" si="20"/>
        <v>0</v>
      </c>
      <c r="L116" s="63">
        <v>1</v>
      </c>
    </row>
    <row r="117" spans="1:12" ht="62.4" x14ac:dyDescent="0.3">
      <c r="A117" s="188" t="str">
        <f>IF(L117=1,"LRpt-"&amp;TEXT(COUNTIF($L$3:L117, "1"), "0"), "")</f>
        <v>LRpt-108</v>
      </c>
      <c r="B117" s="92" t="s">
        <v>10</v>
      </c>
      <c r="C117" s="406" t="s">
        <v>1531</v>
      </c>
      <c r="D117" s="189"/>
      <c r="E117" s="336"/>
      <c r="F117" s="405"/>
      <c r="G117" s="86" t="s">
        <v>67</v>
      </c>
      <c r="I117" s="65">
        <f t="shared" si="18"/>
        <v>1</v>
      </c>
      <c r="J117" s="65">
        <f t="shared" si="19"/>
        <v>0</v>
      </c>
      <c r="K117" s="65">
        <f t="shared" si="20"/>
        <v>0</v>
      </c>
      <c r="L117" s="63">
        <v>1</v>
      </c>
    </row>
    <row r="118" spans="1:12" ht="15" customHeight="1" x14ac:dyDescent="0.3">
      <c r="A118" s="155"/>
      <c r="B118" s="113"/>
      <c r="C118" s="114" t="s">
        <v>1532</v>
      </c>
      <c r="D118" s="197"/>
      <c r="E118" s="168"/>
      <c r="F118" s="116"/>
      <c r="G118" s="575"/>
    </row>
    <row r="119" spans="1:12" ht="46.8" x14ac:dyDescent="0.3">
      <c r="A119" s="188" t="str">
        <f>IF(L119=1,"LRpt-"&amp;TEXT(COUNTIF($L$3:L119, "1"), "0"), "")</f>
        <v>LRpt-109</v>
      </c>
      <c r="B119" s="92" t="s">
        <v>10</v>
      </c>
      <c r="C119" s="118" t="s">
        <v>1533</v>
      </c>
      <c r="D119" s="83"/>
      <c r="E119" s="84"/>
      <c r="F119" s="121">
        <v>1</v>
      </c>
      <c r="G119" s="122" t="s">
        <v>67</v>
      </c>
      <c r="I119" s="65">
        <f t="shared" ref="I119:I128" si="21">IF(NOT(ISBLANK($B119)),VLOOKUP($B119,specdata,2,FALSE()),"")</f>
        <v>1</v>
      </c>
      <c r="J119" s="65">
        <f t="shared" ref="J119:J128" si="22">VLOOKUP(G119,AvailabilityData,2,FALSE())</f>
        <v>0</v>
      </c>
      <c r="K119" s="65">
        <f t="shared" ref="K119:K128" si="23">I119*J119</f>
        <v>0</v>
      </c>
      <c r="L119" s="63">
        <v>1</v>
      </c>
    </row>
    <row r="120" spans="1:12" ht="30" customHeight="1" x14ac:dyDescent="0.3">
      <c r="A120" s="188" t="str">
        <f>IF(L120=1,"LRpt-"&amp;TEXT(COUNTIF($L$3:L120, "1"), "0"), "")</f>
        <v>LRpt-110</v>
      </c>
      <c r="B120" s="92" t="s">
        <v>12</v>
      </c>
      <c r="C120" s="143" t="s">
        <v>1534</v>
      </c>
      <c r="D120" s="83"/>
      <c r="E120" s="94"/>
      <c r="F120" s="85">
        <v>1</v>
      </c>
      <c r="G120" s="86" t="s">
        <v>67</v>
      </c>
      <c r="I120" s="65">
        <f t="shared" si="21"/>
        <v>0</v>
      </c>
      <c r="J120" s="65">
        <f t="shared" si="22"/>
        <v>0</v>
      </c>
      <c r="K120" s="65">
        <f t="shared" si="23"/>
        <v>0</v>
      </c>
      <c r="L120" s="63">
        <v>1</v>
      </c>
    </row>
    <row r="121" spans="1:12" ht="30" customHeight="1" x14ac:dyDescent="0.3">
      <c r="A121" s="188" t="str">
        <f>IF(L121=1,"LRpt-"&amp;TEXT(COUNTIF($L$3:L121, "1"), "0"), "")</f>
        <v>LRpt-111</v>
      </c>
      <c r="B121" s="92" t="s">
        <v>12</v>
      </c>
      <c r="C121" s="82" t="s">
        <v>1536</v>
      </c>
      <c r="D121" s="83"/>
      <c r="E121" s="94"/>
      <c r="F121" s="85">
        <v>1</v>
      </c>
      <c r="G121" s="86" t="s">
        <v>67</v>
      </c>
      <c r="I121" s="65">
        <f t="shared" si="21"/>
        <v>0</v>
      </c>
      <c r="J121" s="65">
        <f t="shared" si="22"/>
        <v>0</v>
      </c>
      <c r="K121" s="65">
        <f t="shared" si="23"/>
        <v>0</v>
      </c>
      <c r="L121" s="63">
        <v>1</v>
      </c>
    </row>
    <row r="122" spans="1:12" ht="30" customHeight="1" x14ac:dyDescent="0.3">
      <c r="A122" s="188" t="str">
        <f>IF(L122=1,"LRpt-"&amp;TEXT(COUNTIF($L$3:L122, "1"), "0"), "")</f>
        <v>LRpt-112</v>
      </c>
      <c r="B122" s="92" t="s">
        <v>10</v>
      </c>
      <c r="C122" s="82" t="s">
        <v>1537</v>
      </c>
      <c r="D122" s="83"/>
      <c r="E122" s="94"/>
      <c r="F122" s="85">
        <v>1</v>
      </c>
      <c r="G122" s="86" t="s">
        <v>67</v>
      </c>
      <c r="I122" s="65">
        <f t="shared" si="21"/>
        <v>1</v>
      </c>
      <c r="J122" s="65">
        <f t="shared" si="22"/>
        <v>0</v>
      </c>
      <c r="K122" s="65">
        <f t="shared" si="23"/>
        <v>0</v>
      </c>
      <c r="L122" s="63">
        <v>1</v>
      </c>
    </row>
    <row r="123" spans="1:12" ht="30" customHeight="1" x14ac:dyDescent="0.3">
      <c r="A123" s="188" t="str">
        <f>IF(L123=1,"LRpt-"&amp;TEXT(COUNTIF($L$3:L123, "1"), "0"), "")</f>
        <v>LRpt-113</v>
      </c>
      <c r="B123" s="92" t="s">
        <v>10</v>
      </c>
      <c r="C123" s="82" t="s">
        <v>1538</v>
      </c>
      <c r="D123" s="83"/>
      <c r="E123" s="94"/>
      <c r="F123" s="85">
        <v>1</v>
      </c>
      <c r="G123" s="86" t="s">
        <v>67</v>
      </c>
      <c r="I123" s="65">
        <f t="shared" si="21"/>
        <v>1</v>
      </c>
      <c r="J123" s="65">
        <f t="shared" si="22"/>
        <v>0</v>
      </c>
      <c r="K123" s="65">
        <f t="shared" si="23"/>
        <v>0</v>
      </c>
      <c r="L123" s="63">
        <v>1</v>
      </c>
    </row>
    <row r="124" spans="1:12" ht="31.2" x14ac:dyDescent="0.3">
      <c r="A124" s="188" t="str">
        <f>IF(L124=1,"LRpt-"&amp;TEXT(COUNTIF($L$3:L124, "1"), "0"), "")</f>
        <v>LRpt-114</v>
      </c>
      <c r="B124" s="92" t="s">
        <v>10</v>
      </c>
      <c r="C124" s="82" t="s">
        <v>1540</v>
      </c>
      <c r="D124" s="83"/>
      <c r="E124" s="94"/>
      <c r="F124" s="85">
        <v>1</v>
      </c>
      <c r="G124" s="86" t="s">
        <v>67</v>
      </c>
      <c r="I124" s="65">
        <f t="shared" si="21"/>
        <v>1</v>
      </c>
      <c r="J124" s="65">
        <f t="shared" si="22"/>
        <v>0</v>
      </c>
      <c r="K124" s="65">
        <f t="shared" si="23"/>
        <v>0</v>
      </c>
      <c r="L124" s="63">
        <v>1</v>
      </c>
    </row>
    <row r="125" spans="1:12" ht="31.2" x14ac:dyDescent="0.3">
      <c r="A125" s="188" t="str">
        <f>IF(L125=1,"LRpt-"&amp;TEXT(COUNTIF($L$3:L125, "1"), "0"), "")</f>
        <v>LRpt-115</v>
      </c>
      <c r="B125" s="92" t="s">
        <v>10</v>
      </c>
      <c r="C125" s="82" t="s">
        <v>1541</v>
      </c>
      <c r="D125" s="83"/>
      <c r="E125" s="94"/>
      <c r="F125" s="85">
        <v>1</v>
      </c>
      <c r="G125" s="86" t="s">
        <v>67</v>
      </c>
      <c r="I125" s="65">
        <f t="shared" si="21"/>
        <v>1</v>
      </c>
      <c r="J125" s="65">
        <f t="shared" si="22"/>
        <v>0</v>
      </c>
      <c r="K125" s="65">
        <f t="shared" si="23"/>
        <v>0</v>
      </c>
      <c r="L125" s="63">
        <v>1</v>
      </c>
    </row>
    <row r="126" spans="1:12" ht="31.2" x14ac:dyDescent="0.3">
      <c r="A126" s="188" t="str">
        <f>IF(L126=1,"LRpt-"&amp;TEXT(COUNTIF($L$3:L126, "1"), "0"), "")</f>
        <v>LRpt-116</v>
      </c>
      <c r="B126" s="92" t="s">
        <v>10</v>
      </c>
      <c r="C126" s="82" t="s">
        <v>1542</v>
      </c>
      <c r="D126" s="83"/>
      <c r="E126" s="94"/>
      <c r="F126" s="85">
        <v>1</v>
      </c>
      <c r="G126" s="86" t="s">
        <v>67</v>
      </c>
      <c r="I126" s="65">
        <f t="shared" si="21"/>
        <v>1</v>
      </c>
      <c r="J126" s="65">
        <f t="shared" si="22"/>
        <v>0</v>
      </c>
      <c r="K126" s="65">
        <f t="shared" si="23"/>
        <v>0</v>
      </c>
      <c r="L126" s="63">
        <v>1</v>
      </c>
    </row>
    <row r="127" spans="1:12" ht="46.8" x14ac:dyDescent="0.3">
      <c r="A127" s="188" t="str">
        <f>IF(L127=1,"LRpt-"&amp;TEXT(COUNTIF($L$3:L127, "1"), "0"), "")</f>
        <v>LRpt-117</v>
      </c>
      <c r="B127" s="92" t="s">
        <v>10</v>
      </c>
      <c r="C127" s="82" t="s">
        <v>1543</v>
      </c>
      <c r="D127" s="83"/>
      <c r="E127" s="94"/>
      <c r="F127" s="85">
        <v>1</v>
      </c>
      <c r="G127" s="86" t="s">
        <v>67</v>
      </c>
      <c r="I127" s="65">
        <f t="shared" si="21"/>
        <v>1</v>
      </c>
      <c r="J127" s="65">
        <f t="shared" si="22"/>
        <v>0</v>
      </c>
      <c r="K127" s="65">
        <f t="shared" si="23"/>
        <v>0</v>
      </c>
      <c r="L127" s="63">
        <v>1</v>
      </c>
    </row>
    <row r="128" spans="1:12" ht="31.2" x14ac:dyDescent="0.3">
      <c r="A128" s="188" t="str">
        <f>IF(L128=1,"LRpt-"&amp;TEXT(COUNTIF($L$3:L128, "1"), "0"), "")</f>
        <v>LRpt-118</v>
      </c>
      <c r="B128" s="92" t="s">
        <v>10</v>
      </c>
      <c r="C128" s="82" t="s">
        <v>1544</v>
      </c>
      <c r="D128" s="83"/>
      <c r="E128" s="94"/>
      <c r="F128" s="85">
        <v>1</v>
      </c>
      <c r="G128" s="86" t="s">
        <v>67</v>
      </c>
      <c r="I128" s="65">
        <f t="shared" si="21"/>
        <v>1</v>
      </c>
      <c r="J128" s="65">
        <f t="shared" si="22"/>
        <v>0</v>
      </c>
      <c r="K128" s="65">
        <f t="shared" si="23"/>
        <v>0</v>
      </c>
      <c r="L128" s="63">
        <v>1</v>
      </c>
    </row>
    <row r="129" spans="8:8" x14ac:dyDescent="0.3">
      <c r="H129" s="63"/>
    </row>
    <row r="130" spans="8:8" x14ac:dyDescent="0.3">
      <c r="H130" s="63"/>
    </row>
    <row r="131" spans="8:8" x14ac:dyDescent="0.3">
      <c r="H131" s="63"/>
    </row>
    <row r="132" spans="8:8" x14ac:dyDescent="0.3">
      <c r="H132" s="63"/>
    </row>
    <row r="133" spans="8:8" x14ac:dyDescent="0.3">
      <c r="H133" s="63"/>
    </row>
    <row r="134" spans="8:8" x14ac:dyDescent="0.3">
      <c r="H134" s="63"/>
    </row>
    <row r="135" spans="8:8" x14ac:dyDescent="0.3">
      <c r="H135" s="63"/>
    </row>
    <row r="136" spans="8:8" x14ac:dyDescent="0.3">
      <c r="H136" s="63"/>
    </row>
    <row r="137" spans="8:8" x14ac:dyDescent="0.3">
      <c r="H137" s="63"/>
    </row>
    <row r="138" spans="8:8" x14ac:dyDescent="0.3">
      <c r="H138" s="63"/>
    </row>
    <row r="139" spans="8:8" x14ac:dyDescent="0.3">
      <c r="H139" s="63"/>
    </row>
    <row r="140" spans="8:8" x14ac:dyDescent="0.3">
      <c r="H140" s="63"/>
    </row>
    <row r="141" spans="8:8" x14ac:dyDescent="0.3">
      <c r="H141" s="63"/>
    </row>
    <row r="142" spans="8:8" x14ac:dyDescent="0.3">
      <c r="H142" s="63"/>
    </row>
    <row r="143" spans="8:8" x14ac:dyDescent="0.3">
      <c r="H143" s="63"/>
    </row>
    <row r="144" spans="8:8" x14ac:dyDescent="0.3">
      <c r="H144" s="63"/>
    </row>
    <row r="145" spans="8:8" x14ac:dyDescent="0.3">
      <c r="H145" s="63"/>
    </row>
  </sheetData>
  <sheetProtection algorithmName="SHA-512" hashValue="n1S/6b68F1y1s5woMhZ9fuGjCgqe5mCIEfFOQsNdZDAC3O0V1CJ5kjq40XONLDkdfaMrv9zTb4zTEZ9bPi6jhA==" saltValue="CIBNM25UN48wsxGQl0ZOgg==" spinCount="100000" sheet="1" objects="1" scenarios="1"/>
  <mergeCells count="1">
    <mergeCell ref="O3:Q6"/>
  </mergeCells>
  <conditionalFormatting sqref="B1:B1048576">
    <cfRule type="cellIs" dxfId="64" priority="2" operator="equal">
      <formula>"Informational"</formula>
    </cfRule>
    <cfRule type="cellIs" dxfId="63" priority="3" operator="equal">
      <formula>"Not Needed"</formula>
    </cfRule>
    <cfRule type="cellIs" dxfId="62" priority="4" operator="equal">
      <formula>"Critical"</formula>
    </cfRule>
    <cfRule type="cellIs" dxfId="61" priority="5" operator="equal">
      <formula>"Extremely Advantageous"</formula>
    </cfRule>
  </conditionalFormatting>
  <conditionalFormatting sqref="B3">
    <cfRule type="cellIs" dxfId="60" priority="6" operator="equal">
      <formula>"Minimal"</formula>
    </cfRule>
    <cfRule type="cellIs" dxfId="59" priority="8" operator="equal">
      <formula>"Mandatory"</formula>
    </cfRule>
    <cfRule type="cellIs" dxfId="58" priority="10" operator="equal">
      <formula>"Highly Advantageous"</formula>
    </cfRule>
  </conditionalFormatting>
  <conditionalFormatting sqref="G3:G25 G27:G31 G33:G38 G40:G50 G52:G61 G63:G90 G92:G109 G111:G117 G119:G128">
    <cfRule type="cellIs" dxfId="57" priority="11"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28" xr:uid="{00000000-0002-0000-2300-000000000000}">
      <formula1>SpecType</formula1>
      <formula2>0</formula2>
    </dataValidation>
    <dataValidation type="list" allowBlank="1" showInputMessage="1" showErrorMessage="1" sqref="G3:G25 G27:G31 G33:G38 G40:G50 G52:G61 G63:G90 G92:G109 G111:G117 G119:G128" xr:uid="{00000000-0002-0000-23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rgb="FF92D050"/>
  </sheetPr>
  <dimension ref="A1:Q76"/>
  <sheetViews>
    <sheetView zoomScaleNormal="100" zoomScalePageLayoutView="80" workbookViewId="0"/>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s="99" customFormat="1" x14ac:dyDescent="0.3">
      <c r="A2" s="210" t="s">
        <v>1545</v>
      </c>
      <c r="B2" s="219"/>
      <c r="C2" s="220"/>
      <c r="D2" s="221"/>
      <c r="E2" s="221"/>
      <c r="F2" s="221"/>
      <c r="G2" s="221"/>
      <c r="H2" s="65">
        <f>COUNTA(B3:B7)</f>
        <v>5</v>
      </c>
      <c r="I2" s="64"/>
      <c r="J2" s="64"/>
      <c r="K2" s="65">
        <f>SUM(K3:K7)</f>
        <v>0</v>
      </c>
    </row>
    <row r="3" spans="1:17" ht="45" customHeight="1" x14ac:dyDescent="0.3">
      <c r="A3" s="188" t="str">
        <f>IF(L3=1,"Luof-"&amp;TEXT(COUNTIF($L$3:L3, "1"), "0"), "")</f>
        <v>Luof-1</v>
      </c>
      <c r="B3" s="92" t="s">
        <v>9</v>
      </c>
      <c r="C3" s="106" t="s">
        <v>1546</v>
      </c>
      <c r="D3" s="93"/>
      <c r="E3" s="84"/>
      <c r="F3" s="85">
        <v>1</v>
      </c>
      <c r="G3" s="86" t="s">
        <v>67</v>
      </c>
      <c r="H3" s="65">
        <f>COUNTIF(G:G,"=Select from Drop Down List")</f>
        <v>5</v>
      </c>
      <c r="I3" s="65">
        <f t="shared" ref="I3:I7" si="0">IF(NOT(ISBLANK($B3)),VLOOKUP($B3,specdata,2,FALSE()),"")</f>
        <v>5</v>
      </c>
      <c r="J3" s="65">
        <f t="shared" ref="J3:J7" si="1">VLOOKUP(G3,AvailabilityData,2,FALSE())</f>
        <v>0</v>
      </c>
      <c r="K3" s="65">
        <f t="shared" ref="K3:K7" si="2">I3*J3</f>
        <v>0</v>
      </c>
      <c r="L3" s="63">
        <v>1</v>
      </c>
      <c r="O3" s="627"/>
      <c r="P3" s="627"/>
      <c r="Q3" s="627"/>
    </row>
    <row r="4" spans="1:17" ht="30" customHeight="1" x14ac:dyDescent="0.3">
      <c r="A4" s="188" t="str">
        <f>IF(L4=1,"Luof-"&amp;TEXT(COUNTIF($L$3:L4, "1"), "0"), "")</f>
        <v>Luof-2</v>
      </c>
      <c r="B4" s="92" t="s">
        <v>9</v>
      </c>
      <c r="C4" s="106" t="s">
        <v>1547</v>
      </c>
      <c r="D4" s="93"/>
      <c r="E4" s="84"/>
      <c r="F4" s="85">
        <v>1</v>
      </c>
      <c r="G4" s="86" t="s">
        <v>67</v>
      </c>
      <c r="H4" s="65">
        <f>COUNTIF(G:G,"=Function Available")</f>
        <v>0</v>
      </c>
      <c r="I4" s="65">
        <f t="shared" si="0"/>
        <v>5</v>
      </c>
      <c r="J4" s="65">
        <f t="shared" si="1"/>
        <v>0</v>
      </c>
      <c r="K4" s="65">
        <f t="shared" si="2"/>
        <v>0</v>
      </c>
      <c r="L4" s="63">
        <v>1</v>
      </c>
      <c r="O4" s="627"/>
      <c r="P4" s="627"/>
      <c r="Q4" s="627"/>
    </row>
    <row r="5" spans="1:17" ht="46.8" x14ac:dyDescent="0.3">
      <c r="A5" s="188" t="str">
        <f>IF(L5=1,"Luof-"&amp;TEXT(COUNTIF($L$3:L5, "1"), "0"), "")</f>
        <v>Luof-3</v>
      </c>
      <c r="B5" s="92" t="s">
        <v>9</v>
      </c>
      <c r="C5" s="106" t="s">
        <v>1548</v>
      </c>
      <c r="D5" s="93"/>
      <c r="E5" s="84"/>
      <c r="F5" s="85">
        <v>1</v>
      </c>
      <c r="G5" s="86" t="s">
        <v>67</v>
      </c>
      <c r="H5" s="65">
        <f>COUNTIF(F:G,"=Function Not Available")</f>
        <v>0</v>
      </c>
      <c r="I5" s="65">
        <f t="shared" si="0"/>
        <v>5</v>
      </c>
      <c r="J5" s="65">
        <f t="shared" si="1"/>
        <v>0</v>
      </c>
      <c r="K5" s="65">
        <f t="shared" si="2"/>
        <v>0</v>
      </c>
      <c r="L5" s="63">
        <v>1</v>
      </c>
      <c r="O5" s="627"/>
      <c r="P5" s="627"/>
      <c r="Q5" s="627"/>
    </row>
    <row r="6" spans="1:17" ht="30" customHeight="1" x14ac:dyDescent="0.3">
      <c r="A6" s="188" t="str">
        <f>IF(L6=1,"Luof-"&amp;TEXT(COUNTIF($L$3:L6, "1"), "0"), "")</f>
        <v>Luof-4</v>
      </c>
      <c r="B6" s="92" t="s">
        <v>10</v>
      </c>
      <c r="C6" s="106" t="s">
        <v>1549</v>
      </c>
      <c r="D6" s="93"/>
      <c r="E6" s="84"/>
      <c r="F6" s="85">
        <v>1</v>
      </c>
      <c r="G6" s="86" t="s">
        <v>67</v>
      </c>
      <c r="H6" s="65">
        <f>COUNTIF(G:G,"=Exception")</f>
        <v>0</v>
      </c>
      <c r="I6" s="65">
        <f t="shared" si="0"/>
        <v>1</v>
      </c>
      <c r="J6" s="65">
        <f t="shared" si="1"/>
        <v>0</v>
      </c>
      <c r="K6" s="65">
        <f t="shared" si="2"/>
        <v>0</v>
      </c>
      <c r="L6" s="63">
        <v>1</v>
      </c>
    </row>
    <row r="7" spans="1:17" ht="31.2" x14ac:dyDescent="0.3">
      <c r="A7" s="188" t="str">
        <f>IF(L7=1,"Luof-"&amp;TEXT(COUNTIF($L$3:L7, "1"), "0"), "")</f>
        <v>Luof-5</v>
      </c>
      <c r="B7" s="92" t="s">
        <v>10</v>
      </c>
      <c r="C7" s="143" t="s">
        <v>1550</v>
      </c>
      <c r="D7" s="93"/>
      <c r="E7" s="84"/>
      <c r="F7" s="85">
        <v>1</v>
      </c>
      <c r="G7" s="86" t="s">
        <v>67</v>
      </c>
      <c r="H7" s="564">
        <f>COUNTIFS(B:B,"=Critical",G:G,"=Select from Drop Down List")</f>
        <v>3</v>
      </c>
      <c r="I7" s="65">
        <f t="shared" si="0"/>
        <v>1</v>
      </c>
      <c r="J7" s="65">
        <f t="shared" si="1"/>
        <v>0</v>
      </c>
      <c r="K7" s="65">
        <f t="shared" si="2"/>
        <v>0</v>
      </c>
      <c r="L7" s="63">
        <v>1</v>
      </c>
    </row>
    <row r="8" spans="1:17" x14ac:dyDescent="0.3">
      <c r="H8" s="564">
        <f>COUNTIFS(B:B,"=Critical",G:G,"=Function Available")</f>
        <v>0</v>
      </c>
    </row>
    <row r="9" spans="1:17" x14ac:dyDescent="0.3">
      <c r="H9" s="564">
        <f>COUNTIFS(B:B,"=Critical",G:G,"=Function Not Available")</f>
        <v>0</v>
      </c>
    </row>
    <row r="10" spans="1:17" x14ac:dyDescent="0.3">
      <c r="H10" s="564">
        <f>COUNTIFS(B:B,"=Critical",G:G,"=Exception")</f>
        <v>0</v>
      </c>
    </row>
    <row r="11" spans="1:17" x14ac:dyDescent="0.3">
      <c r="H11" s="565">
        <f>COUNTIFS(B:B,"=Important",G:G,"=Select from Drop Down List")</f>
        <v>2</v>
      </c>
    </row>
    <row r="12" spans="1:17" x14ac:dyDescent="0.3">
      <c r="H12" s="565">
        <f>COUNTIFS(B:B,"=Important",G:G,"=Function Available")</f>
        <v>0</v>
      </c>
    </row>
    <row r="13" spans="1:17" x14ac:dyDescent="0.3">
      <c r="H13" s="565">
        <f>COUNTIFS(B:B,"=Important",G:G,"=Function Not Available")</f>
        <v>0</v>
      </c>
    </row>
    <row r="14" spans="1:17" x14ac:dyDescent="0.3">
      <c r="H14" s="565">
        <f>COUNTIFS(B:B,"=Important",G:G,"=Exception")</f>
        <v>0</v>
      </c>
    </row>
    <row r="15" spans="1:17" x14ac:dyDescent="0.3">
      <c r="H15" s="566">
        <f>COUNTIFS(B:B,"=Informational",G:G,"=Select from Drop Down List")</f>
        <v>0</v>
      </c>
    </row>
    <row r="16" spans="1:17" x14ac:dyDescent="0.3">
      <c r="H16" s="566">
        <f>COUNTIFS(B:B,"=Informational",G:G,"=Function Available")</f>
        <v>0</v>
      </c>
    </row>
    <row r="17" spans="8:8" x14ac:dyDescent="0.3">
      <c r="H17" s="566">
        <f>COUNTIFS(B:B,"=Informational",G:G,"=Function Not Available")</f>
        <v>0</v>
      </c>
    </row>
    <row r="18" spans="8:8" x14ac:dyDescent="0.3">
      <c r="H18" s="566">
        <f>COUNTIFS(B:B,"=Informational",G:G,"=Exception")</f>
        <v>0</v>
      </c>
    </row>
    <row r="19" spans="8:8" x14ac:dyDescent="0.3">
      <c r="H19" s="63"/>
    </row>
    <row r="20" spans="8:8" x14ac:dyDescent="0.3">
      <c r="H20" s="63"/>
    </row>
    <row r="21" spans="8:8" x14ac:dyDescent="0.3">
      <c r="H21" s="63"/>
    </row>
    <row r="22" spans="8:8" x14ac:dyDescent="0.3">
      <c r="H22" s="63"/>
    </row>
    <row r="23" spans="8:8" x14ac:dyDescent="0.3">
      <c r="H23" s="63"/>
    </row>
    <row r="24" spans="8:8" x14ac:dyDescent="0.3">
      <c r="H24" s="63"/>
    </row>
    <row r="25" spans="8:8" x14ac:dyDescent="0.3">
      <c r="H25" s="65"/>
    </row>
    <row r="26" spans="8:8" x14ac:dyDescent="0.3">
      <c r="H26" s="65"/>
    </row>
    <row r="27" spans="8:8" x14ac:dyDescent="0.3">
      <c r="H27" s="65"/>
    </row>
    <row r="28" spans="8:8" x14ac:dyDescent="0.3">
      <c r="H28" s="65"/>
    </row>
    <row r="29" spans="8:8" x14ac:dyDescent="0.3">
      <c r="H29" s="65"/>
    </row>
    <row r="30" spans="8:8" x14ac:dyDescent="0.3">
      <c r="H30" s="65"/>
    </row>
    <row r="31" spans="8:8" x14ac:dyDescent="0.3">
      <c r="H31" s="65"/>
    </row>
    <row r="32" spans="8:8" x14ac:dyDescent="0.3">
      <c r="H32" s="97"/>
    </row>
    <row r="33" spans="8:8" x14ac:dyDescent="0.3">
      <c r="H33" s="65"/>
    </row>
    <row r="34" spans="8:8" x14ac:dyDescent="0.3">
      <c r="H34" s="65"/>
    </row>
    <row r="35" spans="8:8" x14ac:dyDescent="0.3">
      <c r="H35" s="65"/>
    </row>
    <row r="36" spans="8:8" x14ac:dyDescent="0.3">
      <c r="H36" s="65"/>
    </row>
    <row r="37" spans="8:8" x14ac:dyDescent="0.3">
      <c r="H37" s="65"/>
    </row>
    <row r="38" spans="8:8" x14ac:dyDescent="0.3">
      <c r="H38" s="65"/>
    </row>
    <row r="39" spans="8:8" x14ac:dyDescent="0.3">
      <c r="H39" s="65"/>
    </row>
    <row r="40" spans="8:8" x14ac:dyDescent="0.3">
      <c r="H40" s="65"/>
    </row>
    <row r="41" spans="8:8" x14ac:dyDescent="0.3">
      <c r="H41" s="65"/>
    </row>
    <row r="42" spans="8:8" x14ac:dyDescent="0.3">
      <c r="H42" s="65"/>
    </row>
    <row r="43" spans="8:8" x14ac:dyDescent="0.3">
      <c r="H43" s="65"/>
    </row>
    <row r="44" spans="8:8" x14ac:dyDescent="0.3">
      <c r="H44" s="65"/>
    </row>
    <row r="45" spans="8:8" x14ac:dyDescent="0.3">
      <c r="H45" s="65"/>
    </row>
    <row r="46" spans="8:8" x14ac:dyDescent="0.3">
      <c r="H46" s="65"/>
    </row>
    <row r="47" spans="8:8" x14ac:dyDescent="0.3">
      <c r="H47" s="65"/>
    </row>
    <row r="48" spans="8:8" x14ac:dyDescent="0.3">
      <c r="H48" s="65"/>
    </row>
    <row r="49" spans="8:8" x14ac:dyDescent="0.3">
      <c r="H49" s="65"/>
    </row>
    <row r="50" spans="8:8" x14ac:dyDescent="0.3">
      <c r="H50" s="65"/>
    </row>
    <row r="51" spans="8:8" x14ac:dyDescent="0.3">
      <c r="H51" s="65"/>
    </row>
    <row r="52" spans="8:8" x14ac:dyDescent="0.3">
      <c r="H52" s="65"/>
    </row>
    <row r="53" spans="8:8" x14ac:dyDescent="0.3">
      <c r="H53" s="65"/>
    </row>
    <row r="54" spans="8:8" x14ac:dyDescent="0.3">
      <c r="H54" s="65"/>
    </row>
    <row r="55" spans="8:8" x14ac:dyDescent="0.3">
      <c r="H55" s="65"/>
    </row>
    <row r="56" spans="8:8" x14ac:dyDescent="0.3">
      <c r="H56" s="65"/>
    </row>
    <row r="57" spans="8:8" x14ac:dyDescent="0.3">
      <c r="H57" s="65"/>
    </row>
    <row r="58" spans="8:8" x14ac:dyDescent="0.3">
      <c r="H58" s="65"/>
    </row>
    <row r="59" spans="8:8" x14ac:dyDescent="0.3">
      <c r="H59" s="65"/>
    </row>
    <row r="60" spans="8:8" x14ac:dyDescent="0.3">
      <c r="H60" s="65"/>
    </row>
    <row r="61" spans="8:8" x14ac:dyDescent="0.3">
      <c r="H61" s="65"/>
    </row>
    <row r="62" spans="8:8" x14ac:dyDescent="0.3">
      <c r="H62" s="65"/>
    </row>
    <row r="63" spans="8:8" x14ac:dyDescent="0.3">
      <c r="H63" s="65"/>
    </row>
    <row r="64" spans="8:8" x14ac:dyDescent="0.3">
      <c r="H64" s="65"/>
    </row>
    <row r="65" spans="8:8" x14ac:dyDescent="0.3">
      <c r="H65" s="65"/>
    </row>
    <row r="66" spans="8:8" x14ac:dyDescent="0.3">
      <c r="H66" s="65"/>
    </row>
    <row r="67" spans="8:8" x14ac:dyDescent="0.3">
      <c r="H67" s="65"/>
    </row>
    <row r="68" spans="8:8" x14ac:dyDescent="0.3">
      <c r="H68" s="65"/>
    </row>
    <row r="69" spans="8:8" x14ac:dyDescent="0.3">
      <c r="H69" s="65"/>
    </row>
    <row r="70" spans="8:8" x14ac:dyDescent="0.3">
      <c r="H70" s="65"/>
    </row>
    <row r="71" spans="8:8" x14ac:dyDescent="0.3">
      <c r="H71" s="65"/>
    </row>
    <row r="72" spans="8:8" x14ac:dyDescent="0.3">
      <c r="H72" s="65"/>
    </row>
    <row r="73" spans="8:8" x14ac:dyDescent="0.3">
      <c r="H73" s="65"/>
    </row>
    <row r="74" spans="8:8" x14ac:dyDescent="0.3">
      <c r="H74" s="65"/>
    </row>
    <row r="75" spans="8:8" x14ac:dyDescent="0.3">
      <c r="H75" s="65"/>
    </row>
    <row r="76" spans="8:8" x14ac:dyDescent="0.3">
      <c r="H76" s="65"/>
    </row>
  </sheetData>
  <sheetProtection algorithmName="SHA-512" hashValue="7DEAe7X2o1rZAJziW+PBBw54oMW4Yz9SDczG3W35Aoo60ckkVnA0AFbnlZ2jYsHTUgODUTU/RYEQs3TxhQWPAg==" saltValue="Kw9jIQFLpYUoZaTwJqZN6Q==" spinCount="100000" sheet="1" objects="1" scenarios="1"/>
  <mergeCells count="1">
    <mergeCell ref="O3:Q5"/>
  </mergeCells>
  <conditionalFormatting sqref="B1:B1048576">
    <cfRule type="cellIs" dxfId="56" priority="2" operator="equal">
      <formula>"Informational"</formula>
    </cfRule>
    <cfRule type="cellIs" dxfId="55" priority="3" operator="equal">
      <formula>"Not Needed"</formula>
    </cfRule>
    <cfRule type="cellIs" dxfId="54" priority="4" operator="equal">
      <formula>"Critical"</formula>
    </cfRule>
    <cfRule type="cellIs" dxfId="53" priority="5" operator="equal">
      <formula>"Extremely Advantageous"</formula>
    </cfRule>
  </conditionalFormatting>
  <conditionalFormatting sqref="G3:G7">
    <cfRule type="cellIs" dxfId="52"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 xr:uid="{00000000-0002-0000-2400-000000000000}">
      <formula1>SpecType</formula1>
      <formula2>0</formula2>
    </dataValidation>
    <dataValidation type="list" allowBlank="1" showInputMessage="1" showErrorMessage="1" sqref="G3:G7" xr:uid="{00000000-0002-0000-24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tabColor rgb="FFFF0000"/>
  </sheetPr>
  <dimension ref="A1:K195"/>
  <sheetViews>
    <sheetView topLeftCell="A171" zoomScale="90" zoomScaleNormal="90" zoomScalePageLayoutView="90" workbookViewId="0">
      <selection activeCell="C196" sqref="C196"/>
    </sheetView>
  </sheetViews>
  <sheetFormatPr defaultColWidth="9" defaultRowHeight="15.6" x14ac:dyDescent="0.3"/>
  <cols>
    <col min="1" max="1" width="10.59765625" style="61" customWidth="1"/>
    <col min="2" max="2" width="14.59765625" style="61" customWidth="1"/>
    <col min="3" max="3" width="65.59765625" style="182" customWidth="1"/>
    <col min="4" max="4" width="65.59765625" style="63" customWidth="1"/>
    <col min="5" max="5" width="10.59765625" style="63" customWidth="1"/>
    <col min="6" max="6" width="6.59765625" style="63" customWidth="1"/>
    <col min="7" max="7" width="30.59765625" style="63" customWidth="1"/>
    <col min="8" max="11" width="8.59765625" style="63" customWidth="1"/>
    <col min="12" max="16384" width="9" style="63"/>
  </cols>
  <sheetData>
    <row r="1" spans="1:11"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67" t="str">
        <f>'Old Support'!A22</f>
        <v>Availability</v>
      </c>
      <c r="H1" s="72" t="str">
        <f>'Old Support'!A23</f>
        <v>Summary</v>
      </c>
      <c r="I1" s="72" t="str">
        <f>'Old Support'!A24</f>
        <v>Spec Weight</v>
      </c>
      <c r="J1" s="72" t="str">
        <f>'Old Support'!A25</f>
        <v>Avail Weight</v>
      </c>
      <c r="K1" s="72" t="str">
        <f>'Old Support'!A26</f>
        <v>Score</v>
      </c>
    </row>
    <row r="2" spans="1:11" x14ac:dyDescent="0.3">
      <c r="A2" s="74" t="s">
        <v>318</v>
      </c>
      <c r="B2" s="75"/>
      <c r="C2" s="211"/>
      <c r="D2" s="77"/>
      <c r="E2" s="78"/>
      <c r="F2" s="78"/>
      <c r="G2" s="78"/>
      <c r="H2" s="63">
        <f>COUNTA(B3:B15)</f>
        <v>11</v>
      </c>
      <c r="K2" s="63" t="e">
        <f>SUM(K3:K15)</f>
        <v>#VALUE!</v>
      </c>
    </row>
    <row r="3" spans="1:11" ht="30" customHeight="1" x14ac:dyDescent="0.3">
      <c r="A3" s="80" t="s">
        <v>1551</v>
      </c>
      <c r="B3" s="81" t="s">
        <v>11</v>
      </c>
      <c r="C3" s="407" t="s">
        <v>1552</v>
      </c>
      <c r="D3" s="213"/>
      <c r="E3" s="94"/>
      <c r="F3" s="86">
        <v>1</v>
      </c>
      <c r="G3" s="86" t="s">
        <v>67</v>
      </c>
      <c r="H3" s="65">
        <f>COUNTIF(G:G,"=Select from Drop Down List")</f>
        <v>13</v>
      </c>
      <c r="I3" s="98">
        <f t="shared" ref="I3:I15" si="0">IF(NOT(ISBLANK($B3)),VLOOKUP($B3,specdata,2,FALSE()),"")</f>
        <v>0</v>
      </c>
      <c r="J3" s="98">
        <f t="shared" ref="J3:J15" si="1">VLOOKUP(G3,AvailabilityData,2,FALSE())</f>
        <v>0</v>
      </c>
      <c r="K3" s="98">
        <f t="shared" ref="K3:K15" si="2">I3*J3</f>
        <v>0</v>
      </c>
    </row>
    <row r="4" spans="1:11" ht="30" customHeight="1" x14ac:dyDescent="0.3">
      <c r="A4" s="80" t="s">
        <v>1553</v>
      </c>
      <c r="B4" s="81" t="s">
        <v>11</v>
      </c>
      <c r="C4" s="407" t="s">
        <v>1554</v>
      </c>
      <c r="D4" s="213"/>
      <c r="E4" s="94"/>
      <c r="F4" s="86">
        <v>1</v>
      </c>
      <c r="G4" s="86" t="s">
        <v>67</v>
      </c>
      <c r="H4" s="65">
        <f>COUNTIF(G:G,"=Function Available")</f>
        <v>0</v>
      </c>
      <c r="I4" s="98">
        <f t="shared" si="0"/>
        <v>0</v>
      </c>
      <c r="J4" s="98">
        <f t="shared" si="1"/>
        <v>0</v>
      </c>
      <c r="K4" s="98">
        <f t="shared" si="2"/>
        <v>0</v>
      </c>
    </row>
    <row r="5" spans="1:11" ht="30" customHeight="1" x14ac:dyDescent="0.3">
      <c r="A5" s="80" t="s">
        <v>1555</v>
      </c>
      <c r="B5" s="81" t="s">
        <v>11</v>
      </c>
      <c r="C5" s="407" t="s">
        <v>1556</v>
      </c>
      <c r="D5" s="213"/>
      <c r="E5" s="94"/>
      <c r="F5" s="86">
        <v>1</v>
      </c>
      <c r="G5" s="86" t="s">
        <v>67</v>
      </c>
      <c r="H5" s="65">
        <f>COUNTIF(F:G,"=Function Not Available")</f>
        <v>0</v>
      </c>
      <c r="I5" s="98">
        <f t="shared" si="0"/>
        <v>0</v>
      </c>
      <c r="J5" s="98">
        <f t="shared" si="1"/>
        <v>0</v>
      </c>
      <c r="K5" s="98">
        <f t="shared" si="2"/>
        <v>0</v>
      </c>
    </row>
    <row r="6" spans="1:11" ht="30" customHeight="1" x14ac:dyDescent="0.3">
      <c r="A6" s="80" t="s">
        <v>1557</v>
      </c>
      <c r="B6" s="81" t="s">
        <v>11</v>
      </c>
      <c r="C6" s="407" t="s">
        <v>1558</v>
      </c>
      <c r="D6" s="213"/>
      <c r="E6" s="94"/>
      <c r="F6" s="86">
        <v>1</v>
      </c>
      <c r="G6" s="86" t="s">
        <v>67</v>
      </c>
      <c r="H6" s="65">
        <f>COUNTIF(G:G,"=Exception")</f>
        <v>0</v>
      </c>
      <c r="I6" s="98">
        <f t="shared" si="0"/>
        <v>0</v>
      </c>
      <c r="J6" s="98">
        <f t="shared" si="1"/>
        <v>0</v>
      </c>
      <c r="K6" s="98">
        <f t="shared" si="2"/>
        <v>0</v>
      </c>
    </row>
    <row r="7" spans="1:11" ht="30" customHeight="1" x14ac:dyDescent="0.3">
      <c r="A7" s="80" t="s">
        <v>1559</v>
      </c>
      <c r="B7" s="87" t="s">
        <v>11</v>
      </c>
      <c r="C7" s="407" t="s">
        <v>1560</v>
      </c>
      <c r="D7" s="213"/>
      <c r="E7" s="94"/>
      <c r="F7" s="86">
        <v>1</v>
      </c>
      <c r="G7" s="86" t="s">
        <v>67</v>
      </c>
      <c r="H7" s="95">
        <f>COUNTIFS(B:B,"=Critical",G:G,"=Select from Drop Down List")</f>
        <v>0</v>
      </c>
      <c r="I7" s="98">
        <f t="shared" si="0"/>
        <v>0</v>
      </c>
      <c r="J7" s="98">
        <f t="shared" si="1"/>
        <v>0</v>
      </c>
      <c r="K7" s="98">
        <f t="shared" si="2"/>
        <v>0</v>
      </c>
    </row>
    <row r="8" spans="1:11" ht="30" customHeight="1" x14ac:dyDescent="0.3">
      <c r="A8" s="155"/>
      <c r="B8" s="113"/>
      <c r="C8" s="408" t="s">
        <v>1561</v>
      </c>
      <c r="D8" s="213"/>
      <c r="E8" s="94"/>
      <c r="F8" s="86">
        <v>1</v>
      </c>
      <c r="G8" s="86" t="s">
        <v>67</v>
      </c>
      <c r="H8" s="95">
        <f>COUNTIFS(B:B,"=Critical",G:G,"=Function Available")</f>
        <v>0</v>
      </c>
      <c r="I8" s="98" t="str">
        <f t="shared" si="0"/>
        <v/>
      </c>
      <c r="J8" s="98">
        <f t="shared" si="1"/>
        <v>0</v>
      </c>
      <c r="K8" s="98" t="e">
        <f t="shared" si="2"/>
        <v>#VALUE!</v>
      </c>
    </row>
    <row r="9" spans="1:11" x14ac:dyDescent="0.3">
      <c r="A9" s="80" t="s">
        <v>1562</v>
      </c>
      <c r="B9" s="81" t="s">
        <v>11</v>
      </c>
      <c r="C9" s="409" t="s">
        <v>1563</v>
      </c>
      <c r="D9" s="213"/>
      <c r="E9" s="94"/>
      <c r="F9" s="86">
        <v>1</v>
      </c>
      <c r="G9" s="86" t="s">
        <v>67</v>
      </c>
      <c r="H9" s="95">
        <f>COUNTIFS(B:B,"=Critical",G:G,"=Function Not Available")</f>
        <v>0</v>
      </c>
      <c r="I9" s="98">
        <f t="shared" si="0"/>
        <v>0</v>
      </c>
      <c r="J9" s="98">
        <f t="shared" si="1"/>
        <v>0</v>
      </c>
      <c r="K9" s="98">
        <f t="shared" si="2"/>
        <v>0</v>
      </c>
    </row>
    <row r="10" spans="1:11" ht="30" customHeight="1" x14ac:dyDescent="0.3">
      <c r="A10" s="80" t="s">
        <v>1564</v>
      </c>
      <c r="B10" s="81" t="s">
        <v>11</v>
      </c>
      <c r="C10" s="410" t="s">
        <v>1565</v>
      </c>
      <c r="D10" s="213"/>
      <c r="E10" s="94"/>
      <c r="F10" s="86">
        <v>1</v>
      </c>
      <c r="G10" s="86" t="s">
        <v>67</v>
      </c>
      <c r="H10" s="95">
        <f>COUNTIFS(B:B,"=Critical",G:G,"=Exception")</f>
        <v>0</v>
      </c>
      <c r="I10" s="98">
        <f t="shared" si="0"/>
        <v>0</v>
      </c>
      <c r="J10" s="98">
        <f t="shared" si="1"/>
        <v>0</v>
      </c>
      <c r="K10" s="98">
        <f t="shared" si="2"/>
        <v>0</v>
      </c>
    </row>
    <row r="11" spans="1:11" ht="30" customHeight="1" x14ac:dyDescent="0.3">
      <c r="A11" s="80" t="s">
        <v>1566</v>
      </c>
      <c r="B11" s="87" t="s">
        <v>11</v>
      </c>
      <c r="C11" s="410" t="s">
        <v>1567</v>
      </c>
      <c r="D11" s="213"/>
      <c r="E11" s="94"/>
      <c r="F11" s="86">
        <v>1</v>
      </c>
      <c r="G11" s="86" t="s">
        <v>67</v>
      </c>
      <c r="H11" s="96">
        <f>COUNTIFS(B:B,"=Important",G:G,"=Select from Drop Down List")</f>
        <v>0</v>
      </c>
      <c r="I11" s="98">
        <f t="shared" si="0"/>
        <v>0</v>
      </c>
      <c r="J11" s="98">
        <f t="shared" si="1"/>
        <v>0</v>
      </c>
      <c r="K11" s="98">
        <f t="shared" si="2"/>
        <v>0</v>
      </c>
    </row>
    <row r="12" spans="1:11" ht="30" customHeight="1" x14ac:dyDescent="0.3">
      <c r="A12" s="155"/>
      <c r="B12" s="113"/>
      <c r="C12" s="408" t="s">
        <v>1568</v>
      </c>
      <c r="D12" s="213"/>
      <c r="E12" s="94"/>
      <c r="F12" s="86">
        <v>1</v>
      </c>
      <c r="G12" s="86" t="s">
        <v>67</v>
      </c>
      <c r="H12" s="96">
        <f>COUNTIFS(B:B,"=Important",G:G,"=Function Available")</f>
        <v>0</v>
      </c>
      <c r="I12" s="98" t="str">
        <f t="shared" si="0"/>
        <v/>
      </c>
      <c r="J12" s="98">
        <f t="shared" si="1"/>
        <v>0</v>
      </c>
      <c r="K12" s="98" t="e">
        <f t="shared" si="2"/>
        <v>#VALUE!</v>
      </c>
    </row>
    <row r="13" spans="1:11" ht="42.75" customHeight="1" x14ac:dyDescent="0.3">
      <c r="A13" s="80" t="s">
        <v>1569</v>
      </c>
      <c r="B13" s="81" t="s">
        <v>11</v>
      </c>
      <c r="C13" s="409" t="s">
        <v>172</v>
      </c>
      <c r="D13" s="213"/>
      <c r="E13" s="94"/>
      <c r="F13" s="86">
        <v>1</v>
      </c>
      <c r="G13" s="86" t="s">
        <v>67</v>
      </c>
      <c r="H13" s="96">
        <f>COUNTIFS(B:B,"=Important",G:G,"=Function Not Available")</f>
        <v>0</v>
      </c>
      <c r="I13" s="98">
        <f t="shared" si="0"/>
        <v>0</v>
      </c>
      <c r="J13" s="98">
        <f t="shared" si="1"/>
        <v>0</v>
      </c>
      <c r="K13" s="98">
        <f t="shared" si="2"/>
        <v>0</v>
      </c>
    </row>
    <row r="14" spans="1:11" ht="30" customHeight="1" x14ac:dyDescent="0.3">
      <c r="A14" s="80" t="s">
        <v>1570</v>
      </c>
      <c r="B14" s="81" t="s">
        <v>11</v>
      </c>
      <c r="C14" s="410" t="s">
        <v>160</v>
      </c>
      <c r="D14" s="213"/>
      <c r="E14" s="94"/>
      <c r="F14" s="86">
        <v>1</v>
      </c>
      <c r="G14" s="86" t="s">
        <v>67</v>
      </c>
      <c r="H14" s="96">
        <f>COUNTIFS(B:B,"=Important",G:G,"=Exception")</f>
        <v>0</v>
      </c>
      <c r="I14" s="98">
        <f t="shared" si="0"/>
        <v>0</v>
      </c>
      <c r="J14" s="98">
        <f t="shared" si="1"/>
        <v>0</v>
      </c>
      <c r="K14" s="98">
        <f t="shared" si="2"/>
        <v>0</v>
      </c>
    </row>
    <row r="15" spans="1:11" ht="30" customHeight="1" x14ac:dyDescent="0.3">
      <c r="A15" s="80" t="s">
        <v>1571</v>
      </c>
      <c r="B15" s="81" t="s">
        <v>11</v>
      </c>
      <c r="C15" s="410" t="s">
        <v>161</v>
      </c>
      <c r="D15" s="213"/>
      <c r="E15" s="94"/>
      <c r="F15" s="86">
        <v>1</v>
      </c>
      <c r="G15" s="86" t="s">
        <v>67</v>
      </c>
      <c r="H15" s="214">
        <f>COUNTIFS(B:B,"=Informational",G:G,"=Select from Drop Down List")</f>
        <v>0</v>
      </c>
      <c r="I15" s="98">
        <f t="shared" si="0"/>
        <v>0</v>
      </c>
      <c r="J15" s="98">
        <f t="shared" si="1"/>
        <v>0</v>
      </c>
      <c r="K15" s="98">
        <f t="shared" si="2"/>
        <v>0</v>
      </c>
    </row>
    <row r="16" spans="1:11" x14ac:dyDescent="0.3">
      <c r="A16" s="80" t="s">
        <v>1572</v>
      </c>
      <c r="B16" s="81" t="s">
        <v>11</v>
      </c>
      <c r="C16" s="410" t="s">
        <v>1573</v>
      </c>
      <c r="H16" s="214">
        <f>COUNTIFS(B:B,"=Informational",G:G,"=Function Available")</f>
        <v>0</v>
      </c>
    </row>
    <row r="17" spans="1:8" x14ac:dyDescent="0.3">
      <c r="A17" s="80" t="s">
        <v>1574</v>
      </c>
      <c r="B17" s="81" t="s">
        <v>11</v>
      </c>
      <c r="C17" s="410" t="s">
        <v>163</v>
      </c>
      <c r="H17" s="214">
        <f>COUNTIFS(B:B,"=Informational",G:G,"=Function Not Available")</f>
        <v>0</v>
      </c>
    </row>
    <row r="18" spans="1:8" x14ac:dyDescent="0.3">
      <c r="A18" s="80" t="s">
        <v>1575</v>
      </c>
      <c r="B18" s="81" t="s">
        <v>11</v>
      </c>
      <c r="C18" s="410" t="s">
        <v>164</v>
      </c>
      <c r="H18" s="214">
        <f>COUNTIFS(B:B,"=Informational",G:G,"=Exception")</f>
        <v>0</v>
      </c>
    </row>
    <row r="19" spans="1:8" x14ac:dyDescent="0.3">
      <c r="A19" s="80" t="s">
        <v>1576</v>
      </c>
      <c r="B19" s="81" t="s">
        <v>11</v>
      </c>
      <c r="C19" s="410" t="s">
        <v>165</v>
      </c>
    </row>
    <row r="20" spans="1:8" x14ac:dyDescent="0.3">
      <c r="A20" s="80" t="s">
        <v>1577</v>
      </c>
      <c r="B20" s="81" t="s">
        <v>11</v>
      </c>
      <c r="C20" s="410" t="s">
        <v>166</v>
      </c>
    </row>
    <row r="21" spans="1:8" x14ac:dyDescent="0.3">
      <c r="A21" s="80" t="s">
        <v>1578</v>
      </c>
      <c r="B21" s="81" t="s">
        <v>11</v>
      </c>
      <c r="C21" s="410" t="s">
        <v>167</v>
      </c>
    </row>
    <row r="22" spans="1:8" x14ac:dyDescent="0.3">
      <c r="A22" s="80" t="s">
        <v>1579</v>
      </c>
      <c r="B22" s="81" t="s">
        <v>11</v>
      </c>
      <c r="C22" s="410" t="s">
        <v>168</v>
      </c>
    </row>
    <row r="23" spans="1:8" x14ac:dyDescent="0.3">
      <c r="A23" s="80" t="s">
        <v>1580</v>
      </c>
      <c r="B23" s="81" t="s">
        <v>11</v>
      </c>
      <c r="C23" s="410" t="s">
        <v>169</v>
      </c>
    </row>
    <row r="24" spans="1:8" x14ac:dyDescent="0.3">
      <c r="A24" s="80" t="s">
        <v>1581</v>
      </c>
      <c r="B24" s="81" t="s">
        <v>11</v>
      </c>
      <c r="C24" s="410" t="s">
        <v>170</v>
      </c>
    </row>
    <row r="25" spans="1:8" x14ac:dyDescent="0.3">
      <c r="A25" s="80" t="s">
        <v>1582</v>
      </c>
      <c r="B25" s="81" t="s">
        <v>11</v>
      </c>
      <c r="C25" s="410" t="s">
        <v>171</v>
      </c>
    </row>
    <row r="26" spans="1:8" x14ac:dyDescent="0.3">
      <c r="A26" s="80" t="s">
        <v>1583</v>
      </c>
      <c r="B26" s="81" t="s">
        <v>11</v>
      </c>
      <c r="C26" s="410" t="s">
        <v>162</v>
      </c>
    </row>
    <row r="27" spans="1:8" x14ac:dyDescent="0.3">
      <c r="A27" s="80" t="s">
        <v>1584</v>
      </c>
      <c r="B27" s="81" t="s">
        <v>11</v>
      </c>
      <c r="C27" s="410" t="s">
        <v>174</v>
      </c>
    </row>
    <row r="28" spans="1:8" x14ac:dyDescent="0.3">
      <c r="A28" s="80" t="s">
        <v>1585</v>
      </c>
      <c r="B28" s="81" t="s">
        <v>11</v>
      </c>
      <c r="C28" s="410" t="s">
        <v>1586</v>
      </c>
    </row>
    <row r="29" spans="1:8" x14ac:dyDescent="0.3">
      <c r="A29" s="80" t="s">
        <v>1587</v>
      </c>
      <c r="B29" s="81" t="s">
        <v>11</v>
      </c>
      <c r="C29" s="410" t="s">
        <v>1588</v>
      </c>
    </row>
    <row r="30" spans="1:8" x14ac:dyDescent="0.3">
      <c r="A30" s="80" t="s">
        <v>1589</v>
      </c>
      <c r="B30" s="81" t="s">
        <v>11</v>
      </c>
      <c r="C30" s="410" t="s">
        <v>1590</v>
      </c>
    </row>
    <row r="31" spans="1:8" x14ac:dyDescent="0.3">
      <c r="A31" s="80" t="s">
        <v>1591</v>
      </c>
      <c r="B31" s="81" t="s">
        <v>11</v>
      </c>
      <c r="C31" s="410" t="s">
        <v>1592</v>
      </c>
    </row>
    <row r="32" spans="1:8" x14ac:dyDescent="0.3">
      <c r="A32" s="80" t="s">
        <v>1593</v>
      </c>
      <c r="B32" s="81" t="s">
        <v>11</v>
      </c>
      <c r="C32" s="410" t="s">
        <v>1594</v>
      </c>
    </row>
    <row r="33" spans="1:3" x14ac:dyDescent="0.3">
      <c r="A33" s="80" t="s">
        <v>1595</v>
      </c>
      <c r="B33" s="81" t="s">
        <v>11</v>
      </c>
      <c r="C33" s="410" t="s">
        <v>1596</v>
      </c>
    </row>
    <row r="34" spans="1:3" x14ac:dyDescent="0.3">
      <c r="A34" s="80" t="s">
        <v>1597</v>
      </c>
      <c r="B34" s="81" t="s">
        <v>11</v>
      </c>
      <c r="C34" s="410" t="s">
        <v>1598</v>
      </c>
    </row>
    <row r="35" spans="1:3" x14ac:dyDescent="0.3">
      <c r="A35" s="80" t="s">
        <v>1599</v>
      </c>
      <c r="B35" s="81" t="s">
        <v>11</v>
      </c>
      <c r="C35" s="410" t="s">
        <v>1600</v>
      </c>
    </row>
    <row r="36" spans="1:3" x14ac:dyDescent="0.3">
      <c r="A36" s="80" t="s">
        <v>1601</v>
      </c>
      <c r="B36" s="81" t="s">
        <v>11</v>
      </c>
      <c r="C36" s="410" t="s">
        <v>1602</v>
      </c>
    </row>
    <row r="37" spans="1:3" x14ac:dyDescent="0.3">
      <c r="A37" s="80" t="s">
        <v>1603</v>
      </c>
      <c r="B37" s="81" t="s">
        <v>11</v>
      </c>
      <c r="C37" s="410" t="s">
        <v>1604</v>
      </c>
    </row>
    <row r="38" spans="1:3" x14ac:dyDescent="0.3">
      <c r="A38" s="80" t="s">
        <v>1605</v>
      </c>
      <c r="B38" s="81" t="s">
        <v>11</v>
      </c>
      <c r="C38" s="410" t="s">
        <v>1606</v>
      </c>
    </row>
    <row r="39" spans="1:3" x14ac:dyDescent="0.3">
      <c r="A39" s="155"/>
      <c r="B39" s="113"/>
      <c r="C39" s="408" t="s">
        <v>1607</v>
      </c>
    </row>
    <row r="40" spans="1:3" x14ac:dyDescent="0.3">
      <c r="A40" s="80" t="s">
        <v>1608</v>
      </c>
      <c r="B40" s="81" t="s">
        <v>11</v>
      </c>
      <c r="C40" s="409" t="s">
        <v>1609</v>
      </c>
    </row>
    <row r="41" spans="1:3" x14ac:dyDescent="0.3">
      <c r="A41" s="80" t="s">
        <v>1610</v>
      </c>
      <c r="B41" s="81" t="s">
        <v>11</v>
      </c>
      <c r="C41" s="410" t="s">
        <v>1611</v>
      </c>
    </row>
    <row r="42" spans="1:3" x14ac:dyDescent="0.3">
      <c r="A42" s="80" t="s">
        <v>1612</v>
      </c>
      <c r="B42" s="81" t="s">
        <v>11</v>
      </c>
      <c r="C42" s="410" t="s">
        <v>1613</v>
      </c>
    </row>
    <row r="43" spans="1:3" x14ac:dyDescent="0.3">
      <c r="A43" s="80" t="s">
        <v>1614</v>
      </c>
      <c r="B43" s="81" t="s">
        <v>11</v>
      </c>
      <c r="C43" s="410" t="s">
        <v>1615</v>
      </c>
    </row>
    <row r="44" spans="1:3" x14ac:dyDescent="0.3">
      <c r="A44" s="80" t="s">
        <v>1616</v>
      </c>
      <c r="B44" s="81" t="s">
        <v>11</v>
      </c>
      <c r="C44" s="411" t="s">
        <v>1617</v>
      </c>
    </row>
    <row r="45" spans="1:3" ht="46.8" x14ac:dyDescent="0.3">
      <c r="A45" s="80" t="s">
        <v>1618</v>
      </c>
      <c r="B45" s="92" t="s">
        <v>11</v>
      </c>
      <c r="C45" s="106" t="s">
        <v>1619</v>
      </c>
    </row>
    <row r="46" spans="1:3" x14ac:dyDescent="0.3">
      <c r="A46" s="80" t="s">
        <v>1620</v>
      </c>
      <c r="B46" s="92" t="s">
        <v>11</v>
      </c>
      <c r="C46" s="410" t="s">
        <v>1621</v>
      </c>
    </row>
    <row r="47" spans="1:3" x14ac:dyDescent="0.3">
      <c r="A47" s="80" t="s">
        <v>1622</v>
      </c>
      <c r="B47" s="92" t="s">
        <v>10</v>
      </c>
      <c r="C47" s="410" t="s">
        <v>1189</v>
      </c>
    </row>
    <row r="48" spans="1:3" x14ac:dyDescent="0.3">
      <c r="A48" s="80" t="s">
        <v>1623</v>
      </c>
      <c r="B48" s="92" t="s">
        <v>10</v>
      </c>
      <c r="C48" s="410" t="s">
        <v>1190</v>
      </c>
    </row>
    <row r="49" spans="1:3" x14ac:dyDescent="0.3">
      <c r="A49" s="80" t="s">
        <v>1624</v>
      </c>
      <c r="B49" s="92" t="s">
        <v>10</v>
      </c>
      <c r="C49" s="410" t="s">
        <v>1188</v>
      </c>
    </row>
    <row r="50" spans="1:3" x14ac:dyDescent="0.3">
      <c r="A50" s="80" t="s">
        <v>1625</v>
      </c>
      <c r="B50" s="92" t="s">
        <v>10</v>
      </c>
      <c r="C50" s="410" t="s">
        <v>889</v>
      </c>
    </row>
    <row r="51" spans="1:3" x14ac:dyDescent="0.3">
      <c r="A51" s="80" t="s">
        <v>1626</v>
      </c>
      <c r="B51" s="92" t="s">
        <v>10</v>
      </c>
      <c r="C51" s="410" t="s">
        <v>1627</v>
      </c>
    </row>
    <row r="52" spans="1:3" x14ac:dyDescent="0.3">
      <c r="A52" s="80" t="s">
        <v>1628</v>
      </c>
      <c r="B52" s="92" t="s">
        <v>10</v>
      </c>
      <c r="C52" s="410" t="s">
        <v>1191</v>
      </c>
    </row>
    <row r="53" spans="1:3" x14ac:dyDescent="0.3">
      <c r="A53" s="80" t="s">
        <v>1629</v>
      </c>
      <c r="B53" s="412" t="s">
        <v>9</v>
      </c>
      <c r="C53" s="410" t="s">
        <v>1630</v>
      </c>
    </row>
    <row r="54" spans="1:3" x14ac:dyDescent="0.3">
      <c r="A54" s="80" t="s">
        <v>1631</v>
      </c>
      <c r="B54" s="412" t="s">
        <v>9</v>
      </c>
      <c r="C54" s="410" t="s">
        <v>1632</v>
      </c>
    </row>
    <row r="55" spans="1:3" x14ac:dyDescent="0.3">
      <c r="A55" s="80" t="s">
        <v>1633</v>
      </c>
      <c r="B55" s="412" t="s">
        <v>9</v>
      </c>
      <c r="C55" s="410" t="s">
        <v>1634</v>
      </c>
    </row>
    <row r="56" spans="1:3" x14ac:dyDescent="0.3">
      <c r="A56" s="80" t="s">
        <v>1635</v>
      </c>
      <c r="B56" s="92" t="s">
        <v>10</v>
      </c>
      <c r="C56" s="410" t="s">
        <v>1636</v>
      </c>
    </row>
    <row r="57" spans="1:3" x14ac:dyDescent="0.3">
      <c r="A57" s="80" t="s">
        <v>1637</v>
      </c>
      <c r="B57" s="92" t="s">
        <v>11</v>
      </c>
      <c r="C57" s="410" t="s">
        <v>1638</v>
      </c>
    </row>
    <row r="58" spans="1:3" x14ac:dyDescent="0.3">
      <c r="A58" s="80" t="s">
        <v>1639</v>
      </c>
      <c r="B58" s="92" t="s">
        <v>11</v>
      </c>
      <c r="C58" s="410" t="s">
        <v>1640</v>
      </c>
    </row>
    <row r="59" spans="1:3" ht="31.2" x14ac:dyDescent="0.3">
      <c r="A59" s="80" t="s">
        <v>1641</v>
      </c>
      <c r="B59" s="81" t="s">
        <v>11</v>
      </c>
      <c r="C59" s="407" t="s">
        <v>1642</v>
      </c>
    </row>
    <row r="60" spans="1:3" ht="31.2" x14ac:dyDescent="0.3">
      <c r="A60" s="80" t="s">
        <v>1643</v>
      </c>
      <c r="B60" s="81" t="s">
        <v>11</v>
      </c>
      <c r="C60" s="407" t="s">
        <v>1644</v>
      </c>
    </row>
    <row r="61" spans="1:3" ht="27.6" x14ac:dyDescent="0.3">
      <c r="A61" s="359" t="s">
        <v>1645</v>
      </c>
      <c r="B61" s="360" t="s">
        <v>11</v>
      </c>
      <c r="C61" s="413" t="s">
        <v>1646</v>
      </c>
    </row>
    <row r="62" spans="1:3" ht="31.2" x14ac:dyDescent="0.3">
      <c r="A62" s="80" t="s">
        <v>1647</v>
      </c>
      <c r="B62" s="81" t="s">
        <v>11</v>
      </c>
      <c r="C62" s="407" t="s">
        <v>1648</v>
      </c>
    </row>
    <row r="63" spans="1:3" x14ac:dyDescent="0.3">
      <c r="A63" s="80" t="s">
        <v>1649</v>
      </c>
      <c r="B63" s="92" t="s">
        <v>11</v>
      </c>
      <c r="C63" s="407" t="s">
        <v>1650</v>
      </c>
    </row>
    <row r="64" spans="1:3" ht="31.2" x14ac:dyDescent="0.3">
      <c r="A64" s="80" t="s">
        <v>1651</v>
      </c>
      <c r="B64" s="92" t="s">
        <v>11</v>
      </c>
      <c r="C64" s="410" t="s">
        <v>1652</v>
      </c>
    </row>
    <row r="65" spans="1:3" ht="31.2" x14ac:dyDescent="0.3">
      <c r="A65" s="188" t="s">
        <v>1653</v>
      </c>
      <c r="B65" s="92" t="s">
        <v>11</v>
      </c>
      <c r="C65" s="407" t="s">
        <v>1654</v>
      </c>
    </row>
    <row r="66" spans="1:3" x14ac:dyDescent="0.3">
      <c r="A66" s="80" t="s">
        <v>1655</v>
      </c>
      <c r="B66" s="81" t="s">
        <v>11</v>
      </c>
      <c r="C66" s="410" t="s">
        <v>1656</v>
      </c>
    </row>
    <row r="67" spans="1:3" x14ac:dyDescent="0.3">
      <c r="A67" s="414"/>
      <c r="B67" s="415"/>
      <c r="C67" s="416"/>
    </row>
    <row r="68" spans="1:3" x14ac:dyDescent="0.3">
      <c r="A68" s="414"/>
      <c r="B68" s="415"/>
      <c r="C68" s="416"/>
    </row>
    <row r="69" spans="1:3" x14ac:dyDescent="0.3">
      <c r="A69" s="155"/>
      <c r="B69" s="113"/>
      <c r="C69" s="196" t="s">
        <v>222</v>
      </c>
    </row>
    <row r="70" spans="1:3" x14ac:dyDescent="0.3">
      <c r="A70" s="80" t="s">
        <v>1657</v>
      </c>
      <c r="B70" s="81" t="s">
        <v>11</v>
      </c>
      <c r="C70" s="198" t="s">
        <v>1658</v>
      </c>
    </row>
    <row r="71" spans="1:3" x14ac:dyDescent="0.3">
      <c r="A71" s="332" t="s">
        <v>1659</v>
      </c>
      <c r="B71" s="134" t="s">
        <v>11</v>
      </c>
      <c r="C71" s="88" t="s">
        <v>1660</v>
      </c>
    </row>
    <row r="72" spans="1:3" x14ac:dyDescent="0.3">
      <c r="A72" s="155"/>
      <c r="B72" s="113"/>
      <c r="C72" s="417" t="s">
        <v>223</v>
      </c>
    </row>
    <row r="73" spans="1:3" x14ac:dyDescent="0.3">
      <c r="A73" s="80" t="s">
        <v>1661</v>
      </c>
      <c r="B73" s="92" t="s">
        <v>11</v>
      </c>
      <c r="C73" s="194" t="s">
        <v>1662</v>
      </c>
    </row>
    <row r="74" spans="1:3" x14ac:dyDescent="0.3">
      <c r="A74" s="80" t="s">
        <v>1663</v>
      </c>
      <c r="B74" s="92" t="s">
        <v>11</v>
      </c>
      <c r="C74" s="194" t="s">
        <v>1664</v>
      </c>
    </row>
    <row r="75" spans="1:3" x14ac:dyDescent="0.3">
      <c r="A75" s="80" t="s">
        <v>1665</v>
      </c>
      <c r="B75" s="92" t="s">
        <v>11</v>
      </c>
      <c r="C75" s="194" t="s">
        <v>1666</v>
      </c>
    </row>
    <row r="76" spans="1:3" x14ac:dyDescent="0.3">
      <c r="A76" s="80" t="s">
        <v>1667</v>
      </c>
      <c r="B76" s="92" t="s">
        <v>11</v>
      </c>
      <c r="C76" s="194" t="s">
        <v>1668</v>
      </c>
    </row>
    <row r="77" spans="1:3" x14ac:dyDescent="0.3">
      <c r="A77" s="80" t="s">
        <v>1669</v>
      </c>
      <c r="B77" s="92" t="s">
        <v>11</v>
      </c>
      <c r="C77" s="194" t="s">
        <v>1670</v>
      </c>
    </row>
    <row r="78" spans="1:3" ht="31.2" x14ac:dyDescent="0.3">
      <c r="A78" s="332" t="s">
        <v>1671</v>
      </c>
      <c r="B78" s="134" t="s">
        <v>11</v>
      </c>
      <c r="C78" s="88" t="s">
        <v>1672</v>
      </c>
    </row>
    <row r="79" spans="1:3" x14ac:dyDescent="0.3">
      <c r="A79" s="80" t="s">
        <v>1673</v>
      </c>
      <c r="B79" s="92" t="s">
        <v>11</v>
      </c>
      <c r="C79" s="194" t="s">
        <v>1674</v>
      </c>
    </row>
    <row r="80" spans="1:3" x14ac:dyDescent="0.3">
      <c r="A80" s="80" t="s">
        <v>1675</v>
      </c>
      <c r="B80" s="92" t="s">
        <v>11</v>
      </c>
      <c r="C80" s="194" t="s">
        <v>238</v>
      </c>
    </row>
    <row r="81" spans="1:3" x14ac:dyDescent="0.3">
      <c r="A81" s="80" t="s">
        <v>1676</v>
      </c>
      <c r="B81" s="92" t="s">
        <v>11</v>
      </c>
      <c r="C81" s="194" t="s">
        <v>239</v>
      </c>
    </row>
    <row r="82" spans="1:3" x14ac:dyDescent="0.3">
      <c r="A82" s="332" t="s">
        <v>1677</v>
      </c>
      <c r="B82" s="134" t="s">
        <v>11</v>
      </c>
      <c r="C82" s="195" t="s">
        <v>240</v>
      </c>
    </row>
    <row r="83" spans="1:3" x14ac:dyDescent="0.3">
      <c r="A83" s="155"/>
      <c r="B83" s="113"/>
      <c r="C83" s="417" t="s">
        <v>890</v>
      </c>
    </row>
    <row r="84" spans="1:3" x14ac:dyDescent="0.3">
      <c r="A84" s="80" t="s">
        <v>1678</v>
      </c>
      <c r="B84" s="81" t="s">
        <v>11</v>
      </c>
      <c r="C84" s="418" t="s">
        <v>221</v>
      </c>
    </row>
    <row r="85" spans="1:3" x14ac:dyDescent="0.3">
      <c r="A85" s="332" t="s">
        <v>1679</v>
      </c>
      <c r="B85" s="87" t="s">
        <v>11</v>
      </c>
      <c r="C85" s="419" t="s">
        <v>355</v>
      </c>
    </row>
    <row r="86" spans="1:3" x14ac:dyDescent="0.3">
      <c r="A86" s="155"/>
      <c r="B86" s="113"/>
      <c r="C86" s="322" t="s">
        <v>891</v>
      </c>
    </row>
    <row r="87" spans="1:3" x14ac:dyDescent="0.3">
      <c r="A87" s="80" t="s">
        <v>1680</v>
      </c>
      <c r="B87" s="87" t="s">
        <v>11</v>
      </c>
      <c r="C87" s="420" t="s">
        <v>1131</v>
      </c>
    </row>
    <row r="88" spans="1:3" x14ac:dyDescent="0.3">
      <c r="A88" s="80" t="s">
        <v>1681</v>
      </c>
      <c r="B88" s="87" t="s">
        <v>11</v>
      </c>
      <c r="C88" s="420" t="s">
        <v>1682</v>
      </c>
    </row>
    <row r="89" spans="1:3" x14ac:dyDescent="0.3">
      <c r="A89" s="80" t="s">
        <v>1683</v>
      </c>
      <c r="B89" s="87" t="s">
        <v>11</v>
      </c>
      <c r="C89" s="420" t="s">
        <v>1684</v>
      </c>
    </row>
    <row r="90" spans="1:3" x14ac:dyDescent="0.3">
      <c r="A90" s="332" t="s">
        <v>1685</v>
      </c>
      <c r="B90" s="87" t="s">
        <v>11</v>
      </c>
      <c r="C90" s="420" t="s">
        <v>1686</v>
      </c>
    </row>
    <row r="91" spans="1:3" x14ac:dyDescent="0.3">
      <c r="A91" s="155"/>
      <c r="B91" s="113"/>
      <c r="C91" s="322" t="s">
        <v>892</v>
      </c>
    </row>
    <row r="92" spans="1:3" x14ac:dyDescent="0.3">
      <c r="A92" s="80" t="s">
        <v>1687</v>
      </c>
      <c r="B92" s="87" t="s">
        <v>11</v>
      </c>
      <c r="C92" s="418" t="s">
        <v>1688</v>
      </c>
    </row>
    <row r="93" spans="1:3" x14ac:dyDescent="0.3">
      <c r="A93" s="80" t="s">
        <v>1689</v>
      </c>
      <c r="B93" s="87" t="s">
        <v>11</v>
      </c>
      <c r="C93" s="420" t="s">
        <v>1690</v>
      </c>
    </row>
    <row r="94" spans="1:3" x14ac:dyDescent="0.3">
      <c r="A94" s="80" t="s">
        <v>1691</v>
      </c>
      <c r="B94" s="87" t="s">
        <v>11</v>
      </c>
      <c r="C94" s="420" t="s">
        <v>1692</v>
      </c>
    </row>
    <row r="95" spans="1:3" x14ac:dyDescent="0.3">
      <c r="A95" s="155"/>
      <c r="B95" s="113"/>
      <c r="C95" s="322" t="s">
        <v>893</v>
      </c>
    </row>
    <row r="96" spans="1:3" x14ac:dyDescent="0.3">
      <c r="A96" s="188" t="s">
        <v>1693</v>
      </c>
      <c r="B96" s="87" t="s">
        <v>11</v>
      </c>
      <c r="C96" s="420" t="s">
        <v>1694</v>
      </c>
    </row>
    <row r="97" spans="1:3" x14ac:dyDescent="0.3">
      <c r="A97" s="188" t="s">
        <v>1695</v>
      </c>
      <c r="B97" s="87" t="s">
        <v>11</v>
      </c>
      <c r="C97" s="420" t="s">
        <v>378</v>
      </c>
    </row>
    <row r="98" spans="1:3" x14ac:dyDescent="0.3">
      <c r="A98" s="188" t="s">
        <v>1696</v>
      </c>
      <c r="B98" s="87" t="s">
        <v>11</v>
      </c>
      <c r="C98" s="420" t="s">
        <v>1697</v>
      </c>
    </row>
    <row r="99" spans="1:3" x14ac:dyDescent="0.3">
      <c r="A99" s="188" t="s">
        <v>1698</v>
      </c>
      <c r="B99" s="87" t="s">
        <v>11</v>
      </c>
      <c r="C99" s="420" t="s">
        <v>1699</v>
      </c>
    </row>
    <row r="100" spans="1:3" x14ac:dyDescent="0.3">
      <c r="A100" s="332" t="s">
        <v>1700</v>
      </c>
      <c r="B100" s="87" t="s">
        <v>11</v>
      </c>
      <c r="C100" s="420" t="s">
        <v>1701</v>
      </c>
    </row>
    <row r="101" spans="1:3" x14ac:dyDescent="0.3">
      <c r="A101" s="155"/>
      <c r="B101" s="113"/>
      <c r="C101" s="322" t="s">
        <v>894</v>
      </c>
    </row>
    <row r="102" spans="1:3" x14ac:dyDescent="0.3">
      <c r="A102" s="80" t="s">
        <v>1702</v>
      </c>
      <c r="B102" s="87" t="s">
        <v>11</v>
      </c>
      <c r="C102" s="418" t="s">
        <v>234</v>
      </c>
    </row>
    <row r="103" spans="1:3" x14ac:dyDescent="0.3">
      <c r="A103" s="80" t="s">
        <v>1703</v>
      </c>
      <c r="B103" s="87" t="s">
        <v>11</v>
      </c>
      <c r="C103" s="420" t="s">
        <v>304</v>
      </c>
    </row>
    <row r="104" spans="1:3" x14ac:dyDescent="0.3">
      <c r="A104" s="80" t="s">
        <v>1704</v>
      </c>
      <c r="B104" s="87" t="s">
        <v>11</v>
      </c>
      <c r="C104" s="420" t="s">
        <v>1705</v>
      </c>
    </row>
    <row r="105" spans="1:3" x14ac:dyDescent="0.3">
      <c r="A105" s="155"/>
      <c r="B105" s="113"/>
      <c r="C105" s="322" t="s">
        <v>1706</v>
      </c>
    </row>
    <row r="106" spans="1:3" x14ac:dyDescent="0.3">
      <c r="A106" s="80" t="s">
        <v>1707</v>
      </c>
      <c r="B106" s="87" t="s">
        <v>11</v>
      </c>
      <c r="C106" s="418" t="s">
        <v>1708</v>
      </c>
    </row>
    <row r="107" spans="1:3" x14ac:dyDescent="0.3">
      <c r="A107" s="80" t="s">
        <v>1709</v>
      </c>
      <c r="B107" s="87" t="s">
        <v>11</v>
      </c>
      <c r="C107" s="420" t="s">
        <v>1710</v>
      </c>
    </row>
    <row r="108" spans="1:3" x14ac:dyDescent="0.3">
      <c r="A108" s="332" t="s">
        <v>1711</v>
      </c>
      <c r="B108" s="87" t="s">
        <v>11</v>
      </c>
      <c r="C108" s="329" t="s">
        <v>1712</v>
      </c>
    </row>
    <row r="109" spans="1:3" x14ac:dyDescent="0.3">
      <c r="A109" s="155"/>
      <c r="B109" s="113"/>
      <c r="C109" s="322" t="s">
        <v>896</v>
      </c>
    </row>
    <row r="110" spans="1:3" x14ac:dyDescent="0.3">
      <c r="A110" s="80" t="s">
        <v>1713</v>
      </c>
      <c r="B110" s="87" t="s">
        <v>11</v>
      </c>
      <c r="C110" s="418" t="s">
        <v>898</v>
      </c>
    </row>
    <row r="111" spans="1:3" x14ac:dyDescent="0.3">
      <c r="A111" s="80" t="s">
        <v>1714</v>
      </c>
      <c r="B111" s="87" t="s">
        <v>11</v>
      </c>
      <c r="C111" s="420" t="s">
        <v>1705</v>
      </c>
    </row>
    <row r="112" spans="1:3" x14ac:dyDescent="0.3">
      <c r="A112" s="80" t="s">
        <v>1715</v>
      </c>
      <c r="B112" s="87" t="s">
        <v>11</v>
      </c>
      <c r="C112" s="420" t="s">
        <v>895</v>
      </c>
    </row>
    <row r="113" spans="1:3" x14ac:dyDescent="0.3">
      <c r="A113" s="155"/>
      <c r="B113" s="113"/>
      <c r="C113" s="322" t="s">
        <v>897</v>
      </c>
    </row>
    <row r="114" spans="1:3" x14ac:dyDescent="0.3">
      <c r="A114" s="188" t="s">
        <v>1716</v>
      </c>
      <c r="B114" s="87" t="s">
        <v>11</v>
      </c>
      <c r="C114" s="420" t="s">
        <v>304</v>
      </c>
    </row>
    <row r="115" spans="1:3" x14ac:dyDescent="0.3">
      <c r="A115" s="80" t="s">
        <v>1717</v>
      </c>
      <c r="B115" s="87" t="s">
        <v>11</v>
      </c>
      <c r="C115" s="420" t="s">
        <v>1718</v>
      </c>
    </row>
    <row r="116" spans="1:3" ht="31.2" x14ac:dyDescent="0.3">
      <c r="A116" s="188" t="s">
        <v>1719</v>
      </c>
      <c r="B116" s="92" t="s">
        <v>11</v>
      </c>
      <c r="C116" s="421" t="s">
        <v>1720</v>
      </c>
    </row>
    <row r="117" spans="1:3" x14ac:dyDescent="0.3">
      <c r="A117" s="188" t="s">
        <v>1721</v>
      </c>
      <c r="B117" s="92" t="s">
        <v>11</v>
      </c>
      <c r="C117" s="421" t="s">
        <v>1722</v>
      </c>
    </row>
    <row r="118" spans="1:3" ht="31.2" x14ac:dyDescent="0.3">
      <c r="A118" s="188" t="s">
        <v>1723</v>
      </c>
      <c r="B118" s="92" t="s">
        <v>10</v>
      </c>
      <c r="C118" s="144" t="s">
        <v>1234</v>
      </c>
    </row>
    <row r="119" spans="1:3" x14ac:dyDescent="0.3">
      <c r="A119" s="188" t="s">
        <v>1724</v>
      </c>
      <c r="B119" s="92" t="s">
        <v>11</v>
      </c>
      <c r="C119" s="421" t="s">
        <v>1725</v>
      </c>
    </row>
    <row r="120" spans="1:3" ht="31.2" x14ac:dyDescent="0.3">
      <c r="A120" s="241" t="s">
        <v>1726</v>
      </c>
      <c r="B120" s="92" t="s">
        <v>11</v>
      </c>
      <c r="C120" s="422" t="s">
        <v>1727</v>
      </c>
    </row>
    <row r="121" spans="1:3" ht="31.2" x14ac:dyDescent="0.3">
      <c r="A121" s="112"/>
      <c r="B121" s="113"/>
      <c r="C121" s="423" t="s">
        <v>1728</v>
      </c>
    </row>
    <row r="122" spans="1:3" x14ac:dyDescent="0.3">
      <c r="A122" s="142" t="s">
        <v>1729</v>
      </c>
      <c r="B122" s="134" t="s">
        <v>11</v>
      </c>
      <c r="C122" s="418" t="s">
        <v>1730</v>
      </c>
    </row>
    <row r="123" spans="1:3" x14ac:dyDescent="0.3">
      <c r="A123" s="105" t="s">
        <v>1731</v>
      </c>
      <c r="B123" s="134" t="s">
        <v>11</v>
      </c>
      <c r="C123" s="420" t="s">
        <v>1732</v>
      </c>
    </row>
    <row r="124" spans="1:3" x14ac:dyDescent="0.3">
      <c r="A124" s="105" t="s">
        <v>1733</v>
      </c>
      <c r="B124" s="134" t="s">
        <v>11</v>
      </c>
      <c r="C124" s="420" t="s">
        <v>1734</v>
      </c>
    </row>
    <row r="125" spans="1:3" x14ac:dyDescent="0.3">
      <c r="A125" s="105" t="s">
        <v>1735</v>
      </c>
      <c r="B125" s="134" t="s">
        <v>11</v>
      </c>
      <c r="C125" s="420" t="s">
        <v>1736</v>
      </c>
    </row>
    <row r="126" spans="1:3" x14ac:dyDescent="0.3">
      <c r="A126" s="105" t="s">
        <v>1737</v>
      </c>
      <c r="B126" s="134" t="s">
        <v>11</v>
      </c>
      <c r="C126" s="420" t="s">
        <v>1738</v>
      </c>
    </row>
    <row r="127" spans="1:3" x14ac:dyDescent="0.3">
      <c r="A127" s="105" t="s">
        <v>1739</v>
      </c>
      <c r="B127" s="134" t="s">
        <v>11</v>
      </c>
      <c r="C127" s="420" t="s">
        <v>1740</v>
      </c>
    </row>
    <row r="128" spans="1:3" x14ac:dyDescent="0.3">
      <c r="A128" s="105" t="s">
        <v>1741</v>
      </c>
      <c r="B128" s="134" t="s">
        <v>11</v>
      </c>
      <c r="C128" s="420" t="s">
        <v>1742</v>
      </c>
    </row>
    <row r="129" spans="1:3" x14ac:dyDescent="0.3">
      <c r="A129" s="105" t="s">
        <v>1743</v>
      </c>
      <c r="B129" s="134" t="s">
        <v>11</v>
      </c>
      <c r="C129" s="420" t="s">
        <v>1744</v>
      </c>
    </row>
    <row r="130" spans="1:3" x14ac:dyDescent="0.3">
      <c r="A130" s="424" t="s">
        <v>1745</v>
      </c>
      <c r="B130" s="134" t="s">
        <v>11</v>
      </c>
      <c r="C130" s="419" t="s">
        <v>1746</v>
      </c>
    </row>
    <row r="131" spans="1:3" x14ac:dyDescent="0.3">
      <c r="A131" s="112"/>
      <c r="B131" s="113"/>
      <c r="C131" s="425" t="s">
        <v>1747</v>
      </c>
    </row>
    <row r="132" spans="1:3" x14ac:dyDescent="0.3">
      <c r="A132" s="142" t="s">
        <v>1748</v>
      </c>
      <c r="B132" s="134" t="s">
        <v>11</v>
      </c>
      <c r="C132" s="418" t="s">
        <v>1749</v>
      </c>
    </row>
    <row r="133" spans="1:3" x14ac:dyDescent="0.3">
      <c r="A133" s="105" t="s">
        <v>1750</v>
      </c>
      <c r="B133" s="134" t="s">
        <v>11</v>
      </c>
      <c r="C133" s="420" t="s">
        <v>1751</v>
      </c>
    </row>
    <row r="134" spans="1:3" x14ac:dyDescent="0.3">
      <c r="A134" s="105" t="s">
        <v>1752</v>
      </c>
      <c r="B134" s="134" t="s">
        <v>11</v>
      </c>
      <c r="C134" s="420" t="s">
        <v>1753</v>
      </c>
    </row>
    <row r="135" spans="1:3" x14ac:dyDescent="0.3">
      <c r="A135" s="105" t="s">
        <v>1754</v>
      </c>
      <c r="B135" s="134" t="s">
        <v>11</v>
      </c>
      <c r="C135" s="420" t="s">
        <v>1755</v>
      </c>
    </row>
    <row r="136" spans="1:3" x14ac:dyDescent="0.3">
      <c r="A136" s="105" t="s">
        <v>1756</v>
      </c>
      <c r="B136" s="134" t="s">
        <v>11</v>
      </c>
      <c r="C136" s="420" t="s">
        <v>1757</v>
      </c>
    </row>
    <row r="137" spans="1:3" x14ac:dyDescent="0.3">
      <c r="A137" s="105" t="s">
        <v>1758</v>
      </c>
      <c r="B137" s="134" t="s">
        <v>11</v>
      </c>
      <c r="C137" s="420" t="s">
        <v>1759</v>
      </c>
    </row>
    <row r="138" spans="1:3" x14ac:dyDescent="0.3">
      <c r="A138" s="105" t="s">
        <v>1760</v>
      </c>
      <c r="B138" s="134" t="s">
        <v>11</v>
      </c>
      <c r="C138" s="420" t="s">
        <v>1761</v>
      </c>
    </row>
    <row r="139" spans="1:3" x14ac:dyDescent="0.3">
      <c r="A139" s="105" t="s">
        <v>1762</v>
      </c>
      <c r="B139" s="134" t="s">
        <v>11</v>
      </c>
      <c r="C139" s="420" t="s">
        <v>1763</v>
      </c>
    </row>
    <row r="140" spans="1:3" x14ac:dyDescent="0.3">
      <c r="A140" s="424" t="s">
        <v>1764</v>
      </c>
      <c r="B140" s="134" t="s">
        <v>11</v>
      </c>
      <c r="C140" s="419" t="s">
        <v>1765</v>
      </c>
    </row>
    <row r="141" spans="1:3" ht="31.2" x14ac:dyDescent="0.3">
      <c r="A141" s="112"/>
      <c r="B141" s="113"/>
      <c r="C141" s="425" t="s">
        <v>1766</v>
      </c>
    </row>
    <row r="142" spans="1:3" x14ac:dyDescent="0.3">
      <c r="A142" s="142" t="s">
        <v>1767</v>
      </c>
      <c r="B142" s="134" t="s">
        <v>11</v>
      </c>
      <c r="C142" s="418" t="s">
        <v>1768</v>
      </c>
    </row>
    <row r="143" spans="1:3" x14ac:dyDescent="0.3">
      <c r="A143" s="105" t="s">
        <v>1769</v>
      </c>
      <c r="B143" s="134" t="s">
        <v>11</v>
      </c>
      <c r="C143" s="420" t="s">
        <v>1770</v>
      </c>
    </row>
    <row r="144" spans="1:3" x14ac:dyDescent="0.3">
      <c r="A144" s="105" t="s">
        <v>1771</v>
      </c>
      <c r="B144" s="134" t="s">
        <v>11</v>
      </c>
      <c r="C144" s="420" t="s">
        <v>1772</v>
      </c>
    </row>
    <row r="145" spans="1:3" x14ac:dyDescent="0.3">
      <c r="A145" s="105" t="s">
        <v>1773</v>
      </c>
      <c r="B145" s="134" t="s">
        <v>11</v>
      </c>
      <c r="C145" s="420" t="s">
        <v>1774</v>
      </c>
    </row>
    <row r="146" spans="1:3" x14ac:dyDescent="0.3">
      <c r="A146" s="105" t="s">
        <v>1775</v>
      </c>
      <c r="B146" s="134" t="s">
        <v>11</v>
      </c>
      <c r="C146" s="420" t="s">
        <v>1776</v>
      </c>
    </row>
    <row r="147" spans="1:3" x14ac:dyDescent="0.3">
      <c r="A147" s="105" t="s">
        <v>1777</v>
      </c>
      <c r="B147" s="134" t="s">
        <v>11</v>
      </c>
      <c r="C147" s="420" t="s">
        <v>1778</v>
      </c>
    </row>
    <row r="148" spans="1:3" x14ac:dyDescent="0.3">
      <c r="A148" s="105" t="s">
        <v>1779</v>
      </c>
      <c r="B148" s="134" t="s">
        <v>11</v>
      </c>
      <c r="C148" s="420" t="s">
        <v>1780</v>
      </c>
    </row>
    <row r="149" spans="1:3" ht="31.2" x14ac:dyDescent="0.3">
      <c r="A149" s="105" t="s">
        <v>1781</v>
      </c>
      <c r="B149" s="134" t="s">
        <v>11</v>
      </c>
      <c r="C149" s="421" t="s">
        <v>1782</v>
      </c>
    </row>
    <row r="150" spans="1:3" ht="31.2" x14ac:dyDescent="0.3">
      <c r="A150" s="105" t="s">
        <v>1783</v>
      </c>
      <c r="B150" s="134" t="s">
        <v>11</v>
      </c>
      <c r="C150" s="421" t="s">
        <v>1784</v>
      </c>
    </row>
    <row r="151" spans="1:3" x14ac:dyDescent="0.3">
      <c r="A151" s="105" t="s">
        <v>1785</v>
      </c>
      <c r="B151" s="134" t="s">
        <v>11</v>
      </c>
      <c r="C151" s="421" t="s">
        <v>1786</v>
      </c>
    </row>
    <row r="152" spans="1:3" ht="31.2" x14ac:dyDescent="0.3">
      <c r="A152" s="105" t="s">
        <v>1787</v>
      </c>
      <c r="B152" s="134" t="s">
        <v>11</v>
      </c>
      <c r="C152" s="421" t="s">
        <v>1788</v>
      </c>
    </row>
    <row r="153" spans="1:3" ht="31.2" x14ac:dyDescent="0.3">
      <c r="A153" s="105" t="s">
        <v>1789</v>
      </c>
      <c r="B153" s="134" t="s">
        <v>11</v>
      </c>
      <c r="C153" s="421" t="s">
        <v>1790</v>
      </c>
    </row>
    <row r="154" spans="1:3" ht="31.2" x14ac:dyDescent="0.3">
      <c r="A154" s="105" t="s">
        <v>1791</v>
      </c>
      <c r="B154" s="134" t="s">
        <v>11</v>
      </c>
      <c r="C154" s="421" t="s">
        <v>1792</v>
      </c>
    </row>
    <row r="155" spans="1:3" ht="31.2" x14ac:dyDescent="0.3">
      <c r="A155" s="105" t="s">
        <v>1793</v>
      </c>
      <c r="B155" s="134" t="s">
        <v>11</v>
      </c>
      <c r="C155" s="421" t="s">
        <v>1794</v>
      </c>
    </row>
    <row r="156" spans="1:3" ht="31.2" x14ac:dyDescent="0.3">
      <c r="A156" s="424" t="s">
        <v>1795</v>
      </c>
      <c r="B156" s="134" t="s">
        <v>11</v>
      </c>
      <c r="C156" s="422" t="s">
        <v>1796</v>
      </c>
    </row>
    <row r="157" spans="1:3" x14ac:dyDescent="0.3">
      <c r="A157" s="112"/>
      <c r="B157" s="113"/>
      <c r="C157" s="425" t="s">
        <v>1797</v>
      </c>
    </row>
    <row r="158" spans="1:3" ht="31.2" x14ac:dyDescent="0.3">
      <c r="A158" s="142" t="s">
        <v>1798</v>
      </c>
      <c r="B158" s="134" t="s">
        <v>11</v>
      </c>
      <c r="C158" s="426" t="s">
        <v>1799</v>
      </c>
    </row>
    <row r="159" spans="1:3" ht="31.2" x14ac:dyDescent="0.3">
      <c r="A159" s="105" t="s">
        <v>1800</v>
      </c>
      <c r="B159" s="134" t="s">
        <v>11</v>
      </c>
      <c r="C159" s="421" t="s">
        <v>1801</v>
      </c>
    </row>
    <row r="160" spans="1:3" x14ac:dyDescent="0.3">
      <c r="A160" s="105" t="s">
        <v>1802</v>
      </c>
      <c r="B160" s="134" t="s">
        <v>11</v>
      </c>
      <c r="C160" s="421" t="s">
        <v>1803</v>
      </c>
    </row>
    <row r="161" spans="1:3" ht="31.2" x14ac:dyDescent="0.3">
      <c r="A161" s="105" t="s">
        <v>1804</v>
      </c>
      <c r="B161" s="134" t="s">
        <v>11</v>
      </c>
      <c r="C161" s="421" t="s">
        <v>1805</v>
      </c>
    </row>
    <row r="162" spans="1:3" ht="31.2" x14ac:dyDescent="0.3">
      <c r="A162" s="105" t="s">
        <v>1806</v>
      </c>
      <c r="B162" s="134" t="s">
        <v>11</v>
      </c>
      <c r="C162" s="421" t="s">
        <v>1807</v>
      </c>
    </row>
    <row r="163" spans="1:3" ht="31.2" x14ac:dyDescent="0.3">
      <c r="A163" s="105" t="s">
        <v>1808</v>
      </c>
      <c r="B163" s="134" t="s">
        <v>11</v>
      </c>
      <c r="C163" s="421" t="s">
        <v>1809</v>
      </c>
    </row>
    <row r="164" spans="1:3" x14ac:dyDescent="0.3">
      <c r="A164" s="105" t="s">
        <v>1810</v>
      </c>
      <c r="B164" s="134" t="s">
        <v>11</v>
      </c>
      <c r="C164" s="421" t="s">
        <v>1811</v>
      </c>
    </row>
    <row r="165" spans="1:3" ht="31.2" x14ac:dyDescent="0.3">
      <c r="A165" s="105" t="s">
        <v>1812</v>
      </c>
      <c r="B165" s="134" t="s">
        <v>11</v>
      </c>
      <c r="C165" s="421" t="s">
        <v>1813</v>
      </c>
    </row>
    <row r="166" spans="1:3" x14ac:dyDescent="0.3">
      <c r="A166" s="105" t="s">
        <v>1814</v>
      </c>
      <c r="B166" s="134" t="s">
        <v>11</v>
      </c>
      <c r="C166" s="421" t="s">
        <v>1815</v>
      </c>
    </row>
    <row r="167" spans="1:3" x14ac:dyDescent="0.3">
      <c r="A167" s="424" t="s">
        <v>1816</v>
      </c>
      <c r="B167" s="134" t="s">
        <v>11</v>
      </c>
      <c r="C167" s="422" t="s">
        <v>1817</v>
      </c>
    </row>
    <row r="168" spans="1:3" ht="31.2" x14ac:dyDescent="0.3">
      <c r="A168" s="112"/>
      <c r="B168" s="113"/>
      <c r="C168" s="425" t="s">
        <v>1818</v>
      </c>
    </row>
    <row r="169" spans="1:3" x14ac:dyDescent="0.3">
      <c r="A169" s="142" t="s">
        <v>1819</v>
      </c>
      <c r="B169" s="134" t="s">
        <v>11</v>
      </c>
      <c r="C169" s="418" t="s">
        <v>1820</v>
      </c>
    </row>
    <row r="170" spans="1:3" x14ac:dyDescent="0.3">
      <c r="A170" s="105" t="s">
        <v>1821</v>
      </c>
      <c r="B170" s="134" t="s">
        <v>11</v>
      </c>
      <c r="C170" s="420" t="s">
        <v>378</v>
      </c>
    </row>
    <row r="171" spans="1:3" x14ac:dyDescent="0.3">
      <c r="A171" s="105" t="s">
        <v>1822</v>
      </c>
      <c r="B171" s="134" t="s">
        <v>11</v>
      </c>
      <c r="C171" s="420" t="s">
        <v>1823</v>
      </c>
    </row>
    <row r="172" spans="1:3" x14ac:dyDescent="0.3">
      <c r="A172" s="105" t="s">
        <v>1824</v>
      </c>
      <c r="B172" s="134" t="s">
        <v>11</v>
      </c>
      <c r="C172" s="420" t="s">
        <v>1825</v>
      </c>
    </row>
    <row r="173" spans="1:3" x14ac:dyDescent="0.3">
      <c r="A173" s="105" t="s">
        <v>1826</v>
      </c>
      <c r="B173" s="134" t="s">
        <v>11</v>
      </c>
      <c r="C173" s="420" t="s">
        <v>1083</v>
      </c>
    </row>
    <row r="174" spans="1:3" x14ac:dyDescent="0.3">
      <c r="A174" s="424" t="s">
        <v>1827</v>
      </c>
      <c r="B174" s="134" t="s">
        <v>11</v>
      </c>
      <c r="C174" s="419" t="s">
        <v>1828</v>
      </c>
    </row>
    <row r="175" spans="1:3" x14ac:dyDescent="0.3">
      <c r="A175" s="80" t="s">
        <v>1829</v>
      </c>
      <c r="B175" s="81" t="s">
        <v>11</v>
      </c>
      <c r="C175" s="328" t="s">
        <v>1830</v>
      </c>
    </row>
    <row r="176" spans="1:3" x14ac:dyDescent="0.3">
      <c r="A176" s="80" t="s">
        <v>1831</v>
      </c>
      <c r="B176" s="81" t="s">
        <v>11</v>
      </c>
      <c r="C176" s="328" t="s">
        <v>1832</v>
      </c>
    </row>
    <row r="177" spans="1:3" x14ac:dyDescent="0.3">
      <c r="A177" s="80" t="s">
        <v>1833</v>
      </c>
      <c r="B177" s="81" t="s">
        <v>11</v>
      </c>
      <c r="C177" s="328" t="s">
        <v>1834</v>
      </c>
    </row>
    <row r="178" spans="1:3" x14ac:dyDescent="0.3">
      <c r="A178" s="80" t="s">
        <v>1835</v>
      </c>
      <c r="B178" s="81" t="s">
        <v>11</v>
      </c>
      <c r="C178" s="328" t="s">
        <v>1836</v>
      </c>
    </row>
    <row r="179" spans="1:3" x14ac:dyDescent="0.3">
      <c r="A179" s="80" t="s">
        <v>1837</v>
      </c>
      <c r="B179" s="92" t="s">
        <v>11</v>
      </c>
      <c r="C179" s="328" t="s">
        <v>1838</v>
      </c>
    </row>
    <row r="180" spans="1:3" x14ac:dyDescent="0.3">
      <c r="A180" s="80" t="s">
        <v>1839</v>
      </c>
      <c r="B180" s="92" t="s">
        <v>11</v>
      </c>
      <c r="C180" s="328" t="s">
        <v>1840</v>
      </c>
    </row>
    <row r="181" spans="1:3" x14ac:dyDescent="0.3">
      <c r="A181" s="80" t="s">
        <v>1841</v>
      </c>
      <c r="B181" s="81" t="s">
        <v>11</v>
      </c>
      <c r="C181" s="427" t="s">
        <v>1842</v>
      </c>
    </row>
    <row r="182" spans="1:3" x14ac:dyDescent="0.3">
      <c r="A182" s="428" t="s">
        <v>1843</v>
      </c>
      <c r="B182" s="429" t="s">
        <v>12</v>
      </c>
      <c r="C182" s="410" t="s">
        <v>1183</v>
      </c>
    </row>
    <row r="183" spans="1:3" x14ac:dyDescent="0.3">
      <c r="A183" s="428" t="s">
        <v>1844</v>
      </c>
      <c r="B183" s="429" t="s">
        <v>12</v>
      </c>
      <c r="C183" s="410" t="s">
        <v>1845</v>
      </c>
    </row>
    <row r="184" spans="1:3" x14ac:dyDescent="0.3">
      <c r="A184" s="428" t="s">
        <v>1846</v>
      </c>
      <c r="B184" s="429" t="s">
        <v>12</v>
      </c>
      <c r="C184" s="410" t="s">
        <v>1185</v>
      </c>
    </row>
    <row r="185" spans="1:3" x14ac:dyDescent="0.3">
      <c r="A185" s="428" t="s">
        <v>1847</v>
      </c>
      <c r="B185" s="429" t="s">
        <v>12</v>
      </c>
      <c r="C185" s="410" t="s">
        <v>1848</v>
      </c>
    </row>
    <row r="186" spans="1:3" x14ac:dyDescent="0.3">
      <c r="A186" s="428" t="s">
        <v>1849</v>
      </c>
      <c r="B186" s="429" t="s">
        <v>12</v>
      </c>
      <c r="C186" s="410" t="s">
        <v>1850</v>
      </c>
    </row>
    <row r="187" spans="1:3" x14ac:dyDescent="0.3">
      <c r="A187" s="428" t="s">
        <v>1851</v>
      </c>
      <c r="B187" s="429" t="s">
        <v>12</v>
      </c>
      <c r="C187" s="410" t="s">
        <v>1186</v>
      </c>
    </row>
    <row r="188" spans="1:3" x14ac:dyDescent="0.3">
      <c r="A188" s="428" t="s">
        <v>1852</v>
      </c>
      <c r="B188" s="429" t="s">
        <v>12</v>
      </c>
      <c r="C188" s="410" t="s">
        <v>1184</v>
      </c>
    </row>
    <row r="189" spans="1:3" x14ac:dyDescent="0.3">
      <c r="A189" s="428" t="s">
        <v>1853</v>
      </c>
      <c r="B189" s="429" t="s">
        <v>12</v>
      </c>
      <c r="C189" s="410" t="s">
        <v>1187</v>
      </c>
    </row>
    <row r="190" spans="1:3" x14ac:dyDescent="0.3">
      <c r="A190" s="428" t="s">
        <v>1854</v>
      </c>
      <c r="B190" s="429" t="s">
        <v>11</v>
      </c>
      <c r="C190" s="410" t="s">
        <v>1855</v>
      </c>
    </row>
    <row r="191" spans="1:3" ht="31.2" x14ac:dyDescent="0.3">
      <c r="A191" s="428" t="s">
        <v>1856</v>
      </c>
      <c r="B191" s="430" t="s">
        <v>12</v>
      </c>
      <c r="C191" s="407" t="s">
        <v>1857</v>
      </c>
    </row>
    <row r="192" spans="1:3" x14ac:dyDescent="0.3">
      <c r="A192" s="428" t="s">
        <v>1858</v>
      </c>
      <c r="B192" s="429" t="s">
        <v>12</v>
      </c>
      <c r="C192" s="410" t="s">
        <v>379</v>
      </c>
    </row>
    <row r="193" spans="1:3" x14ac:dyDescent="0.3">
      <c r="A193" s="428" t="s">
        <v>1859</v>
      </c>
      <c r="B193" s="429" t="s">
        <v>12</v>
      </c>
      <c r="C193" s="410" t="s">
        <v>1860</v>
      </c>
    </row>
    <row r="194" spans="1:3" x14ac:dyDescent="0.3">
      <c r="A194" s="428" t="s">
        <v>1861</v>
      </c>
      <c r="B194" s="429" t="s">
        <v>12</v>
      </c>
      <c r="C194" s="410" t="s">
        <v>1862</v>
      </c>
    </row>
    <row r="195" spans="1:3" x14ac:dyDescent="0.3">
      <c r="A195" s="428" t="s">
        <v>1863</v>
      </c>
      <c r="B195" s="429" t="s">
        <v>12</v>
      </c>
      <c r="C195" s="410" t="s">
        <v>1864</v>
      </c>
    </row>
  </sheetData>
  <conditionalFormatting sqref="B1:B58">
    <cfRule type="cellIs" dxfId="51" priority="51" operator="equal">
      <formula>"Highly Advantageous"</formula>
    </cfRule>
  </conditionalFormatting>
  <conditionalFormatting sqref="B1:B1048576">
    <cfRule type="cellIs" dxfId="50" priority="2" operator="equal">
      <formula>"Extremely Advantageous"</formula>
    </cfRule>
    <cfRule type="cellIs" dxfId="49" priority="4" operator="equal">
      <formula>"Not Needed"</formula>
    </cfRule>
  </conditionalFormatting>
  <conditionalFormatting sqref="B59:B60">
    <cfRule type="cellIs" dxfId="48" priority="47" operator="equal">
      <formula>"Informational"</formula>
    </cfRule>
    <cfRule type="cellIs" dxfId="47" priority="48" operator="equal">
      <formula>"Critical"</formula>
    </cfRule>
  </conditionalFormatting>
  <conditionalFormatting sqref="B61">
    <cfRule type="cellIs" dxfId="46" priority="44" operator="equal">
      <formula>"Mandatory"</formula>
    </cfRule>
  </conditionalFormatting>
  <conditionalFormatting sqref="B61:B191">
    <cfRule type="cellIs" dxfId="45" priority="10" operator="equal">
      <formula>"Highly Advantageous"</formula>
    </cfRule>
  </conditionalFormatting>
  <conditionalFormatting sqref="B66">
    <cfRule type="cellIs" dxfId="44" priority="29" operator="equal">
      <formula>"Minimal"</formula>
    </cfRule>
    <cfRule type="cellIs" dxfId="43" priority="31" operator="equal">
      <formula>"Mandatory"</formula>
    </cfRule>
  </conditionalFormatting>
  <conditionalFormatting sqref="B182:B195">
    <cfRule type="cellIs" dxfId="42" priority="3" operator="equal">
      <formula>"Mandatory"</formula>
    </cfRule>
    <cfRule type="cellIs" dxfId="41" priority="5" operator="equal">
      <formula>"Informational"</formula>
    </cfRule>
    <cfRule type="cellIs" dxfId="40" priority="6" operator="equal">
      <formula>"Minimal"</formula>
    </cfRule>
    <cfRule type="cellIs" dxfId="39" priority="7" operator="equal">
      <formula>"Critical"</formula>
    </cfRule>
  </conditionalFormatting>
  <conditionalFormatting sqref="B196:B1048576">
    <cfRule type="cellIs" dxfId="38" priority="26" operator="equal">
      <formula>"Highly Advantageous"</formula>
    </cfRule>
  </conditionalFormatting>
  <conditionalFormatting sqref="C3:C44">
    <cfRule type="expression" dxfId="37" priority="54">
      <formula>$AT3="Title"</formula>
    </cfRule>
  </conditionalFormatting>
  <conditionalFormatting sqref="C59:C60">
    <cfRule type="expression" dxfId="36" priority="49">
      <formula>$AT59="Title"</formula>
    </cfRule>
  </conditionalFormatting>
  <conditionalFormatting sqref="C62:C64">
    <cfRule type="expression" dxfId="35" priority="37">
      <formula>$AT62="Title"</formula>
    </cfRule>
  </conditionalFormatting>
  <conditionalFormatting sqref="C67:C68">
    <cfRule type="expression" dxfId="34" priority="40">
      <formula>$AT67="Title"</formula>
    </cfRule>
  </conditionalFormatting>
  <conditionalFormatting sqref="G3:G15">
    <cfRule type="cellIs" dxfId="33" priority="5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20 B175:B195" xr:uid="{00000000-0002-0000-2500-000000000000}">
      <formula1>SpecType</formula1>
      <formula2>0</formula2>
    </dataValidation>
    <dataValidation type="list" allowBlank="1" showInputMessage="1" showErrorMessage="1" sqref="G3:G15" xr:uid="{00000000-0002-0000-25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tabColor rgb="FF92D050"/>
  </sheetPr>
  <dimension ref="A1:Q55"/>
  <sheetViews>
    <sheetView zoomScaleNormal="100" zoomScalePageLayoutView="90" workbookViewId="0">
      <selection activeCell="D3" sqref="D3"/>
    </sheetView>
  </sheetViews>
  <sheetFormatPr defaultColWidth="9" defaultRowHeight="15.6" x14ac:dyDescent="0.3"/>
  <cols>
    <col min="1" max="1" width="10.59765625" style="181" customWidth="1"/>
    <col min="2" max="2" width="14.59765625" style="181" customWidth="1"/>
    <col min="3" max="3" width="65.59765625" style="18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431" t="s">
        <v>1865</v>
      </c>
      <c r="B2" s="432"/>
      <c r="C2" s="433"/>
      <c r="D2" s="434"/>
      <c r="E2" s="435"/>
      <c r="F2" s="435"/>
      <c r="G2" s="570"/>
      <c r="H2" s="65">
        <f>COUNTA(B3:B5)</f>
        <v>3</v>
      </c>
      <c r="K2" s="65">
        <f>SUM(K3:K5)</f>
        <v>0</v>
      </c>
    </row>
    <row r="3" spans="1:17" ht="29.4" customHeight="1" x14ac:dyDescent="0.3">
      <c r="A3" s="188" t="str">
        <f>IF(L3=1,"LWant-"&amp;TEXT(COUNTIF($L$3:L3, "1"), "0"), "")</f>
        <v>LWant-1</v>
      </c>
      <c r="B3" s="92" t="s">
        <v>9</v>
      </c>
      <c r="C3" s="143" t="s">
        <v>1866</v>
      </c>
      <c r="D3" s="93"/>
      <c r="E3" s="90"/>
      <c r="F3" s="163"/>
      <c r="G3" s="122" t="s">
        <v>67</v>
      </c>
      <c r="H3" s="65">
        <f>COUNTIF(G:G,"=Select from Drop Down List")</f>
        <v>3</v>
      </c>
      <c r="I3" s="65">
        <f>IF(NOT(ISBLANK($B3)),VLOOKUP($B3,specdata,2,FALSE()),"")</f>
        <v>5</v>
      </c>
      <c r="J3" s="65">
        <f>VLOOKUP(G3,AvailabilityData,2,FALSE())</f>
        <v>0</v>
      </c>
      <c r="K3" s="65">
        <f>I3*J3</f>
        <v>0</v>
      </c>
      <c r="L3" s="63">
        <v>1</v>
      </c>
      <c r="O3" s="629"/>
      <c r="P3" s="629"/>
      <c r="Q3" s="629"/>
    </row>
    <row r="4" spans="1:17" ht="31.2" x14ac:dyDescent="0.3">
      <c r="A4" s="188" t="str">
        <f>IF(L4=1,"LWant-"&amp;TEXT(COUNTIF($L$3:L4, "1"), "0"), "")</f>
        <v>LWant-2</v>
      </c>
      <c r="B4" s="92" t="s">
        <v>9</v>
      </c>
      <c r="C4" s="144" t="s">
        <v>1867</v>
      </c>
      <c r="D4" s="93"/>
      <c r="E4" s="90"/>
      <c r="F4" s="163"/>
      <c r="G4" s="122" t="s">
        <v>67</v>
      </c>
      <c r="H4" s="65">
        <f>COUNTIF(G:G,"=Function Available")</f>
        <v>0</v>
      </c>
      <c r="I4" s="65">
        <f>IF(NOT(ISBLANK($B4)),VLOOKUP($B4,specdata,2,FALSE()),"")</f>
        <v>5</v>
      </c>
      <c r="J4" s="65">
        <f>VLOOKUP(G4,AvailabilityData,2,FALSE())</f>
        <v>0</v>
      </c>
      <c r="K4" s="65">
        <f>I4*J4</f>
        <v>0</v>
      </c>
      <c r="L4" s="63">
        <v>1</v>
      </c>
      <c r="O4" s="629"/>
      <c r="P4" s="629"/>
      <c r="Q4" s="629"/>
    </row>
    <row r="5" spans="1:17" ht="31.2" x14ac:dyDescent="0.3">
      <c r="A5" s="188" t="str">
        <f>IF(L5=1,"LWant-"&amp;TEXT(COUNTIF($L$3:L5, "1"), "0"), "")</f>
        <v>LWant-3</v>
      </c>
      <c r="B5" s="92" t="s">
        <v>9</v>
      </c>
      <c r="C5" s="585" t="s">
        <v>1868</v>
      </c>
      <c r="D5" s="93"/>
      <c r="E5" s="90"/>
      <c r="F5" s="163"/>
      <c r="G5" s="122" t="s">
        <v>67</v>
      </c>
      <c r="H5" s="65">
        <f>COUNTIF(F:G,"=Function Not Available")</f>
        <v>0</v>
      </c>
      <c r="I5" s="65">
        <f>IF(NOT(ISBLANK($B5)),VLOOKUP($B5,specdata,2,FALSE()),"")</f>
        <v>5</v>
      </c>
      <c r="J5" s="65">
        <f>VLOOKUP(G5,AvailabilityData,2,FALSE())</f>
        <v>0</v>
      </c>
      <c r="K5" s="65">
        <f>I5*J5</f>
        <v>0</v>
      </c>
      <c r="L5" s="63">
        <v>1</v>
      </c>
      <c r="O5" s="629"/>
      <c r="P5" s="629"/>
      <c r="Q5" s="629"/>
    </row>
    <row r="6" spans="1:17" ht="30" customHeight="1" x14ac:dyDescent="0.3">
      <c r="H6" s="65">
        <f>COUNTIF(G:G,"=Exception")</f>
        <v>0</v>
      </c>
    </row>
    <row r="7" spans="1:17" ht="30" customHeight="1" x14ac:dyDescent="0.3">
      <c r="H7" s="564">
        <f>COUNTIFS(B:B,"=Critical",G:G,"=Select from Drop Down List")</f>
        <v>3</v>
      </c>
    </row>
    <row r="8" spans="1:17" ht="30" customHeight="1" x14ac:dyDescent="0.3">
      <c r="H8" s="564">
        <f>COUNTIFS(B:B,"=Critical",G:G,"=Function Available")</f>
        <v>0</v>
      </c>
    </row>
    <row r="9" spans="1:17" ht="30" customHeight="1" x14ac:dyDescent="0.3">
      <c r="H9" s="564">
        <f>COUNTIFS(B:B,"=Critical",G:G,"=Function Not Available")</f>
        <v>0</v>
      </c>
    </row>
    <row r="10" spans="1:17" ht="30" customHeight="1" x14ac:dyDescent="0.3">
      <c r="H10" s="564">
        <f>COUNTIFS(B:B,"=Critical",G:G,"=Exception")</f>
        <v>0</v>
      </c>
    </row>
    <row r="11" spans="1:17" ht="30" customHeight="1" x14ac:dyDescent="0.3">
      <c r="H11" s="565">
        <f>COUNTIFS(B:B,"=Important",G:G,"=Select from Drop Down List")</f>
        <v>0</v>
      </c>
    </row>
    <row r="12" spans="1:17" ht="30" customHeight="1" x14ac:dyDescent="0.3">
      <c r="H12" s="565">
        <f>COUNTIFS(B:B,"=Important",G:G,"=Function Available")</f>
        <v>0</v>
      </c>
    </row>
    <row r="13" spans="1:17" ht="30" customHeight="1" x14ac:dyDescent="0.3">
      <c r="H13" s="565">
        <f>COUNTIFS(B:B,"=Important",G:G,"=Function Not Available")</f>
        <v>0</v>
      </c>
    </row>
    <row r="14" spans="1:17" ht="30" customHeight="1" x14ac:dyDescent="0.3">
      <c r="H14" s="565">
        <f>COUNTIFS(B:B,"=Important",G:G,"=Exception")</f>
        <v>0</v>
      </c>
    </row>
    <row r="15" spans="1:17" ht="30" customHeight="1" x14ac:dyDescent="0.3">
      <c r="H15" s="566">
        <f>COUNTIFS(B:B,"=Informational",G:G,"=Select from Drop Down List")</f>
        <v>0</v>
      </c>
    </row>
    <row r="16" spans="1:17" ht="30" customHeight="1" x14ac:dyDescent="0.3">
      <c r="H16" s="566">
        <f>COUNTIFS(B:B,"=Informational",G:G,"=Function Available")</f>
        <v>0</v>
      </c>
    </row>
    <row r="17" spans="8:8" ht="30" customHeight="1" x14ac:dyDescent="0.3">
      <c r="H17" s="566">
        <f>COUNTIFS(B:B,"=Informational",G:G,"=Function Not Available")</f>
        <v>0</v>
      </c>
    </row>
    <row r="18" spans="8:8" ht="30" customHeight="1" x14ac:dyDescent="0.3">
      <c r="H18" s="566">
        <f>COUNTIFS(B:B,"=Informational",G:G,"=Exception")</f>
        <v>0</v>
      </c>
    </row>
    <row r="19" spans="8:8" ht="30" customHeight="1" x14ac:dyDescent="0.3">
      <c r="H19" s="63"/>
    </row>
    <row r="20" spans="8:8" ht="30" customHeight="1" x14ac:dyDescent="0.3">
      <c r="H20" s="63"/>
    </row>
    <row r="21" spans="8:8" ht="30" customHeight="1" x14ac:dyDescent="0.3">
      <c r="H21" s="63"/>
    </row>
    <row r="22" spans="8:8" ht="30" customHeight="1" x14ac:dyDescent="0.3">
      <c r="H22" s="63"/>
    </row>
    <row r="23" spans="8:8" ht="30" customHeight="1" x14ac:dyDescent="0.3"/>
    <row r="24" spans="8:8" ht="30" customHeight="1" x14ac:dyDescent="0.3"/>
    <row r="25" spans="8:8" ht="30" customHeight="1" x14ac:dyDescent="0.3"/>
    <row r="26" spans="8:8" ht="30" customHeight="1" x14ac:dyDescent="0.3"/>
    <row r="27" spans="8:8" ht="30" customHeight="1" x14ac:dyDescent="0.3"/>
    <row r="28" spans="8:8" ht="30" customHeight="1" x14ac:dyDescent="0.3"/>
    <row r="29" spans="8:8" ht="30" customHeight="1" x14ac:dyDescent="0.3"/>
    <row r="30" spans="8:8" ht="30" customHeight="1" x14ac:dyDescent="0.3"/>
    <row r="31" spans="8:8" ht="30" customHeight="1" x14ac:dyDescent="0.3"/>
    <row r="32" spans="8:8" ht="30" customHeight="1" x14ac:dyDescent="0.3"/>
    <row r="33" ht="30" customHeight="1" x14ac:dyDescent="0.3"/>
    <row r="34" ht="30" customHeight="1" x14ac:dyDescent="0.3"/>
    <row r="35" ht="30" customHeight="1" x14ac:dyDescent="0.3"/>
    <row r="36" ht="30" customHeight="1" x14ac:dyDescent="0.3"/>
    <row r="37" ht="30" customHeight="1" x14ac:dyDescent="0.3"/>
    <row r="38" ht="45"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59.25" customHeight="1" x14ac:dyDescent="0.3"/>
  </sheetData>
  <sheetProtection algorithmName="SHA-512" hashValue="1Z1jsiMFy4K1gGZRgpj4GUDA2LlTNa+ZGB8EeL8Kvk6eGpeC/ZtnxdTVjDiM3xXJ35ZNb+rq4CCD64EgrvTQLw==" saltValue="RfRYRkA3rvIFVDYP5DK93g==" spinCount="100000" sheet="1" objects="1" scenarios="1"/>
  <mergeCells count="1">
    <mergeCell ref="O3:Q5"/>
  </mergeCells>
  <conditionalFormatting sqref="B1:B1048576">
    <cfRule type="cellIs" dxfId="32" priority="2" operator="equal">
      <formula>"Informational"</formula>
    </cfRule>
    <cfRule type="cellIs" dxfId="31" priority="3" operator="equal">
      <formula>"Minimal"</formula>
    </cfRule>
    <cfRule type="cellIs" dxfId="30" priority="4" operator="equal">
      <formula>"Critical"</formula>
    </cfRule>
    <cfRule type="cellIs" dxfId="29" priority="5" operator="equal">
      <formula>"Extremely Advantageous"</formula>
    </cfRule>
    <cfRule type="cellIs" dxfId="28" priority="8" operator="equal">
      <formula>"Not Needed"</formula>
    </cfRule>
    <cfRule type="cellIs" dxfId="27" priority="12" operator="equal">
      <formula>"Highly Advantageous"</formula>
    </cfRule>
  </conditionalFormatting>
  <conditionalFormatting sqref="B2:B5">
    <cfRule type="cellIs" dxfId="26" priority="7" operator="equal">
      <formula>"Mandatory"</formula>
    </cfRule>
  </conditionalFormatting>
  <conditionalFormatting sqref="G3:G5">
    <cfRule type="cellIs" dxfId="25" priority="1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 xr:uid="{00000000-0002-0000-2600-000000000000}">
      <formula1>SpecType</formula1>
      <formula2>0</formula2>
    </dataValidation>
    <dataValidation type="list" allowBlank="1" showInputMessage="1" showErrorMessage="1" sqref="G3:G5" xr:uid="{00000000-0002-0000-26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00B0F0"/>
  </sheetPr>
  <dimension ref="A1:K86"/>
  <sheetViews>
    <sheetView zoomScale="70" zoomScaleNormal="70" zoomScalePageLayoutView="90" workbookViewId="0">
      <selection activeCell="C38" sqref="C38"/>
    </sheetView>
  </sheetViews>
  <sheetFormatPr defaultColWidth="9" defaultRowHeight="13.8" x14ac:dyDescent="0.25"/>
  <cols>
    <col min="1" max="1" width="10.59765625" customWidth="1"/>
    <col min="2" max="2" width="14.59765625" customWidth="1"/>
    <col min="3" max="3" width="65.59765625" style="436" customWidth="1"/>
    <col min="4" max="4" width="65.59765625" style="255" customWidth="1"/>
    <col min="5" max="5" width="10.59765625" style="256" customWidth="1"/>
    <col min="6" max="6" width="6.59765625" style="256" customWidth="1"/>
    <col min="7" max="7" width="30.59765625" style="255" customWidth="1"/>
    <col min="8" max="11" width="8.59765625" style="256" customWidth="1"/>
    <col min="12" max="16384" width="9" style="256"/>
  </cols>
  <sheetData>
    <row r="1" spans="1:11" s="262" customFormat="1" ht="105" customHeight="1" x14ac:dyDescent="0.25">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261" t="str">
        <f>'Old Support'!A23</f>
        <v>Summary</v>
      </c>
      <c r="I1" s="261" t="str">
        <f>'Old Support'!A24</f>
        <v>Spec Weight</v>
      </c>
      <c r="J1" s="261" t="str">
        <f>'Old Support'!A25</f>
        <v>Avail Weight</v>
      </c>
      <c r="K1" s="261" t="str">
        <f>'Old Support'!A26</f>
        <v>Score</v>
      </c>
    </row>
    <row r="2" spans="1:11" ht="15.6" x14ac:dyDescent="0.25">
      <c r="A2" s="437" t="s">
        <v>1532</v>
      </c>
      <c r="B2" s="438"/>
      <c r="C2" s="439"/>
      <c r="D2" s="266"/>
      <c r="E2" s="267"/>
      <c r="F2" s="267"/>
      <c r="G2" s="268"/>
      <c r="H2" s="440">
        <f>COUNTA(B3:B86)</f>
        <v>78</v>
      </c>
      <c r="K2" s="269" t="e">
        <f>SUM(K3:K86)</f>
        <v>#N/A</v>
      </c>
    </row>
    <row r="3" spans="1:11" ht="30" customHeight="1" x14ac:dyDescent="0.25">
      <c r="A3" s="299" t="s">
        <v>1870</v>
      </c>
      <c r="B3" s="309" t="s">
        <v>1871</v>
      </c>
      <c r="C3" s="294" t="s">
        <v>1535</v>
      </c>
      <c r="D3" s="441"/>
      <c r="E3" s="296"/>
      <c r="F3" s="442"/>
      <c r="G3" s="443" t="s">
        <v>67</v>
      </c>
      <c r="H3" s="269">
        <f>COUNTIF(G:G,"=Select from Drop Down List")</f>
        <v>78</v>
      </c>
      <c r="I3" s="277" t="e">
        <f>IF(NOT(ISBLANK($B3)),VLOOKUP($B3,specdata,2,FALSE()),"")</f>
        <v>#N/A</v>
      </c>
      <c r="J3" s="278">
        <f>VLOOKUP(G3,AvailabilityData,2,FALSE())</f>
        <v>0</v>
      </c>
      <c r="K3" s="277" t="e">
        <f>I3*J3</f>
        <v>#N/A</v>
      </c>
    </row>
    <row r="4" spans="1:11" ht="30" customHeight="1" x14ac:dyDescent="0.25">
      <c r="A4" s="299" t="s">
        <v>1872</v>
      </c>
      <c r="B4" s="309" t="s">
        <v>1871</v>
      </c>
      <c r="C4" s="294" t="s">
        <v>1537</v>
      </c>
      <c r="D4" s="295"/>
      <c r="E4" s="296"/>
      <c r="F4" s="442"/>
      <c r="G4" s="443" t="s">
        <v>67</v>
      </c>
      <c r="H4" s="269">
        <f>COUNTIF(G:G,"=Function Available")</f>
        <v>0</v>
      </c>
      <c r="I4" s="277" t="e">
        <f>IF(NOT(ISBLANK($B4)),VLOOKUP($B4,specdata,2,FALSE()),"")</f>
        <v>#N/A</v>
      </c>
      <c r="J4" s="278">
        <f>VLOOKUP(G4,AvailabilityData,2,FALSE())</f>
        <v>0</v>
      </c>
      <c r="K4" s="277" t="e">
        <f>I4*J4</f>
        <v>#N/A</v>
      </c>
    </row>
    <row r="5" spans="1:11" ht="30" customHeight="1" x14ac:dyDescent="0.25">
      <c r="A5" s="299" t="s">
        <v>1873</v>
      </c>
      <c r="B5" s="309" t="s">
        <v>1871</v>
      </c>
      <c r="C5" s="294" t="s">
        <v>1538</v>
      </c>
      <c r="D5" s="295"/>
      <c r="E5" s="296"/>
      <c r="F5" s="442"/>
      <c r="G5" s="443" t="s">
        <v>67</v>
      </c>
      <c r="H5" s="269">
        <f>COUNTIF(F:G,"=Function Not Available")</f>
        <v>0</v>
      </c>
      <c r="I5" s="277" t="e">
        <f>IF(NOT(ISBLANK($B5)),VLOOKUP($B5,specdata,2,FALSE()),"")</f>
        <v>#N/A</v>
      </c>
      <c r="J5" s="278">
        <f>VLOOKUP(G5,AvailabilityData,2,FALSE())</f>
        <v>0</v>
      </c>
      <c r="K5" s="277" t="e">
        <f>I5*J5</f>
        <v>#N/A</v>
      </c>
    </row>
    <row r="6" spans="1:11" ht="30" customHeight="1" x14ac:dyDescent="0.25">
      <c r="A6" s="444" t="s">
        <v>1874</v>
      </c>
      <c r="B6" s="271" t="s">
        <v>1871</v>
      </c>
      <c r="C6" s="272" t="s">
        <v>1539</v>
      </c>
      <c r="D6" s="445"/>
      <c r="E6" s="274"/>
      <c r="F6" s="446"/>
      <c r="G6" s="447" t="s">
        <v>67</v>
      </c>
      <c r="H6" s="269">
        <f>COUNTIF(G:G,"=Exception")</f>
        <v>0</v>
      </c>
      <c r="I6" s="277" t="e">
        <f>IF(NOT(ISBLANK($B6)),VLOOKUP($B6,specdata,2,FALSE()),"")</f>
        <v>#N/A</v>
      </c>
      <c r="J6" s="278">
        <f>VLOOKUP(G6,AvailabilityData,2,FALSE())</f>
        <v>0</v>
      </c>
      <c r="K6" s="277" t="e">
        <f>I6*J6</f>
        <v>#N/A</v>
      </c>
    </row>
    <row r="7" spans="1:11" ht="15" x14ac:dyDescent="0.25">
      <c r="A7" s="448"/>
      <c r="B7" s="449"/>
      <c r="C7" s="450" t="s">
        <v>1875</v>
      </c>
      <c r="D7" s="451"/>
      <c r="E7" s="452"/>
      <c r="F7" s="453"/>
      <c r="G7" s="454"/>
      <c r="H7" s="455">
        <f>COUNTIFS(B:B,"=Extremely Advantageous",G:G,"=Select from Drop Down List")</f>
        <v>0</v>
      </c>
      <c r="I7" s="277"/>
      <c r="J7" s="278"/>
      <c r="K7" s="277"/>
    </row>
    <row r="8" spans="1:11" ht="30" customHeight="1" x14ac:dyDescent="0.25">
      <c r="A8" s="288" t="s">
        <v>1876</v>
      </c>
      <c r="B8" s="456" t="s">
        <v>1871</v>
      </c>
      <c r="C8" s="289" t="s">
        <v>643</v>
      </c>
      <c r="D8" s="290"/>
      <c r="E8" s="291"/>
      <c r="F8" s="457"/>
      <c r="G8" s="458" t="s">
        <v>67</v>
      </c>
      <c r="H8" s="455">
        <f>COUNTIFS(B:B,"=Extremely Advantageous",G:G,"=Function Available")</f>
        <v>0</v>
      </c>
      <c r="I8" s="277" t="e">
        <f t="shared" ref="I8:I47" si="0">IF(NOT(ISBLANK($B8)),VLOOKUP($B8,specdata,2,FALSE()),"")</f>
        <v>#N/A</v>
      </c>
      <c r="J8" s="278">
        <f t="shared" ref="J8:J47" si="1">VLOOKUP(G8,AvailabilityData,2,FALSE())</f>
        <v>0</v>
      </c>
      <c r="K8" s="277" t="e">
        <f t="shared" ref="K8:K47" si="2">I8*J8</f>
        <v>#N/A</v>
      </c>
    </row>
    <row r="9" spans="1:11" ht="30" customHeight="1" x14ac:dyDescent="0.25">
      <c r="A9" s="299" t="s">
        <v>1877</v>
      </c>
      <c r="B9" s="309" t="s">
        <v>1871</v>
      </c>
      <c r="C9" s="294" t="s">
        <v>1878</v>
      </c>
      <c r="D9" s="295"/>
      <c r="E9" s="296"/>
      <c r="F9" s="446"/>
      <c r="G9" s="443" t="s">
        <v>67</v>
      </c>
      <c r="H9" s="455">
        <f>COUNTIFS(B:B,"=Extremely Advantageous",G:G,"=Function Not Available")</f>
        <v>0</v>
      </c>
      <c r="I9" s="277" t="e">
        <f t="shared" si="0"/>
        <v>#N/A</v>
      </c>
      <c r="J9" s="278">
        <f t="shared" si="1"/>
        <v>0</v>
      </c>
      <c r="K9" s="277" t="e">
        <f t="shared" si="2"/>
        <v>#N/A</v>
      </c>
    </row>
    <row r="10" spans="1:11" ht="30" customHeight="1" x14ac:dyDescent="0.25">
      <c r="A10" s="288" t="s">
        <v>1879</v>
      </c>
      <c r="B10" s="309" t="s">
        <v>1871</v>
      </c>
      <c r="C10" s="294" t="s">
        <v>645</v>
      </c>
      <c r="D10" s="295"/>
      <c r="E10" s="296"/>
      <c r="F10" s="297"/>
      <c r="G10" s="459" t="s">
        <v>67</v>
      </c>
      <c r="H10" s="455">
        <f>COUNTIFS(B:B,"=Extremely Advantageous",G:G,"=Exception")</f>
        <v>0</v>
      </c>
      <c r="I10" s="277" t="e">
        <f t="shared" si="0"/>
        <v>#N/A</v>
      </c>
      <c r="J10" s="278">
        <f t="shared" si="1"/>
        <v>0</v>
      </c>
      <c r="K10" s="277" t="e">
        <f t="shared" si="2"/>
        <v>#N/A</v>
      </c>
    </row>
    <row r="11" spans="1:11" ht="30" customHeight="1" x14ac:dyDescent="0.25">
      <c r="A11" s="288" t="s">
        <v>1880</v>
      </c>
      <c r="B11" s="309" t="s">
        <v>1871</v>
      </c>
      <c r="C11" s="294" t="s">
        <v>1881</v>
      </c>
      <c r="D11" s="295"/>
      <c r="E11" s="296"/>
      <c r="F11" s="297"/>
      <c r="G11" s="459" t="s">
        <v>67</v>
      </c>
      <c r="H11" s="460">
        <f>COUNTIFS(B:B,"=Advantageous",G:G,"=Select from Drop Down List")</f>
        <v>78</v>
      </c>
      <c r="I11" s="277" t="e">
        <f t="shared" si="0"/>
        <v>#N/A</v>
      </c>
      <c r="J11" s="278">
        <f t="shared" si="1"/>
        <v>0</v>
      </c>
      <c r="K11" s="277" t="e">
        <f t="shared" si="2"/>
        <v>#N/A</v>
      </c>
    </row>
    <row r="12" spans="1:11" ht="30" customHeight="1" x14ac:dyDescent="0.25">
      <c r="A12" s="288" t="s">
        <v>1882</v>
      </c>
      <c r="B12" s="309" t="s">
        <v>1871</v>
      </c>
      <c r="C12" s="294" t="s">
        <v>1883</v>
      </c>
      <c r="D12" s="295"/>
      <c r="E12" s="296"/>
      <c r="F12" s="297"/>
      <c r="G12" s="443" t="s">
        <v>67</v>
      </c>
      <c r="H12" s="460">
        <f>COUNTIFS(B:B,"=Advantageous",G:G,"=Function Available")</f>
        <v>0</v>
      </c>
      <c r="I12" s="277" t="e">
        <f t="shared" si="0"/>
        <v>#N/A</v>
      </c>
      <c r="J12" s="278">
        <f t="shared" si="1"/>
        <v>0</v>
      </c>
      <c r="K12" s="277" t="e">
        <f t="shared" si="2"/>
        <v>#N/A</v>
      </c>
    </row>
    <row r="13" spans="1:11" ht="30" customHeight="1" x14ac:dyDescent="0.25">
      <c r="A13" s="288" t="s">
        <v>1884</v>
      </c>
      <c r="B13" s="309" t="s">
        <v>1871</v>
      </c>
      <c r="C13" s="294" t="s">
        <v>1885</v>
      </c>
      <c r="D13" s="295"/>
      <c r="E13" s="296"/>
      <c r="F13" s="297"/>
      <c r="G13" s="443" t="s">
        <v>67</v>
      </c>
      <c r="H13" s="460">
        <f>COUNTIFS(B:B,"=Advantageous",G:G,"=Function Not Available")</f>
        <v>0</v>
      </c>
      <c r="I13" s="277" t="e">
        <f t="shared" si="0"/>
        <v>#N/A</v>
      </c>
      <c r="J13" s="278">
        <f t="shared" si="1"/>
        <v>0</v>
      </c>
      <c r="K13" s="277" t="e">
        <f t="shared" si="2"/>
        <v>#N/A</v>
      </c>
    </row>
    <row r="14" spans="1:11" ht="30" customHeight="1" x14ac:dyDescent="0.25">
      <c r="A14" s="288" t="s">
        <v>1886</v>
      </c>
      <c r="B14" s="309" t="s">
        <v>1871</v>
      </c>
      <c r="C14" s="294" t="s">
        <v>1887</v>
      </c>
      <c r="D14" s="295"/>
      <c r="E14" s="296"/>
      <c r="F14" s="297"/>
      <c r="G14" s="443" t="s">
        <v>67</v>
      </c>
      <c r="H14" s="460">
        <f>COUNTIFS(B:B,"=Advantageous",G:G,"=Exception")</f>
        <v>0</v>
      </c>
      <c r="I14" s="277" t="e">
        <f t="shared" si="0"/>
        <v>#N/A</v>
      </c>
      <c r="J14" s="278">
        <f t="shared" si="1"/>
        <v>0</v>
      </c>
      <c r="K14" s="277" t="e">
        <f t="shared" si="2"/>
        <v>#N/A</v>
      </c>
    </row>
    <row r="15" spans="1:11" ht="30" customHeight="1" x14ac:dyDescent="0.25">
      <c r="A15" s="288" t="s">
        <v>1888</v>
      </c>
      <c r="B15" s="309" t="s">
        <v>1871</v>
      </c>
      <c r="C15" s="294" t="s">
        <v>647</v>
      </c>
      <c r="D15" s="295"/>
      <c r="E15" s="296"/>
      <c r="F15" s="297"/>
      <c r="G15" s="459" t="s">
        <v>67</v>
      </c>
      <c r="H15" s="461">
        <f>COUNTIFS(B:B,"=Minimal",G:G,"=Select from Drop Down List")</f>
        <v>0</v>
      </c>
      <c r="I15" s="277" t="e">
        <f t="shared" si="0"/>
        <v>#N/A</v>
      </c>
      <c r="J15" s="278">
        <f t="shared" si="1"/>
        <v>0</v>
      </c>
      <c r="K15" s="277" t="e">
        <f t="shared" si="2"/>
        <v>#N/A</v>
      </c>
    </row>
    <row r="16" spans="1:11" ht="30" customHeight="1" x14ac:dyDescent="0.25">
      <c r="A16" s="288" t="s">
        <v>1889</v>
      </c>
      <c r="B16" s="309" t="s">
        <v>1871</v>
      </c>
      <c r="C16" s="294" t="s">
        <v>1890</v>
      </c>
      <c r="D16" s="295"/>
      <c r="E16" s="296"/>
      <c r="F16" s="297"/>
      <c r="G16" s="443" t="s">
        <v>67</v>
      </c>
      <c r="H16" s="461">
        <f>COUNTIFS(B:B,"=Minimal",G:G,"=Function Available")</f>
        <v>0</v>
      </c>
      <c r="I16" s="277" t="e">
        <f t="shared" si="0"/>
        <v>#N/A</v>
      </c>
      <c r="J16" s="278">
        <f t="shared" si="1"/>
        <v>0</v>
      </c>
      <c r="K16" s="277" t="e">
        <f t="shared" si="2"/>
        <v>#N/A</v>
      </c>
    </row>
    <row r="17" spans="1:11" ht="30" customHeight="1" x14ac:dyDescent="0.25">
      <c r="A17" s="288" t="s">
        <v>1891</v>
      </c>
      <c r="B17" s="309" t="s">
        <v>1871</v>
      </c>
      <c r="C17" s="294" t="s">
        <v>1892</v>
      </c>
      <c r="D17" s="295"/>
      <c r="E17" s="296"/>
      <c r="F17" s="297"/>
      <c r="G17" s="459" t="s">
        <v>67</v>
      </c>
      <c r="H17" s="461">
        <f>COUNTIFS(B:B,"=Minimal",G:G,"=Function Not Available")</f>
        <v>0</v>
      </c>
      <c r="I17" s="277" t="e">
        <f t="shared" si="0"/>
        <v>#N/A</v>
      </c>
      <c r="J17" s="278">
        <f t="shared" si="1"/>
        <v>0</v>
      </c>
      <c r="K17" s="277" t="e">
        <f t="shared" si="2"/>
        <v>#N/A</v>
      </c>
    </row>
    <row r="18" spans="1:11" ht="30" customHeight="1" x14ac:dyDescent="0.25">
      <c r="A18" s="288" t="s">
        <v>1893</v>
      </c>
      <c r="B18" s="309" t="s">
        <v>1871</v>
      </c>
      <c r="C18" s="294" t="s">
        <v>1894</v>
      </c>
      <c r="D18" s="295"/>
      <c r="E18" s="296"/>
      <c r="F18" s="297"/>
      <c r="G18" s="459" t="s">
        <v>67</v>
      </c>
      <c r="H18" s="461">
        <f>COUNTIFS(B:B,"=Minimal",G:G,"=Exception")</f>
        <v>0</v>
      </c>
      <c r="I18" s="277" t="e">
        <f t="shared" si="0"/>
        <v>#N/A</v>
      </c>
      <c r="J18" s="278">
        <f t="shared" si="1"/>
        <v>0</v>
      </c>
      <c r="K18" s="277" t="e">
        <f t="shared" si="2"/>
        <v>#N/A</v>
      </c>
    </row>
    <row r="19" spans="1:11" ht="30" customHeight="1" x14ac:dyDescent="0.25">
      <c r="A19" s="288" t="s">
        <v>1895</v>
      </c>
      <c r="B19" s="309" t="s">
        <v>1871</v>
      </c>
      <c r="C19" s="294" t="s">
        <v>1896</v>
      </c>
      <c r="D19" s="295"/>
      <c r="E19" s="296"/>
      <c r="F19" s="297"/>
      <c r="G19" s="459" t="s">
        <v>67</v>
      </c>
      <c r="H19" s="460"/>
      <c r="I19" s="277" t="e">
        <f t="shared" si="0"/>
        <v>#N/A</v>
      </c>
      <c r="J19" s="278">
        <f t="shared" si="1"/>
        <v>0</v>
      </c>
      <c r="K19" s="277" t="e">
        <f t="shared" si="2"/>
        <v>#N/A</v>
      </c>
    </row>
    <row r="20" spans="1:11" ht="30" customHeight="1" x14ac:dyDescent="0.25">
      <c r="A20" s="288" t="s">
        <v>1897</v>
      </c>
      <c r="B20" s="309" t="s">
        <v>1871</v>
      </c>
      <c r="C20" s="289" t="s">
        <v>546</v>
      </c>
      <c r="D20" s="290"/>
      <c r="E20" s="291"/>
      <c r="F20" s="462"/>
      <c r="G20" s="443" t="s">
        <v>67</v>
      </c>
      <c r="H20" s="460"/>
      <c r="I20" s="277" t="e">
        <f t="shared" si="0"/>
        <v>#N/A</v>
      </c>
      <c r="J20" s="278">
        <f t="shared" si="1"/>
        <v>0</v>
      </c>
      <c r="K20" s="277" t="e">
        <f t="shared" si="2"/>
        <v>#N/A</v>
      </c>
    </row>
    <row r="21" spans="1:11" ht="30" customHeight="1" x14ac:dyDescent="0.25">
      <c r="A21" s="288" t="s">
        <v>1898</v>
      </c>
      <c r="B21" s="309" t="s">
        <v>1871</v>
      </c>
      <c r="C21" s="289" t="s">
        <v>1899</v>
      </c>
      <c r="D21" s="290"/>
      <c r="E21" s="291"/>
      <c r="F21" s="462"/>
      <c r="G21" s="443" t="s">
        <v>67</v>
      </c>
      <c r="H21" s="460"/>
      <c r="I21" s="277" t="e">
        <f t="shared" si="0"/>
        <v>#N/A</v>
      </c>
      <c r="J21" s="278">
        <f t="shared" si="1"/>
        <v>0</v>
      </c>
      <c r="K21" s="277" t="e">
        <f t="shared" si="2"/>
        <v>#N/A</v>
      </c>
    </row>
    <row r="22" spans="1:11" ht="30" customHeight="1" x14ac:dyDescent="0.25">
      <c r="A22" s="288" t="s">
        <v>1900</v>
      </c>
      <c r="B22" s="456" t="s">
        <v>1871</v>
      </c>
      <c r="C22" s="289" t="s">
        <v>1901</v>
      </c>
      <c r="D22" s="290"/>
      <c r="E22" s="291"/>
      <c r="F22" s="462"/>
      <c r="G22" s="443" t="s">
        <v>67</v>
      </c>
      <c r="H22" s="460"/>
      <c r="I22" s="277" t="e">
        <f t="shared" si="0"/>
        <v>#N/A</v>
      </c>
      <c r="J22" s="278">
        <f t="shared" si="1"/>
        <v>0</v>
      </c>
      <c r="K22" s="277" t="e">
        <f t="shared" si="2"/>
        <v>#N/A</v>
      </c>
    </row>
    <row r="23" spans="1:11" ht="30" customHeight="1" x14ac:dyDescent="0.25">
      <c r="A23" s="288" t="s">
        <v>1902</v>
      </c>
      <c r="B23" s="309" t="s">
        <v>1871</v>
      </c>
      <c r="C23" s="294" t="s">
        <v>655</v>
      </c>
      <c r="D23" s="290"/>
      <c r="E23" s="291"/>
      <c r="F23" s="442"/>
      <c r="G23" s="443" t="s">
        <v>67</v>
      </c>
      <c r="H23" s="461"/>
      <c r="I23" s="277" t="e">
        <f t="shared" si="0"/>
        <v>#N/A</v>
      </c>
      <c r="J23" s="278">
        <f t="shared" si="1"/>
        <v>0</v>
      </c>
      <c r="K23" s="277" t="e">
        <f t="shared" si="2"/>
        <v>#N/A</v>
      </c>
    </row>
    <row r="24" spans="1:11" ht="30" customHeight="1" x14ac:dyDescent="0.25">
      <c r="A24" s="288" t="s">
        <v>1903</v>
      </c>
      <c r="B24" s="309" t="s">
        <v>1871</v>
      </c>
      <c r="C24" s="294" t="s">
        <v>1904</v>
      </c>
      <c r="D24" s="290"/>
      <c r="E24" s="291"/>
      <c r="F24" s="442"/>
      <c r="G24" s="443" t="s">
        <v>67</v>
      </c>
      <c r="H24" s="461"/>
      <c r="I24" s="277" t="e">
        <f t="shared" si="0"/>
        <v>#N/A</v>
      </c>
      <c r="J24" s="278">
        <f t="shared" si="1"/>
        <v>0</v>
      </c>
      <c r="K24" s="277" t="e">
        <f t="shared" si="2"/>
        <v>#N/A</v>
      </c>
    </row>
    <row r="25" spans="1:11" ht="30" customHeight="1" x14ac:dyDescent="0.25">
      <c r="A25" s="288" t="s">
        <v>1905</v>
      </c>
      <c r="B25" s="309" t="s">
        <v>1871</v>
      </c>
      <c r="C25" s="294" t="s">
        <v>1906</v>
      </c>
      <c r="D25" s="290"/>
      <c r="E25" s="291"/>
      <c r="F25" s="442"/>
      <c r="G25" s="443" t="s">
        <v>67</v>
      </c>
      <c r="H25" s="461"/>
      <c r="I25" s="277" t="e">
        <f t="shared" si="0"/>
        <v>#N/A</v>
      </c>
      <c r="J25" s="278">
        <f t="shared" si="1"/>
        <v>0</v>
      </c>
      <c r="K25" s="277" t="e">
        <f t="shared" si="2"/>
        <v>#N/A</v>
      </c>
    </row>
    <row r="26" spans="1:11" ht="30" customHeight="1" x14ac:dyDescent="0.25">
      <c r="A26" s="288" t="s">
        <v>1907</v>
      </c>
      <c r="B26" s="309" t="s">
        <v>1871</v>
      </c>
      <c r="C26" s="294" t="s">
        <v>1908</v>
      </c>
      <c r="D26" s="290"/>
      <c r="E26" s="291"/>
      <c r="F26" s="442"/>
      <c r="G26" s="443" t="s">
        <v>67</v>
      </c>
      <c r="H26" s="461"/>
      <c r="I26" s="277" t="e">
        <f t="shared" si="0"/>
        <v>#N/A</v>
      </c>
      <c r="J26" s="278">
        <f t="shared" si="1"/>
        <v>0</v>
      </c>
      <c r="K26" s="277" t="e">
        <f t="shared" si="2"/>
        <v>#N/A</v>
      </c>
    </row>
    <row r="27" spans="1:11" ht="30" customHeight="1" x14ac:dyDescent="0.25">
      <c r="A27" s="288" t="s">
        <v>1909</v>
      </c>
      <c r="B27" s="309" t="s">
        <v>1871</v>
      </c>
      <c r="C27" s="294" t="s">
        <v>1910</v>
      </c>
      <c r="D27" s="290"/>
      <c r="E27" s="291"/>
      <c r="F27" s="442"/>
      <c r="G27" s="443" t="s">
        <v>67</v>
      </c>
      <c r="H27" s="461"/>
      <c r="I27" s="277" t="e">
        <f t="shared" si="0"/>
        <v>#N/A</v>
      </c>
      <c r="J27" s="278">
        <f t="shared" si="1"/>
        <v>0</v>
      </c>
      <c r="K27" s="277" t="e">
        <f t="shared" si="2"/>
        <v>#N/A</v>
      </c>
    </row>
    <row r="28" spans="1:11" ht="30" customHeight="1" x14ac:dyDescent="0.25">
      <c r="A28" s="288" t="s">
        <v>1911</v>
      </c>
      <c r="B28" s="309" t="s">
        <v>1871</v>
      </c>
      <c r="C28" s="294" t="s">
        <v>1155</v>
      </c>
      <c r="D28" s="290"/>
      <c r="E28" s="291"/>
      <c r="F28" s="442"/>
      <c r="G28" s="443" t="s">
        <v>67</v>
      </c>
      <c r="H28" s="461"/>
      <c r="I28" s="277" t="e">
        <f t="shared" si="0"/>
        <v>#N/A</v>
      </c>
      <c r="J28" s="278">
        <f t="shared" si="1"/>
        <v>0</v>
      </c>
      <c r="K28" s="277" t="e">
        <f t="shared" si="2"/>
        <v>#N/A</v>
      </c>
    </row>
    <row r="29" spans="1:11" ht="30" customHeight="1" x14ac:dyDescent="0.25">
      <c r="A29" s="288" t="s">
        <v>1912</v>
      </c>
      <c r="B29" s="309" t="s">
        <v>1871</v>
      </c>
      <c r="C29" s="294" t="s">
        <v>1913</v>
      </c>
      <c r="D29" s="290"/>
      <c r="E29" s="291"/>
      <c r="F29" s="442"/>
      <c r="G29" s="443" t="s">
        <v>67</v>
      </c>
      <c r="H29" s="461"/>
      <c r="I29" s="277" t="e">
        <f t="shared" si="0"/>
        <v>#N/A</v>
      </c>
      <c r="J29" s="278">
        <f t="shared" si="1"/>
        <v>0</v>
      </c>
      <c r="K29" s="277" t="e">
        <f t="shared" si="2"/>
        <v>#N/A</v>
      </c>
    </row>
    <row r="30" spans="1:11" ht="30" customHeight="1" x14ac:dyDescent="0.25">
      <c r="A30" s="288" t="s">
        <v>1914</v>
      </c>
      <c r="B30" s="309" t="s">
        <v>1871</v>
      </c>
      <c r="C30" s="294" t="s">
        <v>1915</v>
      </c>
      <c r="D30" s="290"/>
      <c r="E30" s="291"/>
      <c r="F30" s="442"/>
      <c r="G30" s="443" t="s">
        <v>67</v>
      </c>
      <c r="H30" s="461"/>
      <c r="I30" s="277" t="e">
        <f t="shared" si="0"/>
        <v>#N/A</v>
      </c>
      <c r="J30" s="278">
        <f t="shared" si="1"/>
        <v>0</v>
      </c>
      <c r="K30" s="277" t="e">
        <f t="shared" si="2"/>
        <v>#N/A</v>
      </c>
    </row>
    <row r="31" spans="1:11" ht="30" customHeight="1" x14ac:dyDescent="0.25">
      <c r="A31" s="288" t="s">
        <v>1916</v>
      </c>
      <c r="B31" s="309" t="s">
        <v>1871</v>
      </c>
      <c r="C31" s="294" t="s">
        <v>1157</v>
      </c>
      <c r="D31" s="290"/>
      <c r="E31" s="291"/>
      <c r="F31" s="442"/>
      <c r="G31" s="443" t="s">
        <v>67</v>
      </c>
      <c r="H31" s="461"/>
      <c r="I31" s="277" t="e">
        <f t="shared" si="0"/>
        <v>#N/A</v>
      </c>
      <c r="J31" s="278">
        <f t="shared" si="1"/>
        <v>0</v>
      </c>
      <c r="K31" s="277" t="e">
        <f t="shared" si="2"/>
        <v>#N/A</v>
      </c>
    </row>
    <row r="32" spans="1:11" ht="30" customHeight="1" x14ac:dyDescent="0.25">
      <c r="A32" s="288" t="s">
        <v>1917</v>
      </c>
      <c r="B32" s="309" t="s">
        <v>1871</v>
      </c>
      <c r="C32" s="294" t="s">
        <v>1918</v>
      </c>
      <c r="D32" s="290"/>
      <c r="E32" s="291"/>
      <c r="F32" s="442"/>
      <c r="G32" s="443" t="s">
        <v>67</v>
      </c>
      <c r="H32" s="461"/>
      <c r="I32" s="277" t="e">
        <f t="shared" si="0"/>
        <v>#N/A</v>
      </c>
      <c r="J32" s="278">
        <f t="shared" si="1"/>
        <v>0</v>
      </c>
      <c r="K32" s="277" t="e">
        <f t="shared" si="2"/>
        <v>#N/A</v>
      </c>
    </row>
    <row r="33" spans="1:11" ht="30" customHeight="1" x14ac:dyDescent="0.25">
      <c r="A33" s="288" t="s">
        <v>1919</v>
      </c>
      <c r="B33" s="309" t="s">
        <v>1871</v>
      </c>
      <c r="C33" s="294" t="s">
        <v>416</v>
      </c>
      <c r="D33" s="290"/>
      <c r="E33" s="291"/>
      <c r="F33" s="442"/>
      <c r="G33" s="443" t="s">
        <v>67</v>
      </c>
      <c r="H33" s="461"/>
      <c r="I33" s="277" t="e">
        <f t="shared" si="0"/>
        <v>#N/A</v>
      </c>
      <c r="J33" s="278">
        <f t="shared" si="1"/>
        <v>0</v>
      </c>
      <c r="K33" s="277" t="e">
        <f t="shared" si="2"/>
        <v>#N/A</v>
      </c>
    </row>
    <row r="34" spans="1:11" ht="30" customHeight="1" x14ac:dyDescent="0.25">
      <c r="A34" s="288" t="s">
        <v>1920</v>
      </c>
      <c r="B34" s="309" t="s">
        <v>1871</v>
      </c>
      <c r="C34" s="294" t="s">
        <v>1921</v>
      </c>
      <c r="D34" s="290"/>
      <c r="E34" s="291"/>
      <c r="F34" s="442"/>
      <c r="G34" s="443" t="s">
        <v>67</v>
      </c>
      <c r="I34" s="277" t="e">
        <f t="shared" si="0"/>
        <v>#N/A</v>
      </c>
      <c r="J34" s="278">
        <f t="shared" si="1"/>
        <v>0</v>
      </c>
      <c r="K34" s="277" t="e">
        <f t="shared" si="2"/>
        <v>#N/A</v>
      </c>
    </row>
    <row r="35" spans="1:11" ht="30" customHeight="1" x14ac:dyDescent="0.25">
      <c r="A35" s="288" t="s">
        <v>1922</v>
      </c>
      <c r="B35" s="309" t="s">
        <v>1871</v>
      </c>
      <c r="C35" s="294" t="s">
        <v>1923</v>
      </c>
      <c r="D35" s="290"/>
      <c r="E35" s="291"/>
      <c r="F35" s="442"/>
      <c r="G35" s="443" t="s">
        <v>67</v>
      </c>
      <c r="I35" s="277" t="e">
        <f t="shared" si="0"/>
        <v>#N/A</v>
      </c>
      <c r="J35" s="278">
        <f t="shared" si="1"/>
        <v>0</v>
      </c>
      <c r="K35" s="277" t="e">
        <f t="shared" si="2"/>
        <v>#N/A</v>
      </c>
    </row>
    <row r="36" spans="1:11" ht="33.75" customHeight="1" x14ac:dyDescent="0.25">
      <c r="A36" s="288" t="s">
        <v>1924</v>
      </c>
      <c r="B36" s="309" t="s">
        <v>1871</v>
      </c>
      <c r="C36" s="294" t="s">
        <v>312</v>
      </c>
      <c r="D36" s="290"/>
      <c r="E36" s="291"/>
      <c r="F36" s="442"/>
      <c r="G36" s="443" t="s">
        <v>67</v>
      </c>
      <c r="I36" s="277" t="e">
        <f t="shared" si="0"/>
        <v>#N/A</v>
      </c>
      <c r="J36" s="278">
        <f t="shared" si="1"/>
        <v>0</v>
      </c>
      <c r="K36" s="277" t="e">
        <f t="shared" si="2"/>
        <v>#N/A</v>
      </c>
    </row>
    <row r="37" spans="1:11" ht="35.25" customHeight="1" x14ac:dyDescent="0.25">
      <c r="A37" s="288" t="s">
        <v>1925</v>
      </c>
      <c r="B37" s="309" t="s">
        <v>1871</v>
      </c>
      <c r="C37" s="294" t="s">
        <v>1926</v>
      </c>
      <c r="D37" s="290"/>
      <c r="E37" s="291"/>
      <c r="F37" s="442"/>
      <c r="G37" s="443" t="s">
        <v>67</v>
      </c>
      <c r="I37" s="277" t="e">
        <f t="shared" si="0"/>
        <v>#N/A</v>
      </c>
      <c r="J37" s="278">
        <f t="shared" si="1"/>
        <v>0</v>
      </c>
      <c r="K37" s="277" t="e">
        <f t="shared" si="2"/>
        <v>#N/A</v>
      </c>
    </row>
    <row r="38" spans="1:11" ht="30" customHeight="1" x14ac:dyDescent="0.25">
      <c r="A38" s="288" t="s">
        <v>1927</v>
      </c>
      <c r="B38" s="309" t="s">
        <v>1871</v>
      </c>
      <c r="C38" s="294" t="s">
        <v>1540</v>
      </c>
      <c r="D38" s="305"/>
      <c r="E38" s="291"/>
      <c r="F38" s="442"/>
      <c r="G38" s="443" t="s">
        <v>67</v>
      </c>
      <c r="I38" s="277" t="e">
        <f t="shared" si="0"/>
        <v>#N/A</v>
      </c>
      <c r="J38" s="278">
        <f t="shared" si="1"/>
        <v>0</v>
      </c>
      <c r="K38" s="277" t="e">
        <f t="shared" si="2"/>
        <v>#N/A</v>
      </c>
    </row>
    <row r="39" spans="1:11" ht="30" customHeight="1" x14ac:dyDescent="0.25">
      <c r="A39" s="288" t="s">
        <v>1928</v>
      </c>
      <c r="B39" s="309" t="s">
        <v>1871</v>
      </c>
      <c r="C39" s="294" t="s">
        <v>1541</v>
      </c>
      <c r="D39" s="305"/>
      <c r="E39" s="291"/>
      <c r="F39" s="442"/>
      <c r="G39" s="443" t="s">
        <v>67</v>
      </c>
      <c r="I39" s="277" t="e">
        <f t="shared" si="0"/>
        <v>#N/A</v>
      </c>
      <c r="J39" s="278">
        <f t="shared" si="1"/>
        <v>0</v>
      </c>
      <c r="K39" s="277" t="e">
        <f t="shared" si="2"/>
        <v>#N/A</v>
      </c>
    </row>
    <row r="40" spans="1:11" ht="30" customHeight="1" x14ac:dyDescent="0.25">
      <c r="A40" s="288" t="s">
        <v>1929</v>
      </c>
      <c r="B40" s="309" t="s">
        <v>1871</v>
      </c>
      <c r="C40" s="294" t="s">
        <v>1542</v>
      </c>
      <c r="D40" s="301"/>
      <c r="E40" s="463"/>
      <c r="F40" s="442"/>
      <c r="G40" s="443" t="s">
        <v>67</v>
      </c>
      <c r="I40" s="277" t="e">
        <f t="shared" si="0"/>
        <v>#N/A</v>
      </c>
      <c r="J40" s="278">
        <f t="shared" si="1"/>
        <v>0</v>
      </c>
      <c r="K40" s="277" t="e">
        <f t="shared" si="2"/>
        <v>#N/A</v>
      </c>
    </row>
    <row r="41" spans="1:11" ht="41.4" x14ac:dyDescent="0.25">
      <c r="A41" s="288" t="s">
        <v>1930</v>
      </c>
      <c r="B41" s="309" t="s">
        <v>1871</v>
      </c>
      <c r="C41" s="294" t="s">
        <v>1543</v>
      </c>
      <c r="D41" s="463"/>
      <c r="E41" s="463"/>
      <c r="F41" s="442"/>
      <c r="G41" s="443" t="s">
        <v>67</v>
      </c>
      <c r="I41" s="277" t="e">
        <f t="shared" si="0"/>
        <v>#N/A</v>
      </c>
      <c r="J41" s="278">
        <f t="shared" si="1"/>
        <v>0</v>
      </c>
      <c r="K41" s="277" t="e">
        <f t="shared" si="2"/>
        <v>#N/A</v>
      </c>
    </row>
    <row r="42" spans="1:11" ht="30" customHeight="1" x14ac:dyDescent="0.25">
      <c r="A42" s="288" t="s">
        <v>1931</v>
      </c>
      <c r="B42" s="309" t="s">
        <v>1871</v>
      </c>
      <c r="C42" s="294" t="s">
        <v>1544</v>
      </c>
      <c r="D42" s="463"/>
      <c r="E42" s="463"/>
      <c r="F42" s="442"/>
      <c r="G42" s="443" t="s">
        <v>67</v>
      </c>
      <c r="I42" s="277" t="e">
        <f t="shared" si="0"/>
        <v>#N/A</v>
      </c>
      <c r="J42" s="278">
        <f t="shared" si="1"/>
        <v>0</v>
      </c>
      <c r="K42" s="277" t="e">
        <f t="shared" si="2"/>
        <v>#N/A</v>
      </c>
    </row>
    <row r="43" spans="1:11" ht="45" customHeight="1" x14ac:dyDescent="0.25">
      <c r="A43" s="288" t="s">
        <v>1932</v>
      </c>
      <c r="B43" s="309" t="s">
        <v>1871</v>
      </c>
      <c r="C43" s="294" t="s">
        <v>1933</v>
      </c>
      <c r="D43" s="463"/>
      <c r="E43" s="463"/>
      <c r="F43" s="442"/>
      <c r="G43" s="443" t="s">
        <v>67</v>
      </c>
      <c r="I43" s="277" t="e">
        <f t="shared" si="0"/>
        <v>#N/A</v>
      </c>
      <c r="J43" s="278">
        <f t="shared" si="1"/>
        <v>0</v>
      </c>
      <c r="K43" s="277" t="e">
        <f t="shared" si="2"/>
        <v>#N/A</v>
      </c>
    </row>
    <row r="44" spans="1:11" ht="30" customHeight="1" x14ac:dyDescent="0.25">
      <c r="A44" s="288" t="s">
        <v>1934</v>
      </c>
      <c r="B44" s="309" t="s">
        <v>1871</v>
      </c>
      <c r="C44" s="294" t="s">
        <v>1534</v>
      </c>
      <c r="D44" s="463"/>
      <c r="E44" s="463"/>
      <c r="F44" s="442"/>
      <c r="G44" s="443" t="s">
        <v>67</v>
      </c>
      <c r="I44" s="277" t="e">
        <f t="shared" si="0"/>
        <v>#N/A</v>
      </c>
      <c r="J44" s="278">
        <f t="shared" si="1"/>
        <v>0</v>
      </c>
      <c r="K44" s="277" t="e">
        <f t="shared" si="2"/>
        <v>#N/A</v>
      </c>
    </row>
    <row r="45" spans="1:11" ht="30" customHeight="1" x14ac:dyDescent="0.25">
      <c r="A45" s="288" t="s">
        <v>1935</v>
      </c>
      <c r="B45" s="309" t="s">
        <v>1871</v>
      </c>
      <c r="C45" s="294" t="s">
        <v>1936</v>
      </c>
      <c r="D45" s="463"/>
      <c r="E45" s="463"/>
      <c r="F45" s="442"/>
      <c r="G45" s="443" t="s">
        <v>67</v>
      </c>
      <c r="I45" s="277" t="e">
        <f t="shared" si="0"/>
        <v>#N/A</v>
      </c>
      <c r="J45" s="278">
        <f t="shared" si="1"/>
        <v>0</v>
      </c>
      <c r="K45" s="277" t="e">
        <f t="shared" si="2"/>
        <v>#N/A</v>
      </c>
    </row>
    <row r="46" spans="1:11" ht="30" customHeight="1" x14ac:dyDescent="0.25">
      <c r="A46" s="288" t="s">
        <v>1937</v>
      </c>
      <c r="B46" s="309" t="s">
        <v>1871</v>
      </c>
      <c r="C46" s="294" t="s">
        <v>1938</v>
      </c>
      <c r="D46" s="463"/>
      <c r="E46" s="463"/>
      <c r="F46" s="442"/>
      <c r="G46" s="443" t="s">
        <v>67</v>
      </c>
      <c r="I46" s="277" t="e">
        <f t="shared" si="0"/>
        <v>#N/A</v>
      </c>
      <c r="J46" s="278">
        <f t="shared" si="1"/>
        <v>0</v>
      </c>
      <c r="K46" s="277" t="e">
        <f t="shared" si="2"/>
        <v>#N/A</v>
      </c>
    </row>
    <row r="47" spans="1:11" ht="30" customHeight="1" x14ac:dyDescent="0.25">
      <c r="A47" s="270" t="s">
        <v>1939</v>
      </c>
      <c r="B47" s="271" t="s">
        <v>1871</v>
      </c>
      <c r="C47" s="272" t="s">
        <v>1940</v>
      </c>
      <c r="D47" s="464"/>
      <c r="E47" s="464"/>
      <c r="F47" s="446"/>
      <c r="G47" s="447" t="s">
        <v>67</v>
      </c>
      <c r="I47" s="277" t="e">
        <f t="shared" si="0"/>
        <v>#N/A</v>
      </c>
      <c r="J47" s="278">
        <f t="shared" si="1"/>
        <v>0</v>
      </c>
      <c r="K47" s="277" t="e">
        <f t="shared" si="2"/>
        <v>#N/A</v>
      </c>
    </row>
    <row r="48" spans="1:11" ht="15" x14ac:dyDescent="0.25">
      <c r="A48" s="448"/>
      <c r="B48" s="449"/>
      <c r="C48" s="450" t="s">
        <v>1941</v>
      </c>
      <c r="D48" s="465"/>
      <c r="E48" s="465"/>
      <c r="F48" s="453"/>
      <c r="G48" s="454"/>
      <c r="I48" s="277"/>
      <c r="J48" s="278"/>
      <c r="K48" s="277"/>
    </row>
    <row r="49" spans="1:11" ht="30" customHeight="1" x14ac:dyDescent="0.25">
      <c r="A49" s="288" t="s">
        <v>1942</v>
      </c>
      <c r="B49" s="456" t="s">
        <v>1871</v>
      </c>
      <c r="C49" s="289" t="s">
        <v>228</v>
      </c>
      <c r="D49" s="466"/>
      <c r="E49" s="466"/>
      <c r="F49" s="462"/>
      <c r="G49" s="458" t="s">
        <v>67</v>
      </c>
      <c r="I49" s="277" t="e">
        <f t="shared" ref="I49:I58" si="3">IF(NOT(ISBLANK($B49)),VLOOKUP($B49,specdata,2,FALSE()),"")</f>
        <v>#N/A</v>
      </c>
      <c r="J49" s="278">
        <f t="shared" ref="J49:J58" si="4">VLOOKUP(G49,AvailabilityData,2,FALSE())</f>
        <v>0</v>
      </c>
      <c r="K49" s="277" t="e">
        <f t="shared" ref="K49:K58" si="5">I49*J49</f>
        <v>#N/A</v>
      </c>
    </row>
    <row r="50" spans="1:11" ht="30" customHeight="1" x14ac:dyDescent="0.25">
      <c r="A50" s="288" t="s">
        <v>1943</v>
      </c>
      <c r="B50" s="309" t="s">
        <v>1871</v>
      </c>
      <c r="C50" s="294" t="s">
        <v>220</v>
      </c>
      <c r="D50" s="308"/>
      <c r="E50" s="463"/>
      <c r="F50" s="442"/>
      <c r="G50" s="443" t="s">
        <v>67</v>
      </c>
      <c r="I50" s="277" t="e">
        <f t="shared" si="3"/>
        <v>#N/A</v>
      </c>
      <c r="J50" s="278">
        <f t="shared" si="4"/>
        <v>0</v>
      </c>
      <c r="K50" s="277" t="e">
        <f t="shared" si="5"/>
        <v>#N/A</v>
      </c>
    </row>
    <row r="51" spans="1:11" ht="30" customHeight="1" x14ac:dyDescent="0.25">
      <c r="A51" s="288" t="s">
        <v>1944</v>
      </c>
      <c r="B51" s="309" t="s">
        <v>1871</v>
      </c>
      <c r="C51" s="294" t="s">
        <v>1945</v>
      </c>
      <c r="D51" s="308"/>
      <c r="E51" s="463"/>
      <c r="F51" s="442"/>
      <c r="G51" s="443" t="s">
        <v>67</v>
      </c>
      <c r="I51" s="277" t="e">
        <f t="shared" si="3"/>
        <v>#N/A</v>
      </c>
      <c r="J51" s="278">
        <f t="shared" si="4"/>
        <v>0</v>
      </c>
      <c r="K51" s="277" t="e">
        <f t="shared" si="5"/>
        <v>#N/A</v>
      </c>
    </row>
    <row r="52" spans="1:11" ht="30" customHeight="1" x14ac:dyDescent="0.25">
      <c r="A52" s="288" t="s">
        <v>1946</v>
      </c>
      <c r="B52" s="309" t="s">
        <v>1871</v>
      </c>
      <c r="C52" s="294" t="s">
        <v>1947</v>
      </c>
      <c r="D52" s="308"/>
      <c r="E52" s="463"/>
      <c r="F52" s="442"/>
      <c r="G52" s="443" t="s">
        <v>67</v>
      </c>
      <c r="I52" s="277" t="e">
        <f t="shared" si="3"/>
        <v>#N/A</v>
      </c>
      <c r="J52" s="278">
        <f t="shared" si="4"/>
        <v>0</v>
      </c>
      <c r="K52" s="277" t="e">
        <f t="shared" si="5"/>
        <v>#N/A</v>
      </c>
    </row>
    <row r="53" spans="1:11" ht="30" customHeight="1" x14ac:dyDescent="0.25">
      <c r="A53" s="288" t="s">
        <v>1948</v>
      </c>
      <c r="B53" s="309" t="s">
        <v>1871</v>
      </c>
      <c r="C53" s="272" t="s">
        <v>1949</v>
      </c>
      <c r="D53" s="467"/>
      <c r="E53" s="464"/>
      <c r="F53" s="442"/>
      <c r="G53" s="443" t="s">
        <v>67</v>
      </c>
      <c r="I53" s="277" t="e">
        <f t="shared" si="3"/>
        <v>#N/A</v>
      </c>
      <c r="J53" s="278">
        <f t="shared" si="4"/>
        <v>0</v>
      </c>
      <c r="K53" s="277" t="e">
        <f t="shared" si="5"/>
        <v>#N/A</v>
      </c>
    </row>
    <row r="54" spans="1:11" ht="30" customHeight="1" x14ac:dyDescent="0.25">
      <c r="A54" s="288" t="s">
        <v>1950</v>
      </c>
      <c r="B54" s="309" t="s">
        <v>1871</v>
      </c>
      <c r="C54" s="289" t="s">
        <v>1951</v>
      </c>
      <c r="D54" s="468"/>
      <c r="E54" s="466"/>
      <c r="F54" s="442"/>
      <c r="G54" s="443" t="s">
        <v>67</v>
      </c>
      <c r="I54" s="277" t="e">
        <f t="shared" si="3"/>
        <v>#N/A</v>
      </c>
      <c r="J54" s="278">
        <f t="shared" si="4"/>
        <v>0</v>
      </c>
      <c r="K54" s="277" t="e">
        <f t="shared" si="5"/>
        <v>#N/A</v>
      </c>
    </row>
    <row r="55" spans="1:11" ht="30" customHeight="1" x14ac:dyDescent="0.25">
      <c r="A55" s="288" t="s">
        <v>1952</v>
      </c>
      <c r="B55" s="309" t="s">
        <v>1871</v>
      </c>
      <c r="C55" s="294" t="s">
        <v>1953</v>
      </c>
      <c r="D55" s="308"/>
      <c r="E55" s="463"/>
      <c r="F55" s="442"/>
      <c r="G55" s="443" t="s">
        <v>67</v>
      </c>
      <c r="I55" s="277" t="e">
        <f t="shared" si="3"/>
        <v>#N/A</v>
      </c>
      <c r="J55" s="278">
        <f t="shared" si="4"/>
        <v>0</v>
      </c>
      <c r="K55" s="277" t="e">
        <f t="shared" si="5"/>
        <v>#N/A</v>
      </c>
    </row>
    <row r="56" spans="1:11" ht="30" customHeight="1" x14ac:dyDescent="0.25">
      <c r="A56" s="288" t="s">
        <v>1954</v>
      </c>
      <c r="B56" s="309" t="s">
        <v>1871</v>
      </c>
      <c r="C56" s="294" t="s">
        <v>1913</v>
      </c>
      <c r="D56" s="308"/>
      <c r="E56" s="463"/>
      <c r="F56" s="442"/>
      <c r="G56" s="443" t="s">
        <v>67</v>
      </c>
      <c r="I56" s="277" t="e">
        <f t="shared" si="3"/>
        <v>#N/A</v>
      </c>
      <c r="J56" s="278">
        <f t="shared" si="4"/>
        <v>0</v>
      </c>
      <c r="K56" s="277" t="e">
        <f t="shared" si="5"/>
        <v>#N/A</v>
      </c>
    </row>
    <row r="57" spans="1:11" ht="30" customHeight="1" x14ac:dyDescent="0.25">
      <c r="A57" s="288" t="s">
        <v>1955</v>
      </c>
      <c r="B57" s="309" t="s">
        <v>1871</v>
      </c>
      <c r="C57" s="294" t="s">
        <v>1956</v>
      </c>
      <c r="D57" s="308"/>
      <c r="E57" s="463"/>
      <c r="F57" s="442"/>
      <c r="G57" s="443" t="s">
        <v>67</v>
      </c>
      <c r="I57" s="277" t="e">
        <f t="shared" si="3"/>
        <v>#N/A</v>
      </c>
      <c r="J57" s="278">
        <f t="shared" si="4"/>
        <v>0</v>
      </c>
      <c r="K57" s="277" t="e">
        <f t="shared" si="5"/>
        <v>#N/A</v>
      </c>
    </row>
    <row r="58" spans="1:11" ht="30" customHeight="1" x14ac:dyDescent="0.25">
      <c r="A58" s="270" t="s">
        <v>1957</v>
      </c>
      <c r="B58" s="271" t="s">
        <v>1871</v>
      </c>
      <c r="C58" s="272" t="s">
        <v>356</v>
      </c>
      <c r="D58" s="467"/>
      <c r="E58" s="464"/>
      <c r="F58" s="446"/>
      <c r="G58" s="447" t="s">
        <v>67</v>
      </c>
      <c r="I58" s="277" t="e">
        <f t="shared" si="3"/>
        <v>#N/A</v>
      </c>
      <c r="J58" s="278">
        <f t="shared" si="4"/>
        <v>0</v>
      </c>
      <c r="K58" s="277" t="e">
        <f t="shared" si="5"/>
        <v>#N/A</v>
      </c>
    </row>
    <row r="59" spans="1:11" ht="15" x14ac:dyDescent="0.25">
      <c r="A59" s="448"/>
      <c r="B59" s="449"/>
      <c r="C59" s="450" t="s">
        <v>1958</v>
      </c>
      <c r="D59" s="469"/>
      <c r="E59" s="465"/>
      <c r="F59" s="453"/>
      <c r="G59" s="454"/>
      <c r="I59" s="277"/>
      <c r="J59" s="278"/>
      <c r="K59" s="277"/>
    </row>
    <row r="60" spans="1:11" ht="30" customHeight="1" x14ac:dyDescent="0.25">
      <c r="A60" s="288" t="s">
        <v>1959</v>
      </c>
      <c r="B60" s="456" t="s">
        <v>1871</v>
      </c>
      <c r="C60" s="289" t="s">
        <v>1960</v>
      </c>
      <c r="D60" s="468"/>
      <c r="E60" s="466"/>
      <c r="F60" s="462"/>
      <c r="G60" s="458" t="s">
        <v>67</v>
      </c>
      <c r="I60" s="277" t="e">
        <f>IF(NOT(ISBLANK($B60)),VLOOKUP($B60,specdata,2,FALSE()),"")</f>
        <v>#N/A</v>
      </c>
      <c r="J60" s="278">
        <f>VLOOKUP(G60,AvailabilityData,2,FALSE())</f>
        <v>0</v>
      </c>
      <c r="K60" s="277" t="e">
        <f>I60*J60</f>
        <v>#N/A</v>
      </c>
    </row>
    <row r="61" spans="1:11" ht="30" customHeight="1" x14ac:dyDescent="0.25">
      <c r="A61" s="288" t="s">
        <v>1961</v>
      </c>
      <c r="B61" s="309" t="s">
        <v>1871</v>
      </c>
      <c r="C61" s="294" t="s">
        <v>1956</v>
      </c>
      <c r="D61" s="308"/>
      <c r="E61" s="463"/>
      <c r="F61" s="442"/>
      <c r="G61" s="443" t="s">
        <v>67</v>
      </c>
      <c r="I61" s="277" t="e">
        <f>IF(NOT(ISBLANK($B61)),VLOOKUP($B61,specdata,2,FALSE()),"")</f>
        <v>#N/A</v>
      </c>
      <c r="J61" s="278">
        <f>VLOOKUP(G61,AvailabilityData,2,FALSE())</f>
        <v>0</v>
      </c>
      <c r="K61" s="277" t="e">
        <f>I61*J61</f>
        <v>#N/A</v>
      </c>
    </row>
    <row r="62" spans="1:11" ht="30" customHeight="1" x14ac:dyDescent="0.25">
      <c r="A62" s="288" t="s">
        <v>1962</v>
      </c>
      <c r="B62" s="309" t="s">
        <v>1871</v>
      </c>
      <c r="C62" s="294" t="s">
        <v>1963</v>
      </c>
      <c r="D62" s="308"/>
      <c r="E62" s="463"/>
      <c r="F62" s="442"/>
      <c r="G62" s="443" t="s">
        <v>67</v>
      </c>
      <c r="I62" s="277" t="e">
        <f>IF(NOT(ISBLANK($B62)),VLOOKUP($B62,specdata,2,FALSE()),"")</f>
        <v>#N/A</v>
      </c>
      <c r="J62" s="278">
        <f>VLOOKUP(G62,AvailabilityData,2,FALSE())</f>
        <v>0</v>
      </c>
      <c r="K62" s="277" t="e">
        <f>I62*J62</f>
        <v>#N/A</v>
      </c>
    </row>
    <row r="63" spans="1:11" ht="30" customHeight="1" x14ac:dyDescent="0.25">
      <c r="A63" s="270" t="s">
        <v>1964</v>
      </c>
      <c r="B63" s="271" t="s">
        <v>1871</v>
      </c>
      <c r="C63" s="272" t="s">
        <v>1965</v>
      </c>
      <c r="D63" s="464"/>
      <c r="E63" s="464"/>
      <c r="F63" s="446"/>
      <c r="G63" s="447" t="s">
        <v>67</v>
      </c>
      <c r="I63" s="277" t="e">
        <f>IF(NOT(ISBLANK($B63)),VLOOKUP($B63,specdata,2,FALSE()),"")</f>
        <v>#N/A</v>
      </c>
      <c r="J63" s="278">
        <f>VLOOKUP(G63,AvailabilityData,2,FALSE())</f>
        <v>0</v>
      </c>
      <c r="K63" s="277" t="e">
        <f>I63*J63</f>
        <v>#N/A</v>
      </c>
    </row>
    <row r="64" spans="1:11" ht="30" customHeight="1" x14ac:dyDescent="0.25">
      <c r="A64" s="448"/>
      <c r="B64" s="449"/>
      <c r="C64" s="450" t="s">
        <v>1966</v>
      </c>
      <c r="D64" s="465"/>
      <c r="E64" s="465"/>
      <c r="F64" s="453"/>
      <c r="G64" s="454"/>
      <c r="I64" s="277"/>
      <c r="J64" s="278"/>
      <c r="K64" s="277"/>
    </row>
    <row r="65" spans="1:11" ht="30" customHeight="1" x14ac:dyDescent="0.25">
      <c r="A65" s="288" t="s">
        <v>1967</v>
      </c>
      <c r="B65" s="456" t="s">
        <v>1871</v>
      </c>
      <c r="C65" s="289" t="s">
        <v>1968</v>
      </c>
      <c r="D65" s="466"/>
      <c r="E65" s="466"/>
      <c r="F65" s="462"/>
      <c r="G65" s="458" t="s">
        <v>67</v>
      </c>
      <c r="I65" s="277" t="e">
        <f t="shared" ref="I65:I73" si="6">IF(NOT(ISBLANK($B65)),VLOOKUP($B65,specdata,2,FALSE()),"")</f>
        <v>#N/A</v>
      </c>
      <c r="J65" s="278">
        <f t="shared" ref="J65:J73" si="7">VLOOKUP(G65,AvailabilityData,2,FALSE())</f>
        <v>0</v>
      </c>
      <c r="K65" s="277" t="e">
        <f t="shared" ref="K65:K73" si="8">I65*J65</f>
        <v>#N/A</v>
      </c>
    </row>
    <row r="66" spans="1:11" ht="30" customHeight="1" x14ac:dyDescent="0.25">
      <c r="A66" s="288" t="s">
        <v>1969</v>
      </c>
      <c r="B66" s="309" t="s">
        <v>1871</v>
      </c>
      <c r="C66" s="294" t="s">
        <v>1970</v>
      </c>
      <c r="D66" s="463"/>
      <c r="E66" s="463"/>
      <c r="F66" s="442"/>
      <c r="G66" s="443" t="s">
        <v>67</v>
      </c>
      <c r="I66" s="277" t="e">
        <f t="shared" si="6"/>
        <v>#N/A</v>
      </c>
      <c r="J66" s="278">
        <f t="shared" si="7"/>
        <v>0</v>
      </c>
      <c r="K66" s="277" t="e">
        <f t="shared" si="8"/>
        <v>#N/A</v>
      </c>
    </row>
    <row r="67" spans="1:11" ht="30" customHeight="1" x14ac:dyDescent="0.25">
      <c r="A67" s="288" t="s">
        <v>1971</v>
      </c>
      <c r="B67" s="309" t="s">
        <v>1871</v>
      </c>
      <c r="C67" s="294" t="s">
        <v>1972</v>
      </c>
      <c r="D67" s="463"/>
      <c r="E67" s="463"/>
      <c r="F67" s="442"/>
      <c r="G67" s="443" t="s">
        <v>67</v>
      </c>
      <c r="I67" s="277" t="e">
        <f t="shared" si="6"/>
        <v>#N/A</v>
      </c>
      <c r="J67" s="278">
        <f t="shared" si="7"/>
        <v>0</v>
      </c>
      <c r="K67" s="277" t="e">
        <f t="shared" si="8"/>
        <v>#N/A</v>
      </c>
    </row>
    <row r="68" spans="1:11" ht="30" customHeight="1" x14ac:dyDescent="0.25">
      <c r="A68" s="288" t="s">
        <v>1973</v>
      </c>
      <c r="B68" s="309" t="s">
        <v>1871</v>
      </c>
      <c r="C68" s="294" t="s">
        <v>1974</v>
      </c>
      <c r="D68" s="463"/>
      <c r="E68" s="463"/>
      <c r="F68" s="442"/>
      <c r="G68" s="443" t="s">
        <v>67</v>
      </c>
      <c r="I68" s="277" t="e">
        <f t="shared" si="6"/>
        <v>#N/A</v>
      </c>
      <c r="J68" s="278">
        <f t="shared" si="7"/>
        <v>0</v>
      </c>
      <c r="K68" s="277" t="e">
        <f t="shared" si="8"/>
        <v>#N/A</v>
      </c>
    </row>
    <row r="69" spans="1:11" ht="30" customHeight="1" x14ac:dyDescent="0.25">
      <c r="A69" s="288" t="s">
        <v>1975</v>
      </c>
      <c r="B69" s="309" t="s">
        <v>1871</v>
      </c>
      <c r="C69" s="294" t="s">
        <v>1035</v>
      </c>
      <c r="D69" s="463"/>
      <c r="E69" s="463"/>
      <c r="F69" s="442"/>
      <c r="G69" s="443" t="s">
        <v>67</v>
      </c>
      <c r="I69" s="277" t="e">
        <f t="shared" si="6"/>
        <v>#N/A</v>
      </c>
      <c r="J69" s="278">
        <f t="shared" si="7"/>
        <v>0</v>
      </c>
      <c r="K69" s="277" t="e">
        <f t="shared" si="8"/>
        <v>#N/A</v>
      </c>
    </row>
    <row r="70" spans="1:11" ht="30" customHeight="1" x14ac:dyDescent="0.25">
      <c r="A70" s="288" t="s">
        <v>1976</v>
      </c>
      <c r="B70" s="309" t="s">
        <v>1871</v>
      </c>
      <c r="C70" s="294" t="s">
        <v>1977</v>
      </c>
      <c r="D70" s="463"/>
      <c r="E70" s="463"/>
      <c r="F70" s="442"/>
      <c r="G70" s="443" t="s">
        <v>67</v>
      </c>
      <c r="I70" s="277" t="e">
        <f t="shared" si="6"/>
        <v>#N/A</v>
      </c>
      <c r="J70" s="278">
        <f t="shared" si="7"/>
        <v>0</v>
      </c>
      <c r="K70" s="277" t="e">
        <f t="shared" si="8"/>
        <v>#N/A</v>
      </c>
    </row>
    <row r="71" spans="1:11" ht="30" customHeight="1" x14ac:dyDescent="0.25">
      <c r="A71" s="288" t="s">
        <v>1978</v>
      </c>
      <c r="B71" s="309" t="s">
        <v>1871</v>
      </c>
      <c r="C71" s="294" t="s">
        <v>1951</v>
      </c>
      <c r="D71" s="463"/>
      <c r="E71" s="463"/>
      <c r="F71" s="442"/>
      <c r="G71" s="443" t="s">
        <v>67</v>
      </c>
      <c r="I71" s="277" t="e">
        <f t="shared" si="6"/>
        <v>#N/A</v>
      </c>
      <c r="J71" s="278">
        <f t="shared" si="7"/>
        <v>0</v>
      </c>
      <c r="K71" s="277" t="e">
        <f t="shared" si="8"/>
        <v>#N/A</v>
      </c>
    </row>
    <row r="72" spans="1:11" ht="30" customHeight="1" x14ac:dyDescent="0.25">
      <c r="A72" s="288" t="s">
        <v>1979</v>
      </c>
      <c r="B72" s="309" t="s">
        <v>1871</v>
      </c>
      <c r="C72" s="294" t="s">
        <v>1980</v>
      </c>
      <c r="D72" s="463"/>
      <c r="E72" s="463"/>
      <c r="F72" s="442"/>
      <c r="G72" s="443" t="s">
        <v>67</v>
      </c>
      <c r="I72" s="277" t="e">
        <f t="shared" si="6"/>
        <v>#N/A</v>
      </c>
      <c r="J72" s="278">
        <f t="shared" si="7"/>
        <v>0</v>
      </c>
      <c r="K72" s="277" t="e">
        <f t="shared" si="8"/>
        <v>#N/A</v>
      </c>
    </row>
    <row r="73" spans="1:11" ht="30" customHeight="1" x14ac:dyDescent="0.25">
      <c r="A73" s="270" t="s">
        <v>1981</v>
      </c>
      <c r="B73" s="271" t="s">
        <v>1871</v>
      </c>
      <c r="C73" s="272" t="s">
        <v>1982</v>
      </c>
      <c r="D73" s="464"/>
      <c r="E73" s="464"/>
      <c r="F73" s="446"/>
      <c r="G73" s="447" t="s">
        <v>67</v>
      </c>
      <c r="I73" s="277" t="e">
        <f t="shared" si="6"/>
        <v>#N/A</v>
      </c>
      <c r="J73" s="278">
        <f t="shared" si="7"/>
        <v>0</v>
      </c>
      <c r="K73" s="277" t="e">
        <f t="shared" si="8"/>
        <v>#N/A</v>
      </c>
    </row>
    <row r="74" spans="1:11" ht="30" customHeight="1" x14ac:dyDescent="0.25">
      <c r="A74" s="448"/>
      <c r="B74" s="449"/>
      <c r="C74" s="450" t="s">
        <v>1983</v>
      </c>
      <c r="D74" s="465"/>
      <c r="E74" s="465"/>
      <c r="F74" s="453"/>
      <c r="G74" s="454"/>
      <c r="I74" s="277"/>
      <c r="J74" s="278"/>
      <c r="K74" s="277"/>
    </row>
    <row r="75" spans="1:11" ht="30" customHeight="1" x14ac:dyDescent="0.25">
      <c r="A75" s="288" t="s">
        <v>1984</v>
      </c>
      <c r="B75" s="456" t="s">
        <v>1871</v>
      </c>
      <c r="C75" s="289" t="s">
        <v>1985</v>
      </c>
      <c r="D75" s="466"/>
      <c r="E75" s="466"/>
      <c r="F75" s="462"/>
      <c r="G75" s="458" t="s">
        <v>67</v>
      </c>
      <c r="I75" s="277" t="e">
        <f>IF(NOT(ISBLANK($B75)),VLOOKUP($B75,specdata,2,FALSE()),"")</f>
        <v>#N/A</v>
      </c>
      <c r="J75" s="278">
        <f>VLOOKUP(G75,AvailabilityData,2,FALSE())</f>
        <v>0</v>
      </c>
      <c r="K75" s="277" t="e">
        <f>I75*J75</f>
        <v>#N/A</v>
      </c>
    </row>
    <row r="76" spans="1:11" ht="30" customHeight="1" x14ac:dyDescent="0.25">
      <c r="A76" s="288" t="s">
        <v>1986</v>
      </c>
      <c r="B76" s="309" t="s">
        <v>1871</v>
      </c>
      <c r="C76" s="294" t="s">
        <v>1987</v>
      </c>
      <c r="D76" s="463"/>
      <c r="E76" s="463"/>
      <c r="F76" s="442"/>
      <c r="G76" s="443" t="s">
        <v>67</v>
      </c>
      <c r="I76" s="277" t="e">
        <f>IF(NOT(ISBLANK($B76)),VLOOKUP($B76,specdata,2,FALSE()),"")</f>
        <v>#N/A</v>
      </c>
      <c r="J76" s="278">
        <f>VLOOKUP(G76,AvailabilityData,2,FALSE())</f>
        <v>0</v>
      </c>
      <c r="K76" s="277" t="e">
        <f>I76*J76</f>
        <v>#N/A</v>
      </c>
    </row>
    <row r="77" spans="1:11" ht="30" customHeight="1" x14ac:dyDescent="0.25">
      <c r="A77" s="288" t="s">
        <v>1988</v>
      </c>
      <c r="B77" s="309" t="s">
        <v>1871</v>
      </c>
      <c r="C77" s="294" t="s">
        <v>1989</v>
      </c>
      <c r="D77" s="463"/>
      <c r="E77" s="463"/>
      <c r="F77" s="442"/>
      <c r="G77" s="443" t="s">
        <v>67</v>
      </c>
      <c r="I77" s="277" t="e">
        <f>IF(NOT(ISBLANK($B77)),VLOOKUP($B77,specdata,2,FALSE()),"")</f>
        <v>#N/A</v>
      </c>
      <c r="J77" s="278">
        <f>VLOOKUP(G77,AvailabilityData,2,FALSE())</f>
        <v>0</v>
      </c>
      <c r="K77" s="277" t="e">
        <f>I77*J77</f>
        <v>#N/A</v>
      </c>
    </row>
    <row r="78" spans="1:11" ht="30" customHeight="1" x14ac:dyDescent="0.25">
      <c r="A78" s="288" t="s">
        <v>1990</v>
      </c>
      <c r="B78" s="309" t="s">
        <v>1871</v>
      </c>
      <c r="C78" s="294" t="s">
        <v>1991</v>
      </c>
      <c r="D78" s="463"/>
      <c r="E78" s="463"/>
      <c r="F78" s="442"/>
      <c r="G78" s="443" t="s">
        <v>67</v>
      </c>
      <c r="I78" s="277" t="e">
        <f>IF(NOT(ISBLANK($B78)),VLOOKUP($B78,specdata,2,FALSE()),"")</f>
        <v>#N/A</v>
      </c>
      <c r="J78" s="278">
        <f>VLOOKUP(G78,AvailabilityData,2,FALSE())</f>
        <v>0</v>
      </c>
      <c r="K78" s="277" t="e">
        <f>I78*J78</f>
        <v>#N/A</v>
      </c>
    </row>
    <row r="79" spans="1:11" ht="30" customHeight="1" x14ac:dyDescent="0.25">
      <c r="A79" s="270" t="s">
        <v>1992</v>
      </c>
      <c r="B79" s="271" t="s">
        <v>1871</v>
      </c>
      <c r="C79" s="272" t="s">
        <v>1993</v>
      </c>
      <c r="D79" s="464"/>
      <c r="E79" s="464"/>
      <c r="F79" s="446"/>
      <c r="G79" s="447" t="s">
        <v>67</v>
      </c>
      <c r="I79" s="277" t="e">
        <f>IF(NOT(ISBLANK($B79)),VLOOKUP($B79,specdata,2,FALSE()),"")</f>
        <v>#N/A</v>
      </c>
      <c r="J79" s="278">
        <f>VLOOKUP(G79,AvailabilityData,2,FALSE())</f>
        <v>0</v>
      </c>
      <c r="K79" s="277" t="e">
        <f>I79*J79</f>
        <v>#N/A</v>
      </c>
    </row>
    <row r="80" spans="1:11" ht="15" x14ac:dyDescent="0.25">
      <c r="A80" s="448"/>
      <c r="B80" s="449"/>
      <c r="C80" s="450" t="s">
        <v>1994</v>
      </c>
      <c r="D80" s="465"/>
      <c r="E80" s="465"/>
      <c r="F80" s="453"/>
      <c r="G80" s="454"/>
      <c r="I80" s="277"/>
      <c r="J80" s="278"/>
      <c r="K80" s="277"/>
    </row>
    <row r="81" spans="1:11" ht="30" customHeight="1" x14ac:dyDescent="0.25">
      <c r="A81" s="288" t="s">
        <v>1995</v>
      </c>
      <c r="B81" s="456" t="s">
        <v>1871</v>
      </c>
      <c r="C81" s="289" t="s">
        <v>1996</v>
      </c>
      <c r="D81" s="466"/>
      <c r="E81" s="466"/>
      <c r="F81" s="462"/>
      <c r="G81" s="458" t="s">
        <v>67</v>
      </c>
      <c r="I81" s="277" t="e">
        <f t="shared" ref="I81:I86" si="9">IF(NOT(ISBLANK($B81)),VLOOKUP($B81,specdata,2,FALSE()),"")</f>
        <v>#N/A</v>
      </c>
      <c r="J81" s="278">
        <f t="shared" ref="J81:J86" si="10">VLOOKUP(G81,AvailabilityData,2,FALSE())</f>
        <v>0</v>
      </c>
      <c r="K81" s="277" t="e">
        <f t="shared" ref="K81:K86" si="11">I81*J81</f>
        <v>#N/A</v>
      </c>
    </row>
    <row r="82" spans="1:11" ht="30" customHeight="1" x14ac:dyDescent="0.25">
      <c r="A82" s="288" t="s">
        <v>1997</v>
      </c>
      <c r="B82" s="309" t="s">
        <v>1871</v>
      </c>
      <c r="C82" s="294" t="s">
        <v>1998</v>
      </c>
      <c r="D82" s="463"/>
      <c r="E82" s="463"/>
      <c r="F82" s="442"/>
      <c r="G82" s="443" t="s">
        <v>67</v>
      </c>
      <c r="I82" s="277" t="e">
        <f t="shared" si="9"/>
        <v>#N/A</v>
      </c>
      <c r="J82" s="278">
        <f t="shared" si="10"/>
        <v>0</v>
      </c>
      <c r="K82" s="277" t="e">
        <f t="shared" si="11"/>
        <v>#N/A</v>
      </c>
    </row>
    <row r="83" spans="1:11" ht="30" customHeight="1" x14ac:dyDescent="0.25">
      <c r="A83" s="288" t="s">
        <v>1999</v>
      </c>
      <c r="B83" s="309" t="s">
        <v>1871</v>
      </c>
      <c r="C83" s="294" t="s">
        <v>2000</v>
      </c>
      <c r="D83" s="463"/>
      <c r="E83" s="463"/>
      <c r="F83" s="442"/>
      <c r="G83" s="443" t="s">
        <v>67</v>
      </c>
      <c r="I83" s="277" t="e">
        <f t="shared" si="9"/>
        <v>#N/A</v>
      </c>
      <c r="J83" s="278">
        <f t="shared" si="10"/>
        <v>0</v>
      </c>
      <c r="K83" s="277" t="e">
        <f t="shared" si="11"/>
        <v>#N/A</v>
      </c>
    </row>
    <row r="84" spans="1:11" ht="30" customHeight="1" x14ac:dyDescent="0.25">
      <c r="A84" s="288" t="s">
        <v>2001</v>
      </c>
      <c r="B84" s="309" t="s">
        <v>1871</v>
      </c>
      <c r="C84" s="294" t="s">
        <v>2002</v>
      </c>
      <c r="D84" s="463"/>
      <c r="E84" s="463"/>
      <c r="F84" s="442"/>
      <c r="G84" s="443" t="s">
        <v>67</v>
      </c>
      <c r="I84" s="277" t="e">
        <f t="shared" si="9"/>
        <v>#N/A</v>
      </c>
      <c r="J84" s="278">
        <f t="shared" si="10"/>
        <v>0</v>
      </c>
      <c r="K84" s="277" t="e">
        <f t="shared" si="11"/>
        <v>#N/A</v>
      </c>
    </row>
    <row r="85" spans="1:11" ht="30" customHeight="1" x14ac:dyDescent="0.25">
      <c r="A85" s="288" t="s">
        <v>2003</v>
      </c>
      <c r="B85" s="309" t="s">
        <v>1871</v>
      </c>
      <c r="C85" s="294" t="s">
        <v>2004</v>
      </c>
      <c r="D85" s="463"/>
      <c r="E85" s="463"/>
      <c r="F85" s="442"/>
      <c r="G85" s="443" t="s">
        <v>67</v>
      </c>
      <c r="I85" s="277" t="e">
        <f t="shared" si="9"/>
        <v>#N/A</v>
      </c>
      <c r="J85" s="278">
        <f t="shared" si="10"/>
        <v>0</v>
      </c>
      <c r="K85" s="277" t="e">
        <f t="shared" si="11"/>
        <v>#N/A</v>
      </c>
    </row>
    <row r="86" spans="1:11" ht="30" customHeight="1" x14ac:dyDescent="0.25">
      <c r="A86" s="299" t="s">
        <v>2005</v>
      </c>
      <c r="B86" s="309" t="s">
        <v>1871</v>
      </c>
      <c r="C86" s="294" t="s">
        <v>2006</v>
      </c>
      <c r="D86" s="463"/>
      <c r="E86" s="463"/>
      <c r="F86" s="297"/>
      <c r="G86" s="298" t="s">
        <v>67</v>
      </c>
      <c r="I86" s="277" t="e">
        <f t="shared" si="9"/>
        <v>#N/A</v>
      </c>
      <c r="J86" s="278">
        <f t="shared" si="10"/>
        <v>0</v>
      </c>
      <c r="K86" s="277" t="e">
        <f t="shared" si="11"/>
        <v>#N/A</v>
      </c>
    </row>
  </sheetData>
  <conditionalFormatting sqref="B1:B2">
    <cfRule type="cellIs" dxfId="24" priority="8" operator="equal">
      <formula>"Mandatory"</formula>
    </cfRule>
  </conditionalFormatting>
  <conditionalFormatting sqref="B1:B1048576">
    <cfRule type="cellIs" dxfId="23" priority="5" operator="equal">
      <formula>"Not Needed"</formula>
    </cfRule>
  </conditionalFormatting>
  <conditionalFormatting sqref="B3:B86">
    <cfRule type="cellIs" dxfId="22" priority="3" operator="equal">
      <formula>"Highly Advantageous"</formula>
    </cfRule>
    <cfRule type="cellIs" dxfId="21" priority="4" operator="equal">
      <formula>"Extremely Advantageous"</formula>
    </cfRule>
  </conditionalFormatting>
  <conditionalFormatting sqref="G3:G86">
    <cfRule type="cellIs" dxfId="20" priority="2"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86" xr:uid="{00000000-0002-0000-2700-000000000000}">
      <formula1>SpecType</formula1>
      <formula2>0</formula2>
    </dataValidation>
    <dataValidation type="list" allowBlank="1" showInputMessage="1" showErrorMessage="1" sqref="G3:G86" xr:uid="{00000000-0002-0000-27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FA2C-7926-488A-81E6-2BBC0E7EE9AC}">
  <dimension ref="A1:L58"/>
  <sheetViews>
    <sheetView workbookViewId="0">
      <selection activeCell="A26" sqref="A26"/>
    </sheetView>
  </sheetViews>
  <sheetFormatPr defaultColWidth="9.09765625" defaultRowHeight="13.8" x14ac:dyDescent="0.25"/>
  <cols>
    <col min="1" max="1" width="29.8984375" customWidth="1"/>
    <col min="2" max="3" width="9" customWidth="1"/>
    <col min="4" max="4" width="38.69921875" customWidth="1"/>
    <col min="5" max="5" width="10.59765625" customWidth="1"/>
    <col min="6" max="6" width="9.69921875" customWidth="1"/>
    <col min="7" max="7" width="12.8984375" customWidth="1"/>
    <col min="8" max="8" width="11.59765625" customWidth="1"/>
    <col min="9" max="9" width="12.3984375" customWidth="1"/>
    <col min="10" max="10" width="12" customWidth="1"/>
    <col min="11" max="11" width="9" customWidth="1"/>
    <col min="12" max="12" width="21.59765625" customWidth="1"/>
    <col min="13" max="13" width="22" customWidth="1"/>
    <col min="14" max="14" width="9" customWidth="1"/>
  </cols>
  <sheetData>
    <row r="1" spans="1:12" s="42" customFormat="1" ht="27.6" x14ac:dyDescent="0.25">
      <c r="A1"/>
      <c r="C1" s="42" t="str">
        <f>'Old Support'!A18</f>
        <v>Functional Requirement</v>
      </c>
      <c r="D1" s="43" t="s">
        <v>35</v>
      </c>
      <c r="E1" s="44" t="str">
        <f>'Old Support'!A20</f>
        <v>Def ID</v>
      </c>
      <c r="F1" s="43" t="s">
        <v>36</v>
      </c>
      <c r="G1" s="43" t="str">
        <f>$A$13</f>
        <v>Not Answered</v>
      </c>
      <c r="H1" s="43" t="str">
        <f>$A$14</f>
        <v>Function Available</v>
      </c>
      <c r="I1" s="43" t="str">
        <f>$A$15</f>
        <v>Function Not Available</v>
      </c>
      <c r="J1" s="42" t="str">
        <f>$A$16</f>
        <v>Exception</v>
      </c>
    </row>
    <row r="2" spans="1:12" x14ac:dyDescent="0.25">
      <c r="D2" t="s">
        <v>37</v>
      </c>
      <c r="E2" s="45">
        <f>COUNTA(D4:D42)</f>
        <v>29</v>
      </c>
      <c r="F2" s="45">
        <f>SUM(F5:F42)</f>
        <v>889</v>
      </c>
      <c r="G2" s="45">
        <f>SUM(G5:G42)</f>
        <v>889</v>
      </c>
      <c r="H2" s="45">
        <f>SUM(H5:H42)</f>
        <v>0</v>
      </c>
      <c r="I2" s="45">
        <f>SUM(I5:I42)</f>
        <v>0</v>
      </c>
      <c r="J2" s="45">
        <f>SUM(J5:J42)</f>
        <v>0</v>
      </c>
    </row>
    <row r="3" spans="1:12" x14ac:dyDescent="0.25">
      <c r="E3" s="45"/>
      <c r="F3" s="45"/>
    </row>
    <row r="4" spans="1:12" x14ac:dyDescent="0.25">
      <c r="C4" s="46">
        <v>1</v>
      </c>
      <c r="D4" s="47" t="str">
        <f>AlarmTracking!$A$2</f>
        <v>ALARM TRACKING AND BILLING</v>
      </c>
      <c r="E4" s="48"/>
      <c r="F4" s="46">
        <f>AlarmTracking!$H$2</f>
        <v>8</v>
      </c>
      <c r="G4" s="46">
        <f>AlarmTracking!$H$3</f>
        <v>8</v>
      </c>
      <c r="H4" s="46">
        <f>AlarmTracking!$H$4</f>
        <v>0</v>
      </c>
      <c r="I4" s="46">
        <f>AlarmTracking!$H$5</f>
        <v>0</v>
      </c>
      <c r="J4" s="46">
        <f>AlarmTracking!$H$6</f>
        <v>0</v>
      </c>
      <c r="L4" s="586"/>
    </row>
    <row r="5" spans="1:12" ht="14.4" thickBot="1" x14ac:dyDescent="0.3">
      <c r="A5" s="49" t="s">
        <v>38</v>
      </c>
      <c r="B5" s="42" t="s">
        <v>39</v>
      </c>
      <c r="C5" s="46">
        <v>2</v>
      </c>
      <c r="D5" s="47" t="str">
        <f>Application!$A$2</f>
        <v>APPLICATION</v>
      </c>
      <c r="E5" s="51"/>
      <c r="F5" s="46">
        <f>Application!$H$2</f>
        <v>53</v>
      </c>
      <c r="G5" s="46">
        <f>Application!$H$3</f>
        <v>53</v>
      </c>
      <c r="H5" s="46">
        <f>Application!$H$4</f>
        <v>0</v>
      </c>
      <c r="I5" s="46">
        <f>Application!$H$5</f>
        <v>0</v>
      </c>
      <c r="J5" s="46">
        <f>Application!$H$6</f>
        <v>0</v>
      </c>
    </row>
    <row r="6" spans="1:12" x14ac:dyDescent="0.25">
      <c r="A6" s="52" t="s">
        <v>9</v>
      </c>
      <c r="B6" s="53">
        <v>5</v>
      </c>
      <c r="C6" s="46">
        <v>3</v>
      </c>
      <c r="D6" s="47" t="str">
        <f>Animal!$A$2</f>
        <v>ANIMAL</v>
      </c>
      <c r="E6" s="48"/>
      <c r="F6" s="46">
        <f>Animal!$H$2</f>
        <v>1</v>
      </c>
      <c r="G6" s="46">
        <f>Animal!$H$3</f>
        <v>1</v>
      </c>
      <c r="H6" s="46">
        <f>Animal!$H$4</f>
        <v>0</v>
      </c>
      <c r="I6" s="46">
        <f>Animal!$H$5</f>
        <v>0</v>
      </c>
      <c r="J6" s="46">
        <f>Animal!H6</f>
        <v>0</v>
      </c>
    </row>
    <row r="7" spans="1:12" x14ac:dyDescent="0.25">
      <c r="A7" s="54" t="s">
        <v>10</v>
      </c>
      <c r="B7" s="45">
        <v>1</v>
      </c>
      <c r="C7" s="46">
        <v>4</v>
      </c>
      <c r="D7" s="47" t="str">
        <f>Arrest!$A$2</f>
        <v>ARREST</v>
      </c>
      <c r="E7" s="48"/>
      <c r="F7" s="46">
        <f>Arrest!$H$2</f>
        <v>38</v>
      </c>
      <c r="G7" s="46">
        <f>Arrest!$H$3</f>
        <v>38</v>
      </c>
      <c r="H7" s="46">
        <f>Arrest!$H$4</f>
        <v>0</v>
      </c>
      <c r="I7" s="46">
        <f>Arrest!$H$5</f>
        <v>0</v>
      </c>
      <c r="J7" s="46">
        <f>Arrest!$H$6</f>
        <v>0</v>
      </c>
    </row>
    <row r="8" spans="1:12" x14ac:dyDescent="0.25">
      <c r="A8" s="54" t="s">
        <v>12</v>
      </c>
      <c r="B8" s="45">
        <v>0</v>
      </c>
      <c r="C8" s="46">
        <v>5</v>
      </c>
      <c r="D8" s="47" t="str">
        <f>'Asset Management'!A2</f>
        <v>ASSET MANAGEMENT</v>
      </c>
      <c r="E8" s="48"/>
      <c r="F8" s="46">
        <f>'Asset Management'!$H$2</f>
        <v>82</v>
      </c>
      <c r="G8" s="46">
        <f>'Asset Management'!$H$3</f>
        <v>82</v>
      </c>
      <c r="H8" s="46">
        <f>'Asset Management'!$H$4</f>
        <v>0</v>
      </c>
      <c r="I8" s="46">
        <f>'Asset Management'!$H$5</f>
        <v>0</v>
      </c>
      <c r="J8" s="46">
        <f>'Asset Management'!$H$6</f>
        <v>0</v>
      </c>
    </row>
    <row r="9" spans="1:12" ht="14.4" thickBot="1" x14ac:dyDescent="0.3">
      <c r="A9" s="55" t="s">
        <v>11</v>
      </c>
      <c r="B9" s="56">
        <v>0</v>
      </c>
      <c r="C9" s="46">
        <v>6</v>
      </c>
      <c r="D9" s="47" t="str">
        <f>'Case Management'!$A$2</f>
        <v>CASE MANAGEMENT</v>
      </c>
      <c r="E9" s="48"/>
      <c r="F9" s="46">
        <f>'Case Management'!$H$2</f>
        <v>48</v>
      </c>
      <c r="G9" s="46">
        <f>'Case Management'!$H$3</f>
        <v>48</v>
      </c>
      <c r="H9" s="46">
        <f>'Case Management'!$H$4</f>
        <v>0</v>
      </c>
      <c r="I9" s="46">
        <f>'Case Management'!$H$5</f>
        <v>0</v>
      </c>
      <c r="J9" s="46">
        <f>'Case Management'!$H$6</f>
        <v>0</v>
      </c>
    </row>
    <row r="10" spans="1:12" x14ac:dyDescent="0.25">
      <c r="C10" s="50">
        <v>7</v>
      </c>
      <c r="D10" s="47" t="str">
        <f>Citations!$A$2</f>
        <v>CITATIONS</v>
      </c>
      <c r="E10" s="48"/>
      <c r="F10" s="46">
        <f>Citations!$H$2</f>
        <v>7</v>
      </c>
      <c r="G10" s="46">
        <f>Citations!$H$3</f>
        <v>7</v>
      </c>
      <c r="H10" s="46">
        <f>Citations!$H$4</f>
        <v>0</v>
      </c>
      <c r="I10" s="46">
        <f>Citations!$H$5</f>
        <v>0</v>
      </c>
      <c r="J10" s="46">
        <f>Citations!$H$6</f>
        <v>0</v>
      </c>
    </row>
    <row r="11" spans="1:12" x14ac:dyDescent="0.25">
      <c r="C11" s="46">
        <v>8</v>
      </c>
      <c r="D11" s="47" t="str">
        <f>Collisions!$A$2</f>
        <v>COLLISIONS</v>
      </c>
      <c r="E11" s="48"/>
      <c r="F11" s="46">
        <f>Collisions!$H$2</f>
        <v>30</v>
      </c>
      <c r="G11" s="46">
        <f>Collisions!$H$3</f>
        <v>30</v>
      </c>
      <c r="H11" s="46">
        <f>Collisions!$H$4</f>
        <v>0</v>
      </c>
      <c r="I11" s="46">
        <f>Collisions!H5</f>
        <v>0</v>
      </c>
      <c r="J11" s="46">
        <f>Collisions!H6</f>
        <v>0</v>
      </c>
    </row>
    <row r="12" spans="1:12" ht="14.4" thickBot="1" x14ac:dyDescent="0.3">
      <c r="A12" s="49" t="s">
        <v>40</v>
      </c>
      <c r="B12" s="42" t="s">
        <v>39</v>
      </c>
      <c r="C12" s="46">
        <v>9</v>
      </c>
      <c r="D12" s="47" t="str">
        <f>'Crime Analysis'!$A$2</f>
        <v>CRIME ANALYSIS</v>
      </c>
      <c r="E12" s="48"/>
      <c r="F12" s="46">
        <f>'Crime Analysis'!$H$2</f>
        <v>118</v>
      </c>
      <c r="G12" s="46">
        <f>'Crime Analysis'!$H$3</f>
        <v>118</v>
      </c>
      <c r="H12" s="46">
        <f>'Crime Analysis'!$H$4</f>
        <v>0</v>
      </c>
      <c r="I12" s="46">
        <f>'Crime Analysis'!$H$5</f>
        <v>0</v>
      </c>
      <c r="J12" s="46">
        <f>'Crime Analysis'!$H$6</f>
        <v>0</v>
      </c>
    </row>
    <row r="13" spans="1:12" x14ac:dyDescent="0.25">
      <c r="A13" s="52" t="s">
        <v>8</v>
      </c>
      <c r="B13" s="53">
        <v>0</v>
      </c>
      <c r="C13" s="46">
        <v>10</v>
      </c>
      <c r="D13" s="47" t="str">
        <f>'Crime Reporting'!$A$2</f>
        <v>CRIME REPORTING</v>
      </c>
      <c r="E13" s="48"/>
      <c r="F13" s="46">
        <f>'Crime Reporting'!$H$2</f>
        <v>12</v>
      </c>
      <c r="G13" s="46">
        <f>'Crime Reporting'!$H$3</f>
        <v>12</v>
      </c>
      <c r="H13" s="46">
        <f>'Crime Reporting'!$H$4</f>
        <v>0</v>
      </c>
      <c r="I13" s="46">
        <f>'Crime Reporting'!$H$5</f>
        <v>0</v>
      </c>
      <c r="J13" s="46">
        <f>'Crime Reporting'!$H$6</f>
        <v>0</v>
      </c>
    </row>
    <row r="14" spans="1:12" x14ac:dyDescent="0.25">
      <c r="A14" s="54" t="s">
        <v>16</v>
      </c>
      <c r="B14" s="45">
        <v>1</v>
      </c>
      <c r="C14" s="46">
        <v>11</v>
      </c>
      <c r="D14" s="47" t="str">
        <f>'Field Contact'!$A$2</f>
        <v>FIELD CONTACT</v>
      </c>
      <c r="E14" s="48"/>
      <c r="F14" s="46">
        <f>'Field Contact'!$H$2</f>
        <v>51</v>
      </c>
      <c r="G14" s="46">
        <f>'Field Contact'!$H$3</f>
        <v>51</v>
      </c>
      <c r="H14" s="46">
        <f>'Field Contact'!$H$4</f>
        <v>0</v>
      </c>
      <c r="I14" s="46">
        <f>'Field Contact'!$H$5</f>
        <v>0</v>
      </c>
      <c r="J14" s="46">
        <f>'Field Contact'!$H$6</f>
        <v>0</v>
      </c>
    </row>
    <row r="15" spans="1:12" x14ac:dyDescent="0.25">
      <c r="A15" s="54" t="s">
        <v>17</v>
      </c>
      <c r="B15" s="45">
        <v>0</v>
      </c>
      <c r="C15" s="46">
        <v>12</v>
      </c>
      <c r="D15" s="47" t="str">
        <f>'Field Reporting'!$A$2</f>
        <v>FIELD REPORTING</v>
      </c>
      <c r="E15" s="46"/>
      <c r="F15" s="46">
        <f>Pawn!$H$2</f>
        <v>39</v>
      </c>
      <c r="G15" s="46">
        <f>Pawn!$H$3</f>
        <v>39</v>
      </c>
      <c r="H15" s="46">
        <f>Pawn!$H$4</f>
        <v>0</v>
      </c>
      <c r="I15" s="46">
        <f>Pawn!$H$5</f>
        <v>0</v>
      </c>
      <c r="J15" s="46">
        <f>Pawn!$H$6</f>
        <v>0</v>
      </c>
    </row>
    <row r="16" spans="1:12" ht="14.4" thickBot="1" x14ac:dyDescent="0.3">
      <c r="A16" s="55" t="s">
        <v>18</v>
      </c>
      <c r="B16" s="56">
        <v>0</v>
      </c>
      <c r="C16" s="46">
        <v>13</v>
      </c>
      <c r="D16" s="47" t="str">
        <f>'Fleet Management'!$A$2</f>
        <v>FLEET MANAGEMENT</v>
      </c>
      <c r="E16" s="48"/>
      <c r="F16" s="46">
        <f>'Fleet Management'!H2</f>
        <v>18</v>
      </c>
      <c r="G16" s="46">
        <f>'Fleet Management'!H3</f>
        <v>18</v>
      </c>
      <c r="H16" s="46">
        <f>'Fleet Management'!H4</f>
        <v>0</v>
      </c>
      <c r="I16" s="46">
        <f>'Fleet Management'!H5</f>
        <v>0</v>
      </c>
      <c r="J16" s="46">
        <f>'Fleet Management'!H6</f>
        <v>0</v>
      </c>
    </row>
    <row r="17" spans="1:10" x14ac:dyDescent="0.25">
      <c r="C17" s="46">
        <v>14</v>
      </c>
      <c r="D17" s="47" t="str">
        <f>Impound!A2</f>
        <v>IMPOUND</v>
      </c>
      <c r="E17" s="48"/>
      <c r="F17" s="46">
        <f>Impound!H2</f>
        <v>1</v>
      </c>
      <c r="G17" s="46">
        <f>Impound!H3</f>
        <v>1</v>
      </c>
      <c r="H17" s="46">
        <f>Impound!H4</f>
        <v>0</v>
      </c>
      <c r="I17" s="46">
        <f>Impound!H5</f>
        <v>0</v>
      </c>
      <c r="J17" s="46">
        <f>Impound!H6</f>
        <v>0</v>
      </c>
    </row>
    <row r="18" spans="1:10" x14ac:dyDescent="0.25">
      <c r="A18" t="s">
        <v>41</v>
      </c>
      <c r="C18" s="46">
        <v>15</v>
      </c>
      <c r="D18" s="47" t="str">
        <f>'Incident Case Entry'!$A$2</f>
        <v>INCIDENT CASE ENTRY</v>
      </c>
      <c r="E18" s="48"/>
      <c r="F18" s="46">
        <f>'Incident Case Entry'!$H$2</f>
        <v>34</v>
      </c>
      <c r="G18" s="46">
        <f>'Incident Case Entry'!$H$3</f>
        <v>34</v>
      </c>
      <c r="H18" s="46">
        <f>'Incident Case Entry'!$H$4</f>
        <v>0</v>
      </c>
      <c r="I18" s="46">
        <f>'Incident Case Entry'!$H$5</f>
        <v>0</v>
      </c>
      <c r="J18" s="46">
        <f>'Incident Case Entry'!$H$6</f>
        <v>0</v>
      </c>
    </row>
    <row r="19" spans="1:10" x14ac:dyDescent="0.25">
      <c r="A19" t="s">
        <v>42</v>
      </c>
      <c r="C19" s="50">
        <v>16</v>
      </c>
      <c r="D19" s="47" t="str">
        <f>'Intelligence and Tips'!A2</f>
        <v>INTELLIGENCE AND TIPS</v>
      </c>
      <c r="E19" s="48"/>
      <c r="F19" s="46">
        <f>'Intelligence and Tips'!H2</f>
        <v>6</v>
      </c>
      <c r="G19" s="46">
        <f>'Intelligence and Tips'!H3</f>
        <v>6</v>
      </c>
      <c r="H19" s="46">
        <f>'Intelligence and Tips'!H4</f>
        <v>0</v>
      </c>
      <c r="I19" s="46">
        <f>'Intelligence and Tips'!H5</f>
        <v>0</v>
      </c>
      <c r="J19" s="46">
        <f>'Intelligence and Tips'!H6</f>
        <v>0</v>
      </c>
    </row>
    <row r="20" spans="1:10" x14ac:dyDescent="0.25">
      <c r="A20" t="s">
        <v>43</v>
      </c>
      <c r="C20" s="46">
        <v>17</v>
      </c>
      <c r="D20" s="47" t="str">
        <f>Investigations!$A$2</f>
        <v>INVESTIGATIONS</v>
      </c>
      <c r="E20" s="48"/>
      <c r="F20" s="46">
        <f>Investigations!$H$2</f>
        <v>27</v>
      </c>
      <c r="G20" s="46">
        <f>Investigations!$H$3</f>
        <v>27</v>
      </c>
      <c r="H20" s="46">
        <f>Investigations!$H$4</f>
        <v>0</v>
      </c>
      <c r="I20" s="46">
        <f>Investigations!$H$5</f>
        <v>0</v>
      </c>
      <c r="J20" s="46">
        <f>Investigations!$H$6</f>
        <v>0</v>
      </c>
    </row>
    <row r="21" spans="1:10" x14ac:dyDescent="0.25">
      <c r="A21" t="s">
        <v>44</v>
      </c>
      <c r="C21" s="46">
        <v>18</v>
      </c>
      <c r="D21" s="47" t="str">
        <f>'K9'!$A$2</f>
        <v>K9</v>
      </c>
      <c r="E21" s="48"/>
      <c r="F21" s="46">
        <f>'K9'!H2</f>
        <v>1</v>
      </c>
      <c r="G21" s="46">
        <f>'K9'!H3</f>
        <v>1</v>
      </c>
      <c r="H21" s="46">
        <f>'K9'!H4</f>
        <v>0</v>
      </c>
      <c r="I21" s="46">
        <f>'K9'!H5</f>
        <v>0</v>
      </c>
      <c r="J21" s="46">
        <f>'K9'!H6</f>
        <v>0</v>
      </c>
    </row>
    <row r="22" spans="1:10" x14ac:dyDescent="0.25">
      <c r="A22" t="s">
        <v>40</v>
      </c>
      <c r="C22" s="46">
        <v>19</v>
      </c>
      <c r="D22" s="47" t="str">
        <f>Lineups!A2</f>
        <v>LINEUPS</v>
      </c>
      <c r="E22" s="48"/>
      <c r="F22" s="46">
        <f>Lineups!H2</f>
        <v>3</v>
      </c>
      <c r="G22" s="46">
        <f>Lineups!H3</f>
        <v>3</v>
      </c>
      <c r="H22" s="46">
        <f>Lineups!H4</f>
        <v>0</v>
      </c>
      <c r="I22" s="46">
        <f>Lineups!H5</f>
        <v>0</v>
      </c>
      <c r="J22" s="46">
        <f>Lineups!H6</f>
        <v>0</v>
      </c>
    </row>
    <row r="23" spans="1:10" x14ac:dyDescent="0.25">
      <c r="A23" t="s">
        <v>45</v>
      </c>
      <c r="C23" s="46">
        <v>20</v>
      </c>
      <c r="D23" s="47" t="str">
        <f>'Master Indices'!$A$2</f>
        <v>MASTER INDICES</v>
      </c>
      <c r="E23" s="48"/>
      <c r="F23" s="46">
        <f>'Master Indices'!$H$2</f>
        <v>12</v>
      </c>
      <c r="G23" s="46">
        <f>'Master Indices'!$H$3</f>
        <v>12</v>
      </c>
      <c r="H23" s="46">
        <f>'Master Indices'!$H$4</f>
        <v>0</v>
      </c>
      <c r="I23" s="46">
        <f>'Master Indices'!$H$5</f>
        <v>0</v>
      </c>
      <c r="J23" s="46">
        <f>'Master Indices'!$H$6</f>
        <v>0</v>
      </c>
    </row>
    <row r="24" spans="1:10" x14ac:dyDescent="0.25">
      <c r="A24" t="s">
        <v>46</v>
      </c>
      <c r="C24" s="46">
        <v>21</v>
      </c>
      <c r="D24" s="47" t="str">
        <f>Narcotics!$A$2</f>
        <v>NARCOTICS</v>
      </c>
      <c r="E24" s="48"/>
      <c r="F24" s="46">
        <f>Narcotics!$H$2</f>
        <v>7</v>
      </c>
      <c r="G24" s="46">
        <f>Narcotics!$H$3</f>
        <v>7</v>
      </c>
      <c r="H24" s="46">
        <f>Narcotics!$H$4</f>
        <v>0</v>
      </c>
      <c r="I24" s="46">
        <f>Narcotics!$H$5</f>
        <v>0</v>
      </c>
      <c r="J24" s="46">
        <f>Narcotics!$H$6</f>
        <v>0</v>
      </c>
    </row>
    <row r="25" spans="1:10" x14ac:dyDescent="0.25">
      <c r="A25" t="s">
        <v>47</v>
      </c>
      <c r="C25" s="46">
        <v>22</v>
      </c>
      <c r="D25" s="58" t="str">
        <f>Narrative!A2</f>
        <v>NARRATIVE</v>
      </c>
      <c r="E25" s="59"/>
      <c r="F25" s="46">
        <f>Narrative!H2</f>
        <v>2</v>
      </c>
      <c r="G25" s="46">
        <f>Narrative!H3</f>
        <v>2</v>
      </c>
      <c r="H25" s="46">
        <f>Narrative!H4</f>
        <v>0</v>
      </c>
      <c r="I25" s="46">
        <f>Narrative!H5</f>
        <v>0</v>
      </c>
      <c r="J25" s="46">
        <f>Narrative!H6</f>
        <v>0</v>
      </c>
    </row>
    <row r="26" spans="1:10" x14ac:dyDescent="0.25">
      <c r="A26" t="s">
        <v>15</v>
      </c>
      <c r="C26" s="46">
        <v>23</v>
      </c>
      <c r="D26" s="47" t="str">
        <f>Orders!A2</f>
        <v>ORDERS</v>
      </c>
      <c r="E26" s="48"/>
      <c r="F26" s="46">
        <f>Orders!H2</f>
        <v>4</v>
      </c>
      <c r="G26" s="46">
        <f>Orders!H3</f>
        <v>4</v>
      </c>
      <c r="H26" s="46">
        <f>Orders!H4</f>
        <v>0</v>
      </c>
      <c r="I26" s="46">
        <f>Orders!H5</f>
        <v>0</v>
      </c>
      <c r="J26" s="46">
        <f>Orders!H6</f>
        <v>0</v>
      </c>
    </row>
    <row r="27" spans="1:10" x14ac:dyDescent="0.25">
      <c r="B27" s="57">
        <v>0.75</v>
      </c>
      <c r="C27" s="46">
        <v>24</v>
      </c>
      <c r="D27" s="47" t="str">
        <f>'Personnel Training'!A2</f>
        <v>PERSONNEL TRAINING</v>
      </c>
      <c r="E27" s="48"/>
      <c r="F27" s="46">
        <f>'Personnel Training'!H2</f>
        <v>65</v>
      </c>
      <c r="G27" s="46">
        <f>'Personnel Training'!H3</f>
        <v>65</v>
      </c>
      <c r="H27" s="46">
        <f>'Personnel Training'!H4</f>
        <v>0</v>
      </c>
      <c r="I27" s="46">
        <f>'Personnel Training'!H5</f>
        <v>0</v>
      </c>
      <c r="J27" s="46">
        <f>'Personnel Training'!H6</f>
        <v>0</v>
      </c>
    </row>
    <row r="28" spans="1:10" x14ac:dyDescent="0.25">
      <c r="A28" t="s">
        <v>48</v>
      </c>
      <c r="B28">
        <v>0</v>
      </c>
      <c r="C28" s="46">
        <v>25</v>
      </c>
      <c r="D28" s="47" t="str">
        <f>Property!$A$2</f>
        <v>PROPERTY EVIDENCE</v>
      </c>
      <c r="E28" s="48"/>
      <c r="F28" s="46">
        <f>Property!$H$2</f>
        <v>63</v>
      </c>
      <c r="G28" s="46">
        <f>Property!$H$3</f>
        <v>63</v>
      </c>
      <c r="H28" s="46">
        <f>Property!$H$4</f>
        <v>0</v>
      </c>
      <c r="I28" s="46">
        <f>Property!$H$5</f>
        <v>0</v>
      </c>
      <c r="J28" s="46">
        <f>Property!$H$6</f>
        <v>0</v>
      </c>
    </row>
    <row r="29" spans="1:10" x14ac:dyDescent="0.25">
      <c r="A29" s="57" t="s">
        <v>49</v>
      </c>
      <c r="B29">
        <v>0.75</v>
      </c>
      <c r="C29" s="46">
        <v>26</v>
      </c>
      <c r="D29" s="47" t="str">
        <f>Records!A2</f>
        <v>RECORDS</v>
      </c>
      <c r="E29" s="46"/>
      <c r="F29" s="46">
        <f>Records!H2</f>
        <v>41</v>
      </c>
      <c r="G29" s="46">
        <f>Records!H3</f>
        <v>41</v>
      </c>
      <c r="H29" s="46">
        <f>Records!H4</f>
        <v>0</v>
      </c>
      <c r="I29" s="46">
        <f>Records!H5</f>
        <v>0</v>
      </c>
      <c r="J29" s="46">
        <f>Records!H6</f>
        <v>0</v>
      </c>
    </row>
    <row r="30" spans="1:10" x14ac:dyDescent="0.25">
      <c r="A30" t="s">
        <v>50</v>
      </c>
      <c r="B30">
        <v>0.5</v>
      </c>
      <c r="C30" s="46">
        <v>27</v>
      </c>
      <c r="D30" s="47" t="str">
        <f>Reports!A2</f>
        <v>REPORTS &amp; QUERIES</v>
      </c>
      <c r="E30" s="46"/>
      <c r="F30" s="46">
        <f>Reports!H2</f>
        <v>118</v>
      </c>
      <c r="G30" s="46">
        <f>Reports!H3</f>
        <v>118</v>
      </c>
      <c r="H30" s="46">
        <f>Reports!H4</f>
        <v>0</v>
      </c>
      <c r="I30" s="46">
        <f>Reports!H5</f>
        <v>0</v>
      </c>
      <c r="J30" s="46">
        <f>Reports!H6</f>
        <v>0</v>
      </c>
    </row>
    <row r="31" spans="1:10" x14ac:dyDescent="0.25">
      <c r="A31" t="s">
        <v>51</v>
      </c>
      <c r="C31" s="46">
        <v>28</v>
      </c>
      <c r="D31" s="47" t="str">
        <f>UOF!A2</f>
        <v>USE OF FORCE</v>
      </c>
      <c r="E31" s="46"/>
      <c r="F31" s="46">
        <f>UOF!H2</f>
        <v>5</v>
      </c>
      <c r="G31" s="46">
        <f>UOF!H3</f>
        <v>5</v>
      </c>
      <c r="H31" s="46">
        <f>UOF!H4</f>
        <v>0</v>
      </c>
      <c r="I31" s="46">
        <f>UOF!H5</f>
        <v>0</v>
      </c>
      <c r="J31" s="46">
        <f>UOF!H6</f>
        <v>0</v>
      </c>
    </row>
    <row r="32" spans="1:10" x14ac:dyDescent="0.25">
      <c r="A32" t="s">
        <v>52</v>
      </c>
      <c r="C32" s="46">
        <v>29</v>
      </c>
      <c r="D32" s="47" t="str">
        <f>Warrants!$A$2</f>
        <v>WARRANTS</v>
      </c>
      <c r="E32" s="48"/>
      <c r="F32" s="46">
        <f>Warrants!$H$2</f>
        <v>3</v>
      </c>
      <c r="G32" s="46">
        <f>Warrants!$H$3</f>
        <v>3</v>
      </c>
      <c r="H32" s="46">
        <f>Warrants!$H$4</f>
        <v>0</v>
      </c>
      <c r="I32" s="46">
        <f>Warrants!$H$5</f>
        <v>0</v>
      </c>
      <c r="J32" s="46">
        <f>Warrants!$H$6</f>
        <v>0</v>
      </c>
    </row>
    <row r="33" spans="1:4" x14ac:dyDescent="0.25">
      <c r="A33" t="s">
        <v>53</v>
      </c>
      <c r="C33" s="46">
        <v>30</v>
      </c>
    </row>
    <row r="34" spans="1:4" x14ac:dyDescent="0.25">
      <c r="C34" s="46">
        <v>31</v>
      </c>
    </row>
    <row r="35" spans="1:4" x14ac:dyDescent="0.25">
      <c r="A35" t="s">
        <v>54</v>
      </c>
      <c r="C35" s="46">
        <v>32</v>
      </c>
    </row>
    <row r="36" spans="1:4" x14ac:dyDescent="0.25">
      <c r="A36" t="s">
        <v>55</v>
      </c>
      <c r="C36" s="46">
        <v>33</v>
      </c>
    </row>
    <row r="37" spans="1:4" x14ac:dyDescent="0.25">
      <c r="A37" t="s">
        <v>56</v>
      </c>
      <c r="C37" s="46">
        <v>34</v>
      </c>
    </row>
    <row r="39" spans="1:4" x14ac:dyDescent="0.25">
      <c r="A39" t="s">
        <v>57</v>
      </c>
    </row>
    <row r="40" spans="1:4" x14ac:dyDescent="0.25">
      <c r="A40" t="s">
        <v>58</v>
      </c>
    </row>
    <row r="42" spans="1:4" x14ac:dyDescent="0.25">
      <c r="A42" t="s">
        <v>59</v>
      </c>
    </row>
    <row r="44" spans="1:4" x14ac:dyDescent="0.25">
      <c r="A44" t="s">
        <v>60</v>
      </c>
      <c r="D44" s="60"/>
    </row>
    <row r="46" spans="1:4" x14ac:dyDescent="0.25">
      <c r="A46" t="s">
        <v>61</v>
      </c>
    </row>
    <row r="47" spans="1:4" x14ac:dyDescent="0.25">
      <c r="A47" t="s">
        <v>62</v>
      </c>
    </row>
    <row r="48" spans="1:4" x14ac:dyDescent="0.25">
      <c r="A48" t="s">
        <v>63</v>
      </c>
    </row>
    <row r="49" spans="1:4" x14ac:dyDescent="0.25">
      <c r="A49" t="s">
        <v>64</v>
      </c>
    </row>
    <row r="50" spans="1:4" x14ac:dyDescent="0.25">
      <c r="A50" t="s">
        <v>65</v>
      </c>
    </row>
    <row r="51" spans="1:4" x14ac:dyDescent="0.25">
      <c r="A51" t="s">
        <v>66</v>
      </c>
    </row>
    <row r="52" spans="1:4" x14ac:dyDescent="0.25">
      <c r="D52" s="60"/>
    </row>
    <row r="53" spans="1:4" x14ac:dyDescent="0.25">
      <c r="A53" s="49" t="s">
        <v>40</v>
      </c>
      <c r="B53" s="49" t="s">
        <v>39</v>
      </c>
    </row>
    <row r="54" spans="1:4" x14ac:dyDescent="0.25">
      <c r="A54" t="s">
        <v>16</v>
      </c>
      <c r="B54">
        <v>1</v>
      </c>
      <c r="D54" s="60"/>
    </row>
    <row r="55" spans="1:4" x14ac:dyDescent="0.25">
      <c r="A55" t="s">
        <v>17</v>
      </c>
      <c r="B55">
        <v>0</v>
      </c>
    </row>
    <row r="56" spans="1:4" x14ac:dyDescent="0.25">
      <c r="A56" t="s">
        <v>18</v>
      </c>
      <c r="B56">
        <v>0</v>
      </c>
      <c r="D56" s="60"/>
    </row>
    <row r="57" spans="1:4" x14ac:dyDescent="0.25">
      <c r="A57" t="s">
        <v>67</v>
      </c>
      <c r="B57">
        <v>0</v>
      </c>
    </row>
    <row r="58" spans="1:4" x14ac:dyDescent="0.25">
      <c r="D58" s="60"/>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00B0F0"/>
  </sheetPr>
  <dimension ref="A1:K176"/>
  <sheetViews>
    <sheetView zoomScale="70" zoomScaleNormal="70" zoomScalePageLayoutView="90" workbookViewId="0">
      <selection activeCell="C3" sqref="C3"/>
    </sheetView>
  </sheetViews>
  <sheetFormatPr defaultColWidth="9" defaultRowHeight="13.8" x14ac:dyDescent="0.25"/>
  <cols>
    <col min="1" max="1" width="10.59765625" style="253" customWidth="1"/>
    <col min="2" max="2" width="14.59765625" style="253" customWidth="1"/>
    <col min="3" max="3" width="65.59765625" style="254" customWidth="1"/>
    <col min="4" max="4" width="65.59765625" style="255" customWidth="1"/>
    <col min="5" max="5" width="10.59765625" style="256" customWidth="1"/>
    <col min="6" max="6" width="6.59765625" style="256" customWidth="1"/>
    <col min="7" max="7" width="30.59765625" style="255" customWidth="1"/>
    <col min="8" max="11" width="8.59765625" style="256" customWidth="1"/>
    <col min="12" max="16384" width="9" style="256"/>
  </cols>
  <sheetData>
    <row r="1" spans="1:11" s="262" customFormat="1" ht="105" customHeight="1" x14ac:dyDescent="0.25">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261" t="str">
        <f>'Old Support'!A23</f>
        <v>Summary</v>
      </c>
      <c r="I1" s="261" t="str">
        <f>'Old Support'!A24</f>
        <v>Spec Weight</v>
      </c>
      <c r="J1" s="261" t="str">
        <f>'Old Support'!A25</f>
        <v>Avail Weight</v>
      </c>
      <c r="K1" s="261" t="str">
        <f>'Old Support'!A26</f>
        <v>Score</v>
      </c>
    </row>
    <row r="2" spans="1:11" ht="15.6" x14ac:dyDescent="0.25">
      <c r="A2" s="263" t="s">
        <v>2007</v>
      </c>
      <c r="B2" s="264"/>
      <c r="C2" s="265"/>
      <c r="D2" s="266"/>
      <c r="E2" s="267"/>
      <c r="F2" s="267"/>
      <c r="G2" s="268"/>
      <c r="H2" s="256">
        <f>COUNTA(B3:B88)</f>
        <v>78</v>
      </c>
      <c r="K2" s="269" t="e">
        <f>SUM(K3:K88)</f>
        <v>#N/A</v>
      </c>
    </row>
    <row r="3" spans="1:11" ht="30" customHeight="1" x14ac:dyDescent="0.25">
      <c r="A3" s="288" t="s">
        <v>2008</v>
      </c>
      <c r="B3" s="456" t="s">
        <v>1871</v>
      </c>
      <c r="C3" s="302" t="s">
        <v>1517</v>
      </c>
      <c r="D3" s="305"/>
      <c r="E3" s="291"/>
      <c r="F3" s="442"/>
      <c r="G3" s="298" t="s">
        <v>67</v>
      </c>
      <c r="H3" s="269">
        <f>COUNTIF(G:G,"=Select from Drop Down List")</f>
        <v>78</v>
      </c>
      <c r="I3" s="277" t="e">
        <f>IF(NOT(ISBLANK($B3)),VLOOKUP($B3,specdata,2,FALSE()),"")</f>
        <v>#N/A</v>
      </c>
      <c r="J3" s="278">
        <f>VLOOKUP(G3,AvailabilityData,2,FALSE())</f>
        <v>0</v>
      </c>
      <c r="K3" s="277" t="e">
        <f>I3*J3</f>
        <v>#N/A</v>
      </c>
    </row>
    <row r="4" spans="1:11" ht="30" customHeight="1" x14ac:dyDescent="0.25">
      <c r="A4" s="288" t="s">
        <v>2009</v>
      </c>
      <c r="B4" s="309" t="s">
        <v>1871</v>
      </c>
      <c r="C4" s="302" t="s">
        <v>2010</v>
      </c>
      <c r="D4" s="301"/>
      <c r="E4" s="296"/>
      <c r="F4" s="297"/>
      <c r="G4" s="298" t="s">
        <v>67</v>
      </c>
      <c r="H4" s="269">
        <f>COUNTIF(G:G,"=Function Available")</f>
        <v>0</v>
      </c>
      <c r="I4" s="277" t="e">
        <f>IF(NOT(ISBLANK($B4)),VLOOKUP($B4,specdata,2,FALSE()),"")</f>
        <v>#N/A</v>
      </c>
      <c r="J4" s="278">
        <f>VLOOKUP(G4,AvailabilityData,2,FALSE())</f>
        <v>0</v>
      </c>
      <c r="K4" s="277" t="e">
        <f>I4*J4</f>
        <v>#N/A</v>
      </c>
    </row>
    <row r="5" spans="1:11" ht="30" customHeight="1" x14ac:dyDescent="0.25">
      <c r="A5" s="270" t="s">
        <v>2011</v>
      </c>
      <c r="B5" s="271" t="s">
        <v>1871</v>
      </c>
      <c r="C5" s="470" t="s">
        <v>2012</v>
      </c>
      <c r="D5" s="273"/>
      <c r="E5" s="274"/>
      <c r="F5" s="275"/>
      <c r="G5" s="276" t="s">
        <v>67</v>
      </c>
      <c r="H5" s="269">
        <f>COUNTIF(F:G,"=Function Not Available")</f>
        <v>0</v>
      </c>
      <c r="I5" s="277" t="e">
        <f>IF(NOT(ISBLANK($B5)),VLOOKUP($B5,specdata,2,FALSE()),"")</f>
        <v>#N/A</v>
      </c>
      <c r="J5" s="278">
        <f>VLOOKUP(G5,AvailabilityData,2,FALSE())</f>
        <v>0</v>
      </c>
      <c r="K5" s="277" t="e">
        <f>I5*J5</f>
        <v>#N/A</v>
      </c>
    </row>
    <row r="6" spans="1:11" ht="15" x14ac:dyDescent="0.25">
      <c r="A6" s="448"/>
      <c r="B6" s="449"/>
      <c r="C6" s="471" t="s">
        <v>2013</v>
      </c>
      <c r="D6" s="451"/>
      <c r="E6" s="452"/>
      <c r="F6" s="453"/>
      <c r="G6" s="454"/>
      <c r="H6" s="269">
        <f>COUNTIF(G:G,"=Exception")</f>
        <v>0</v>
      </c>
      <c r="I6" s="277"/>
      <c r="J6" s="278"/>
      <c r="K6" s="277"/>
    </row>
    <row r="7" spans="1:11" ht="30" customHeight="1" x14ac:dyDescent="0.25">
      <c r="A7" s="270" t="s">
        <v>2014</v>
      </c>
      <c r="B7" s="472" t="s">
        <v>1871</v>
      </c>
      <c r="C7" s="289" t="s">
        <v>2015</v>
      </c>
      <c r="D7" s="305"/>
      <c r="E7" s="291"/>
      <c r="F7" s="292"/>
      <c r="G7" s="293" t="s">
        <v>67</v>
      </c>
      <c r="H7" s="455">
        <f>COUNTIFS(B:B,"=Extremely Advantageous",G:G,"=Select from Drop Down List")</f>
        <v>0</v>
      </c>
      <c r="I7" s="277" t="e">
        <f t="shared" ref="I7:I12" si="0">IF(NOT(ISBLANK($B7)),VLOOKUP($B7,specdata,2,FALSE()),"")</f>
        <v>#N/A</v>
      </c>
      <c r="J7" s="278">
        <f t="shared" ref="J7:J12" si="1">VLOOKUP(G7,AvailabilityData,2,FALSE())</f>
        <v>0</v>
      </c>
      <c r="K7" s="277" t="e">
        <f t="shared" ref="K7:K12" si="2">I7*J7</f>
        <v>#N/A</v>
      </c>
    </row>
    <row r="8" spans="1:11" ht="30" customHeight="1" x14ac:dyDescent="0.25">
      <c r="A8" s="299" t="s">
        <v>2016</v>
      </c>
      <c r="B8" s="309" t="s">
        <v>1871</v>
      </c>
      <c r="C8" s="294" t="s">
        <v>2017</v>
      </c>
      <c r="D8" s="301"/>
      <c r="E8" s="296"/>
      <c r="F8" s="297"/>
      <c r="G8" s="300" t="s">
        <v>67</v>
      </c>
      <c r="H8" s="455">
        <f>COUNTIFS(B:B,"=Extremely Advantageous",G:G,"=Function Available")</f>
        <v>0</v>
      </c>
      <c r="I8" s="277" t="e">
        <f t="shared" si="0"/>
        <v>#N/A</v>
      </c>
      <c r="J8" s="278">
        <f t="shared" si="1"/>
        <v>0</v>
      </c>
      <c r="K8" s="277" t="e">
        <f t="shared" si="2"/>
        <v>#N/A</v>
      </c>
    </row>
    <row r="9" spans="1:11" ht="30" customHeight="1" x14ac:dyDescent="0.25">
      <c r="A9" s="299" t="s">
        <v>2018</v>
      </c>
      <c r="B9" s="309" t="s">
        <v>1871</v>
      </c>
      <c r="C9" s="294" t="s">
        <v>2019</v>
      </c>
      <c r="D9" s="301"/>
      <c r="E9" s="296"/>
      <c r="F9" s="297"/>
      <c r="G9" s="300" t="s">
        <v>67</v>
      </c>
      <c r="H9" s="455">
        <f>COUNTIFS(B:B,"=Extremely Advantageous",G:G,"=Function Not Available")</f>
        <v>0</v>
      </c>
      <c r="I9" s="277" t="e">
        <f t="shared" si="0"/>
        <v>#N/A</v>
      </c>
      <c r="J9" s="278">
        <f t="shared" si="1"/>
        <v>0</v>
      </c>
      <c r="K9" s="277" t="e">
        <f t="shared" si="2"/>
        <v>#N/A</v>
      </c>
    </row>
    <row r="10" spans="1:11" ht="30" customHeight="1" x14ac:dyDescent="0.25">
      <c r="A10" s="299" t="s">
        <v>2020</v>
      </c>
      <c r="B10" s="309" t="s">
        <v>1871</v>
      </c>
      <c r="C10" s="294" t="s">
        <v>2021</v>
      </c>
      <c r="D10" s="301"/>
      <c r="E10" s="296"/>
      <c r="F10" s="297"/>
      <c r="G10" s="300" t="s">
        <v>67</v>
      </c>
      <c r="H10" s="455">
        <f>COUNTIFS(B:B,"=Extremely Advantageous",G:G,"=Exception")</f>
        <v>0</v>
      </c>
      <c r="I10" s="277" t="e">
        <f t="shared" si="0"/>
        <v>#N/A</v>
      </c>
      <c r="J10" s="278">
        <f t="shared" si="1"/>
        <v>0</v>
      </c>
      <c r="K10" s="277" t="e">
        <f t="shared" si="2"/>
        <v>#N/A</v>
      </c>
    </row>
    <row r="11" spans="1:11" ht="30" customHeight="1" x14ac:dyDescent="0.25">
      <c r="A11" s="299" t="s">
        <v>2022</v>
      </c>
      <c r="B11" s="309" t="s">
        <v>1871</v>
      </c>
      <c r="C11" s="294" t="s">
        <v>2023</v>
      </c>
      <c r="D11" s="301"/>
      <c r="E11" s="296"/>
      <c r="F11" s="297"/>
      <c r="G11" s="300" t="s">
        <v>67</v>
      </c>
      <c r="H11" s="460">
        <f>COUNTIFS(B:B,"=Advantageous",G:G,"=Select from Drop Down List")</f>
        <v>78</v>
      </c>
      <c r="I11" s="277" t="e">
        <f t="shared" si="0"/>
        <v>#N/A</v>
      </c>
      <c r="J11" s="278">
        <f t="shared" si="1"/>
        <v>0</v>
      </c>
      <c r="K11" s="277" t="e">
        <f t="shared" si="2"/>
        <v>#N/A</v>
      </c>
    </row>
    <row r="12" spans="1:11" ht="30" customHeight="1" x14ac:dyDescent="0.25">
      <c r="A12" s="444" t="s">
        <v>2024</v>
      </c>
      <c r="B12" s="271" t="s">
        <v>1871</v>
      </c>
      <c r="C12" s="470" t="s">
        <v>2025</v>
      </c>
      <c r="D12" s="273"/>
      <c r="E12" s="274"/>
      <c r="F12" s="275"/>
      <c r="G12" s="473" t="s">
        <v>67</v>
      </c>
      <c r="H12" s="460">
        <f>COUNTIFS(B:B,"=Advantageous",G:G,"=Function Available")</f>
        <v>0</v>
      </c>
      <c r="I12" s="277" t="e">
        <f t="shared" si="0"/>
        <v>#N/A</v>
      </c>
      <c r="J12" s="278">
        <f t="shared" si="1"/>
        <v>0</v>
      </c>
      <c r="K12" s="277" t="e">
        <f t="shared" si="2"/>
        <v>#N/A</v>
      </c>
    </row>
    <row r="13" spans="1:11" ht="15" x14ac:dyDescent="0.25">
      <c r="A13" s="448"/>
      <c r="B13" s="449"/>
      <c r="C13" s="471" t="s">
        <v>1449</v>
      </c>
      <c r="D13" s="451"/>
      <c r="E13" s="452"/>
      <c r="F13" s="453"/>
      <c r="G13" s="454"/>
      <c r="H13" s="460">
        <f>COUNTIFS(B:B,"=Advantageous",G:G,"=Function Not Available")</f>
        <v>0</v>
      </c>
      <c r="I13" s="277"/>
      <c r="J13" s="278"/>
      <c r="K13" s="277"/>
    </row>
    <row r="14" spans="1:11" ht="30" customHeight="1" x14ac:dyDescent="0.25">
      <c r="A14" s="288" t="s">
        <v>2026</v>
      </c>
      <c r="B14" s="456" t="s">
        <v>1871</v>
      </c>
      <c r="C14" s="289" t="s">
        <v>1450</v>
      </c>
      <c r="D14" s="305"/>
      <c r="E14" s="291"/>
      <c r="F14" s="292"/>
      <c r="G14" s="293" t="s">
        <v>67</v>
      </c>
      <c r="H14" s="460">
        <f>COUNTIFS(B:B,"=Advantageous",G:G,"=Exception")</f>
        <v>0</v>
      </c>
      <c r="I14" s="277" t="e">
        <f t="shared" ref="I14:I23" si="3">IF(NOT(ISBLANK($B14)),VLOOKUP($B14,specdata,2,FALSE()),"")</f>
        <v>#N/A</v>
      </c>
      <c r="J14" s="278">
        <f t="shared" ref="J14:J23" si="4">VLOOKUP(G14,AvailabilityData,2,FALSE())</f>
        <v>0</v>
      </c>
      <c r="K14" s="277" t="e">
        <f t="shared" ref="K14:K23" si="5">I14*J14</f>
        <v>#N/A</v>
      </c>
    </row>
    <row r="15" spans="1:11" ht="30" customHeight="1" x14ac:dyDescent="0.25">
      <c r="A15" s="299" t="s">
        <v>2027</v>
      </c>
      <c r="B15" s="309" t="s">
        <v>1871</v>
      </c>
      <c r="C15" s="294" t="s">
        <v>1451</v>
      </c>
      <c r="D15" s="301"/>
      <c r="E15" s="296"/>
      <c r="F15" s="297"/>
      <c r="G15" s="298" t="s">
        <v>67</v>
      </c>
      <c r="H15" s="461">
        <f>COUNTIFS(B:B,"=Minimal",G:G,"=Select from Drop Down List")</f>
        <v>0</v>
      </c>
      <c r="I15" s="277" t="e">
        <f t="shared" si="3"/>
        <v>#N/A</v>
      </c>
      <c r="J15" s="278">
        <f t="shared" si="4"/>
        <v>0</v>
      </c>
      <c r="K15" s="277" t="e">
        <f t="shared" si="5"/>
        <v>#N/A</v>
      </c>
    </row>
    <row r="16" spans="1:11" ht="30" customHeight="1" x14ac:dyDescent="0.25">
      <c r="A16" s="299" t="s">
        <v>2028</v>
      </c>
      <c r="B16" s="309" t="s">
        <v>1871</v>
      </c>
      <c r="C16" s="294" t="s">
        <v>1452</v>
      </c>
      <c r="D16" s="301"/>
      <c r="E16" s="296"/>
      <c r="F16" s="297"/>
      <c r="G16" s="298" t="s">
        <v>67</v>
      </c>
      <c r="H16" s="461">
        <f>COUNTIFS(B:B,"=Minimal",G:G,"=Function Available")</f>
        <v>0</v>
      </c>
      <c r="I16" s="277" t="e">
        <f t="shared" si="3"/>
        <v>#N/A</v>
      </c>
      <c r="J16" s="278">
        <f t="shared" si="4"/>
        <v>0</v>
      </c>
      <c r="K16" s="277" t="e">
        <f t="shared" si="5"/>
        <v>#N/A</v>
      </c>
    </row>
    <row r="17" spans="1:11" ht="30" customHeight="1" x14ac:dyDescent="0.25">
      <c r="A17" s="299" t="s">
        <v>2029</v>
      </c>
      <c r="B17" s="309" t="s">
        <v>1871</v>
      </c>
      <c r="C17" s="294" t="s">
        <v>1453</v>
      </c>
      <c r="D17" s="301"/>
      <c r="E17" s="296"/>
      <c r="F17" s="297"/>
      <c r="G17" s="276" t="s">
        <v>67</v>
      </c>
      <c r="H17" s="461">
        <f>COUNTIFS(B:B,"=Minimal",G:G,"=Function Not Available")</f>
        <v>0</v>
      </c>
      <c r="I17" s="277" t="e">
        <f t="shared" si="3"/>
        <v>#N/A</v>
      </c>
      <c r="J17" s="278">
        <f t="shared" si="4"/>
        <v>0</v>
      </c>
      <c r="K17" s="277" t="e">
        <f t="shared" si="5"/>
        <v>#N/A</v>
      </c>
    </row>
    <row r="18" spans="1:11" ht="30" customHeight="1" x14ac:dyDescent="0.25">
      <c r="A18" s="299" t="s">
        <v>2030</v>
      </c>
      <c r="B18" s="309" t="s">
        <v>1871</v>
      </c>
      <c r="C18" s="294" t="s">
        <v>2031</v>
      </c>
      <c r="D18" s="301"/>
      <c r="E18" s="296"/>
      <c r="F18" s="297"/>
      <c r="G18" s="276" t="s">
        <v>67</v>
      </c>
      <c r="H18" s="461">
        <f>COUNTIFS(B:B,"=Minimal",G:G,"=Exception")</f>
        <v>0</v>
      </c>
      <c r="I18" s="277" t="e">
        <f t="shared" si="3"/>
        <v>#N/A</v>
      </c>
      <c r="J18" s="278">
        <f t="shared" si="4"/>
        <v>0</v>
      </c>
      <c r="K18" s="277" t="e">
        <f t="shared" si="5"/>
        <v>#N/A</v>
      </c>
    </row>
    <row r="19" spans="1:11" ht="30" customHeight="1" x14ac:dyDescent="0.25">
      <c r="A19" s="299" t="s">
        <v>2032</v>
      </c>
      <c r="B19" s="309" t="s">
        <v>1871</v>
      </c>
      <c r="C19" s="294" t="s">
        <v>2033</v>
      </c>
      <c r="D19" s="301"/>
      <c r="E19" s="296"/>
      <c r="F19" s="297"/>
      <c r="G19" s="276" t="s">
        <v>67</v>
      </c>
      <c r="I19" s="277" t="e">
        <f t="shared" si="3"/>
        <v>#N/A</v>
      </c>
      <c r="J19" s="278">
        <f t="shared" si="4"/>
        <v>0</v>
      </c>
      <c r="K19" s="277" t="e">
        <f t="shared" si="5"/>
        <v>#N/A</v>
      </c>
    </row>
    <row r="20" spans="1:11" ht="57" customHeight="1" x14ac:dyDescent="0.25">
      <c r="A20" s="299" t="s">
        <v>2034</v>
      </c>
      <c r="B20" s="309" t="s">
        <v>1871</v>
      </c>
      <c r="C20" s="302" t="s">
        <v>2035</v>
      </c>
      <c r="D20" s="301"/>
      <c r="E20" s="296"/>
      <c r="F20" s="297"/>
      <c r="G20" s="276" t="s">
        <v>67</v>
      </c>
      <c r="I20" s="277" t="e">
        <f t="shared" si="3"/>
        <v>#N/A</v>
      </c>
      <c r="J20" s="278">
        <f t="shared" si="4"/>
        <v>0</v>
      </c>
      <c r="K20" s="277" t="e">
        <f t="shared" si="5"/>
        <v>#N/A</v>
      </c>
    </row>
    <row r="21" spans="1:11" ht="30" customHeight="1" x14ac:dyDescent="0.25">
      <c r="A21" s="299" t="s">
        <v>2036</v>
      </c>
      <c r="B21" s="309" t="s">
        <v>1871</v>
      </c>
      <c r="C21" s="302" t="s">
        <v>2037</v>
      </c>
      <c r="D21" s="301"/>
      <c r="E21" s="296"/>
      <c r="F21" s="297"/>
      <c r="G21" s="276" t="s">
        <v>67</v>
      </c>
      <c r="I21" s="277" t="e">
        <f t="shared" si="3"/>
        <v>#N/A</v>
      </c>
      <c r="J21" s="278">
        <f t="shared" si="4"/>
        <v>0</v>
      </c>
      <c r="K21" s="277" t="e">
        <f t="shared" si="5"/>
        <v>#N/A</v>
      </c>
    </row>
    <row r="22" spans="1:11" ht="30" customHeight="1" x14ac:dyDescent="0.25">
      <c r="A22" s="299" t="s">
        <v>2038</v>
      </c>
      <c r="B22" s="309" t="s">
        <v>1871</v>
      </c>
      <c r="C22" s="302" t="s">
        <v>1458</v>
      </c>
      <c r="D22" s="301"/>
      <c r="E22" s="296"/>
      <c r="F22" s="297"/>
      <c r="G22" s="276" t="s">
        <v>67</v>
      </c>
      <c r="I22" s="277" t="e">
        <f t="shared" si="3"/>
        <v>#N/A</v>
      </c>
      <c r="J22" s="278">
        <f t="shared" si="4"/>
        <v>0</v>
      </c>
      <c r="K22" s="277" t="e">
        <f t="shared" si="5"/>
        <v>#N/A</v>
      </c>
    </row>
    <row r="23" spans="1:11" ht="27.6" x14ac:dyDescent="0.25">
      <c r="A23" s="444" t="s">
        <v>2039</v>
      </c>
      <c r="B23" s="271" t="s">
        <v>1871</v>
      </c>
      <c r="C23" s="470" t="s">
        <v>1459</v>
      </c>
      <c r="D23" s="273"/>
      <c r="E23" s="274"/>
      <c r="F23" s="275"/>
      <c r="G23" s="276" t="s">
        <v>67</v>
      </c>
      <c r="I23" s="277" t="e">
        <f t="shared" si="3"/>
        <v>#N/A</v>
      </c>
      <c r="J23" s="278">
        <f t="shared" si="4"/>
        <v>0</v>
      </c>
      <c r="K23" s="277" t="e">
        <f t="shared" si="5"/>
        <v>#N/A</v>
      </c>
    </row>
    <row r="24" spans="1:11" ht="15" x14ac:dyDescent="0.25">
      <c r="A24" s="448"/>
      <c r="B24" s="449"/>
      <c r="C24" s="471" t="s">
        <v>2040</v>
      </c>
      <c r="D24" s="451"/>
      <c r="E24" s="452"/>
      <c r="F24" s="453"/>
      <c r="G24" s="454"/>
      <c r="I24" s="277"/>
      <c r="J24" s="278"/>
      <c r="K24" s="277"/>
    </row>
    <row r="25" spans="1:11" ht="30" customHeight="1" x14ac:dyDescent="0.25">
      <c r="A25" s="288" t="s">
        <v>2041</v>
      </c>
      <c r="B25" s="456" t="s">
        <v>1871</v>
      </c>
      <c r="C25" s="289" t="s">
        <v>2042</v>
      </c>
      <c r="D25" s="305"/>
      <c r="E25" s="291"/>
      <c r="F25" s="292"/>
      <c r="G25" s="474" t="s">
        <v>67</v>
      </c>
      <c r="I25" s="277" t="e">
        <f t="shared" ref="I25:I31" si="6">IF(NOT(ISBLANK($B25)),VLOOKUP($B25,specdata,2,FALSE()),"")</f>
        <v>#N/A</v>
      </c>
      <c r="J25" s="278">
        <f t="shared" ref="J25:J31" si="7">VLOOKUP(G25,AvailabilityData,2,FALSE())</f>
        <v>0</v>
      </c>
      <c r="K25" s="277" t="e">
        <f t="shared" ref="K25:K31" si="8">I25*J25</f>
        <v>#N/A</v>
      </c>
    </row>
    <row r="26" spans="1:11" ht="30" customHeight="1" x14ac:dyDescent="0.25">
      <c r="A26" s="299" t="s">
        <v>2043</v>
      </c>
      <c r="B26" s="309" t="s">
        <v>1871</v>
      </c>
      <c r="C26" s="294" t="s">
        <v>2044</v>
      </c>
      <c r="D26" s="301"/>
      <c r="E26" s="296"/>
      <c r="F26" s="297"/>
      <c r="G26" s="276" t="s">
        <v>67</v>
      </c>
      <c r="I26" s="277" t="e">
        <f t="shared" si="6"/>
        <v>#N/A</v>
      </c>
      <c r="J26" s="278">
        <f t="shared" si="7"/>
        <v>0</v>
      </c>
      <c r="K26" s="277" t="e">
        <f t="shared" si="8"/>
        <v>#N/A</v>
      </c>
    </row>
    <row r="27" spans="1:11" ht="30" customHeight="1" x14ac:dyDescent="0.25">
      <c r="A27" s="299" t="s">
        <v>2045</v>
      </c>
      <c r="B27" s="309" t="s">
        <v>1871</v>
      </c>
      <c r="C27" s="294" t="s">
        <v>2046</v>
      </c>
      <c r="D27" s="301"/>
      <c r="E27" s="296"/>
      <c r="F27" s="297"/>
      <c r="G27" s="276" t="s">
        <v>67</v>
      </c>
      <c r="I27" s="277" t="e">
        <f t="shared" si="6"/>
        <v>#N/A</v>
      </c>
      <c r="J27" s="278">
        <f t="shared" si="7"/>
        <v>0</v>
      </c>
      <c r="K27" s="277" t="e">
        <f t="shared" si="8"/>
        <v>#N/A</v>
      </c>
    </row>
    <row r="28" spans="1:11" ht="30" customHeight="1" x14ac:dyDescent="0.25">
      <c r="A28" s="288" t="s">
        <v>2047</v>
      </c>
      <c r="B28" s="456" t="s">
        <v>1871</v>
      </c>
      <c r="C28" s="294" t="s">
        <v>2048</v>
      </c>
      <c r="D28" s="301"/>
      <c r="E28" s="296"/>
      <c r="F28" s="297"/>
      <c r="G28" s="298" t="s">
        <v>67</v>
      </c>
      <c r="I28" s="277" t="e">
        <f t="shared" si="6"/>
        <v>#N/A</v>
      </c>
      <c r="J28" s="278">
        <f t="shared" si="7"/>
        <v>0</v>
      </c>
      <c r="K28" s="277" t="e">
        <f t="shared" si="8"/>
        <v>#N/A</v>
      </c>
    </row>
    <row r="29" spans="1:11" ht="30" customHeight="1" x14ac:dyDescent="0.25">
      <c r="A29" s="288" t="s">
        <v>2049</v>
      </c>
      <c r="B29" s="456" t="s">
        <v>1871</v>
      </c>
      <c r="C29" s="294" t="s">
        <v>2050</v>
      </c>
      <c r="D29" s="301"/>
      <c r="E29" s="296"/>
      <c r="F29" s="297"/>
      <c r="G29" s="298" t="s">
        <v>67</v>
      </c>
      <c r="I29" s="277" t="e">
        <f t="shared" si="6"/>
        <v>#N/A</v>
      </c>
      <c r="J29" s="278">
        <f t="shared" si="7"/>
        <v>0</v>
      </c>
      <c r="K29" s="277" t="e">
        <f t="shared" si="8"/>
        <v>#N/A</v>
      </c>
    </row>
    <row r="30" spans="1:11" ht="30" customHeight="1" x14ac:dyDescent="0.25">
      <c r="A30" s="288" t="s">
        <v>2051</v>
      </c>
      <c r="B30" s="456" t="s">
        <v>1871</v>
      </c>
      <c r="C30" s="294" t="s">
        <v>2052</v>
      </c>
      <c r="D30" s="301"/>
      <c r="E30" s="296"/>
      <c r="F30" s="297"/>
      <c r="G30" s="298" t="s">
        <v>67</v>
      </c>
      <c r="I30" s="277" t="e">
        <f t="shared" si="6"/>
        <v>#N/A</v>
      </c>
      <c r="J30" s="278">
        <f t="shared" si="7"/>
        <v>0</v>
      </c>
      <c r="K30" s="277" t="e">
        <f t="shared" si="8"/>
        <v>#N/A</v>
      </c>
    </row>
    <row r="31" spans="1:11" ht="30" customHeight="1" x14ac:dyDescent="0.25">
      <c r="A31" s="270" t="s">
        <v>2053</v>
      </c>
      <c r="B31" s="472" t="s">
        <v>1871</v>
      </c>
      <c r="C31" s="272" t="s">
        <v>2023</v>
      </c>
      <c r="D31" s="273"/>
      <c r="E31" s="274"/>
      <c r="F31" s="275"/>
      <c r="G31" s="276" t="s">
        <v>67</v>
      </c>
      <c r="I31" s="277" t="e">
        <f t="shared" si="6"/>
        <v>#N/A</v>
      </c>
      <c r="J31" s="278">
        <f t="shared" si="7"/>
        <v>0</v>
      </c>
      <c r="K31" s="277" t="e">
        <f t="shared" si="8"/>
        <v>#N/A</v>
      </c>
    </row>
    <row r="32" spans="1:11" ht="15" x14ac:dyDescent="0.25">
      <c r="A32" s="448"/>
      <c r="B32" s="449"/>
      <c r="C32" s="471" t="s">
        <v>2054</v>
      </c>
      <c r="D32" s="451"/>
      <c r="E32" s="452"/>
      <c r="F32" s="453"/>
      <c r="G32" s="454"/>
      <c r="I32" s="277"/>
      <c r="J32" s="278"/>
      <c r="K32" s="277"/>
    </row>
    <row r="33" spans="1:11" ht="30" customHeight="1" x14ac:dyDescent="0.25">
      <c r="A33" s="288" t="s">
        <v>2055</v>
      </c>
      <c r="B33" s="456" t="s">
        <v>1871</v>
      </c>
      <c r="C33" s="289" t="s">
        <v>2056</v>
      </c>
      <c r="D33" s="305"/>
      <c r="E33" s="291"/>
      <c r="F33" s="292"/>
      <c r="G33" s="293" t="s">
        <v>67</v>
      </c>
      <c r="I33" s="277" t="e">
        <f t="shared" ref="I33:I42" si="9">IF(NOT(ISBLANK($B33)),VLOOKUP($B33,specdata,2,FALSE()),"")</f>
        <v>#N/A</v>
      </c>
      <c r="J33" s="278">
        <f t="shared" ref="J33:J42" si="10">VLOOKUP(G33,AvailabilityData,2,FALSE())</f>
        <v>0</v>
      </c>
      <c r="K33" s="277" t="e">
        <f t="shared" ref="K33:K42" si="11">I33*J33</f>
        <v>#N/A</v>
      </c>
    </row>
    <row r="34" spans="1:11" ht="30" customHeight="1" x14ac:dyDescent="0.25">
      <c r="A34" s="288" t="s">
        <v>2057</v>
      </c>
      <c r="B34" s="456" t="s">
        <v>1871</v>
      </c>
      <c r="C34" s="294" t="s">
        <v>306</v>
      </c>
      <c r="D34" s="301"/>
      <c r="E34" s="296"/>
      <c r="F34" s="297"/>
      <c r="G34" s="298" t="s">
        <v>67</v>
      </c>
      <c r="I34" s="277" t="e">
        <f t="shared" si="9"/>
        <v>#N/A</v>
      </c>
      <c r="J34" s="278">
        <f t="shared" si="10"/>
        <v>0</v>
      </c>
      <c r="K34" s="277" t="e">
        <f t="shared" si="11"/>
        <v>#N/A</v>
      </c>
    </row>
    <row r="35" spans="1:11" ht="30" customHeight="1" x14ac:dyDescent="0.25">
      <c r="A35" s="288" t="s">
        <v>2058</v>
      </c>
      <c r="B35" s="456" t="s">
        <v>1871</v>
      </c>
      <c r="C35" s="294" t="s">
        <v>2059</v>
      </c>
      <c r="D35" s="301"/>
      <c r="E35" s="296"/>
      <c r="F35" s="297"/>
      <c r="G35" s="298" t="s">
        <v>67</v>
      </c>
      <c r="I35" s="277" t="e">
        <f t="shared" si="9"/>
        <v>#N/A</v>
      </c>
      <c r="J35" s="278">
        <f t="shared" si="10"/>
        <v>0</v>
      </c>
      <c r="K35" s="277" t="e">
        <f t="shared" si="11"/>
        <v>#N/A</v>
      </c>
    </row>
    <row r="36" spans="1:11" ht="30" customHeight="1" x14ac:dyDescent="0.25">
      <c r="A36" s="288" t="s">
        <v>2060</v>
      </c>
      <c r="B36" s="456" t="s">
        <v>1871</v>
      </c>
      <c r="C36" s="294" t="s">
        <v>2061</v>
      </c>
      <c r="D36" s="301"/>
      <c r="E36" s="296"/>
      <c r="F36" s="297"/>
      <c r="G36" s="298" t="s">
        <v>67</v>
      </c>
      <c r="I36" s="277" t="e">
        <f t="shared" si="9"/>
        <v>#N/A</v>
      </c>
      <c r="J36" s="278">
        <f t="shared" si="10"/>
        <v>0</v>
      </c>
      <c r="K36" s="277" t="e">
        <f t="shared" si="11"/>
        <v>#N/A</v>
      </c>
    </row>
    <row r="37" spans="1:11" ht="30" customHeight="1" x14ac:dyDescent="0.25">
      <c r="A37" s="288" t="s">
        <v>2062</v>
      </c>
      <c r="B37" s="456" t="s">
        <v>1871</v>
      </c>
      <c r="C37" s="294" t="s">
        <v>2063</v>
      </c>
      <c r="D37" s="301"/>
      <c r="E37" s="296"/>
      <c r="F37" s="297"/>
      <c r="G37" s="298" t="s">
        <v>67</v>
      </c>
      <c r="I37" s="277" t="e">
        <f t="shared" si="9"/>
        <v>#N/A</v>
      </c>
      <c r="J37" s="278">
        <f t="shared" si="10"/>
        <v>0</v>
      </c>
      <c r="K37" s="277" t="e">
        <f t="shared" si="11"/>
        <v>#N/A</v>
      </c>
    </row>
    <row r="38" spans="1:11" ht="30" customHeight="1" x14ac:dyDescent="0.25">
      <c r="A38" s="288" t="s">
        <v>2064</v>
      </c>
      <c r="B38" s="456" t="s">
        <v>1871</v>
      </c>
      <c r="C38" s="294" t="s">
        <v>2065</v>
      </c>
      <c r="D38" s="301"/>
      <c r="E38" s="296"/>
      <c r="F38" s="297"/>
      <c r="G38" s="298" t="s">
        <v>67</v>
      </c>
      <c r="I38" s="277" t="e">
        <f t="shared" si="9"/>
        <v>#N/A</v>
      </c>
      <c r="J38" s="278">
        <f t="shared" si="10"/>
        <v>0</v>
      </c>
      <c r="K38" s="277" t="e">
        <f t="shared" si="11"/>
        <v>#N/A</v>
      </c>
    </row>
    <row r="39" spans="1:11" ht="30" customHeight="1" x14ac:dyDescent="0.25">
      <c r="A39" s="288" t="s">
        <v>2066</v>
      </c>
      <c r="B39" s="456" t="s">
        <v>1871</v>
      </c>
      <c r="C39" s="294" t="s">
        <v>2067</v>
      </c>
      <c r="D39" s="301"/>
      <c r="E39" s="296"/>
      <c r="F39" s="297"/>
      <c r="G39" s="298" t="s">
        <v>67</v>
      </c>
      <c r="I39" s="277" t="e">
        <f t="shared" si="9"/>
        <v>#N/A</v>
      </c>
      <c r="J39" s="278">
        <f t="shared" si="10"/>
        <v>0</v>
      </c>
      <c r="K39" s="277" t="e">
        <f t="shared" si="11"/>
        <v>#N/A</v>
      </c>
    </row>
    <row r="40" spans="1:11" ht="30" customHeight="1" x14ac:dyDescent="0.25">
      <c r="A40" s="288" t="s">
        <v>2068</v>
      </c>
      <c r="B40" s="456" t="s">
        <v>1871</v>
      </c>
      <c r="C40" s="302" t="s">
        <v>2069</v>
      </c>
      <c r="D40" s="301"/>
      <c r="E40" s="296"/>
      <c r="F40" s="297"/>
      <c r="G40" s="298" t="s">
        <v>67</v>
      </c>
      <c r="I40" s="277" t="e">
        <f t="shared" si="9"/>
        <v>#N/A</v>
      </c>
      <c r="J40" s="278">
        <f t="shared" si="10"/>
        <v>0</v>
      </c>
      <c r="K40" s="277" t="e">
        <f t="shared" si="11"/>
        <v>#N/A</v>
      </c>
    </row>
    <row r="41" spans="1:11" ht="30" customHeight="1" x14ac:dyDescent="0.25">
      <c r="A41" s="288" t="s">
        <v>2070</v>
      </c>
      <c r="B41" s="456" t="s">
        <v>1871</v>
      </c>
      <c r="C41" s="302" t="s">
        <v>2071</v>
      </c>
      <c r="D41" s="301"/>
      <c r="E41" s="296"/>
      <c r="F41" s="297"/>
      <c r="G41" s="298" t="s">
        <v>67</v>
      </c>
      <c r="I41" s="277" t="e">
        <f t="shared" si="9"/>
        <v>#N/A</v>
      </c>
      <c r="J41" s="278">
        <f t="shared" si="10"/>
        <v>0</v>
      </c>
      <c r="K41" s="277" t="e">
        <f t="shared" si="11"/>
        <v>#N/A</v>
      </c>
    </row>
    <row r="42" spans="1:11" ht="30" customHeight="1" x14ac:dyDescent="0.25">
      <c r="A42" s="270" t="s">
        <v>2072</v>
      </c>
      <c r="B42" s="472" t="s">
        <v>1871</v>
      </c>
      <c r="C42" s="470" t="s">
        <v>534</v>
      </c>
      <c r="D42" s="273"/>
      <c r="E42" s="274"/>
      <c r="F42" s="275"/>
      <c r="G42" s="276" t="s">
        <v>67</v>
      </c>
      <c r="I42" s="277" t="e">
        <f t="shared" si="9"/>
        <v>#N/A</v>
      </c>
      <c r="J42" s="278">
        <f t="shared" si="10"/>
        <v>0</v>
      </c>
      <c r="K42" s="277" t="e">
        <f t="shared" si="11"/>
        <v>#N/A</v>
      </c>
    </row>
    <row r="43" spans="1:11" ht="15" x14ac:dyDescent="0.25">
      <c r="A43" s="448"/>
      <c r="B43" s="449"/>
      <c r="C43" s="471" t="s">
        <v>2073</v>
      </c>
      <c r="D43" s="451"/>
      <c r="E43" s="452"/>
      <c r="F43" s="453"/>
      <c r="G43" s="454"/>
      <c r="I43" s="277"/>
      <c r="J43" s="278"/>
      <c r="K43" s="277"/>
    </row>
    <row r="44" spans="1:11" ht="30" customHeight="1" x14ac:dyDescent="0.25">
      <c r="A44" s="288" t="s">
        <v>2074</v>
      </c>
      <c r="B44" s="456" t="s">
        <v>1871</v>
      </c>
      <c r="C44" s="289" t="s">
        <v>567</v>
      </c>
      <c r="D44" s="305"/>
      <c r="E44" s="291"/>
      <c r="F44" s="292"/>
      <c r="G44" s="293" t="s">
        <v>67</v>
      </c>
      <c r="I44" s="277" t="e">
        <f t="shared" ref="I44:I55" si="12">IF(NOT(ISBLANK($B44)),VLOOKUP($B44,specdata,2,FALSE()),"")</f>
        <v>#N/A</v>
      </c>
      <c r="J44" s="278">
        <f t="shared" ref="J44:J55" si="13">VLOOKUP(G44,AvailabilityData,2,FALSE())</f>
        <v>0</v>
      </c>
      <c r="K44" s="277" t="e">
        <f t="shared" ref="K44:K55" si="14">I44*J44</f>
        <v>#N/A</v>
      </c>
    </row>
    <row r="45" spans="1:11" ht="30" customHeight="1" x14ac:dyDescent="0.25">
      <c r="A45" s="288" t="s">
        <v>2075</v>
      </c>
      <c r="B45" s="456" t="s">
        <v>1871</v>
      </c>
      <c r="C45" s="294" t="s">
        <v>568</v>
      </c>
      <c r="D45" s="301"/>
      <c r="E45" s="296"/>
      <c r="F45" s="297"/>
      <c r="G45" s="298" t="s">
        <v>67</v>
      </c>
      <c r="I45" s="277" t="e">
        <f t="shared" si="12"/>
        <v>#N/A</v>
      </c>
      <c r="J45" s="278">
        <f t="shared" si="13"/>
        <v>0</v>
      </c>
      <c r="K45" s="277" t="e">
        <f t="shared" si="14"/>
        <v>#N/A</v>
      </c>
    </row>
    <row r="46" spans="1:11" ht="30" customHeight="1" x14ac:dyDescent="0.25">
      <c r="A46" s="288" t="s">
        <v>2076</v>
      </c>
      <c r="B46" s="456" t="s">
        <v>1871</v>
      </c>
      <c r="C46" s="294" t="s">
        <v>569</v>
      </c>
      <c r="D46" s="301"/>
      <c r="E46" s="296"/>
      <c r="F46" s="297"/>
      <c r="G46" s="298" t="s">
        <v>67</v>
      </c>
      <c r="I46" s="277" t="e">
        <f t="shared" si="12"/>
        <v>#N/A</v>
      </c>
      <c r="J46" s="278">
        <f t="shared" si="13"/>
        <v>0</v>
      </c>
      <c r="K46" s="277" t="e">
        <f t="shared" si="14"/>
        <v>#N/A</v>
      </c>
    </row>
    <row r="47" spans="1:11" ht="30" customHeight="1" x14ac:dyDescent="0.25">
      <c r="A47" s="288" t="s">
        <v>2077</v>
      </c>
      <c r="B47" s="456" t="s">
        <v>1871</v>
      </c>
      <c r="C47" s="294" t="s">
        <v>570</v>
      </c>
      <c r="D47" s="301"/>
      <c r="E47" s="296"/>
      <c r="F47" s="297"/>
      <c r="G47" s="298" t="s">
        <v>67</v>
      </c>
      <c r="I47" s="277" t="e">
        <f t="shared" si="12"/>
        <v>#N/A</v>
      </c>
      <c r="J47" s="278">
        <f t="shared" si="13"/>
        <v>0</v>
      </c>
      <c r="K47" s="277" t="e">
        <f t="shared" si="14"/>
        <v>#N/A</v>
      </c>
    </row>
    <row r="48" spans="1:11" ht="30" customHeight="1" x14ac:dyDescent="0.25">
      <c r="A48" s="288" t="s">
        <v>2078</v>
      </c>
      <c r="B48" s="456" t="s">
        <v>1871</v>
      </c>
      <c r="C48" s="294" t="s">
        <v>2079</v>
      </c>
      <c r="D48" s="301"/>
      <c r="E48" s="296"/>
      <c r="F48" s="297"/>
      <c r="G48" s="298" t="s">
        <v>67</v>
      </c>
      <c r="I48" s="277" t="e">
        <f t="shared" si="12"/>
        <v>#N/A</v>
      </c>
      <c r="J48" s="278">
        <f t="shared" si="13"/>
        <v>0</v>
      </c>
      <c r="K48" s="277" t="e">
        <f t="shared" si="14"/>
        <v>#N/A</v>
      </c>
    </row>
    <row r="49" spans="1:11" ht="30" customHeight="1" x14ac:dyDescent="0.25">
      <c r="A49" s="288" t="s">
        <v>2080</v>
      </c>
      <c r="B49" s="456" t="s">
        <v>1871</v>
      </c>
      <c r="C49" s="294" t="s">
        <v>2081</v>
      </c>
      <c r="D49" s="301"/>
      <c r="E49" s="296"/>
      <c r="F49" s="297"/>
      <c r="G49" s="298" t="s">
        <v>67</v>
      </c>
      <c r="I49" s="277" t="e">
        <f t="shared" si="12"/>
        <v>#N/A</v>
      </c>
      <c r="J49" s="278">
        <f t="shared" si="13"/>
        <v>0</v>
      </c>
      <c r="K49" s="277" t="e">
        <f t="shared" si="14"/>
        <v>#N/A</v>
      </c>
    </row>
    <row r="50" spans="1:11" ht="30" customHeight="1" x14ac:dyDescent="0.25">
      <c r="A50" s="288" t="s">
        <v>2082</v>
      </c>
      <c r="B50" s="456" t="s">
        <v>1871</v>
      </c>
      <c r="C50" s="302" t="s">
        <v>535</v>
      </c>
      <c r="D50" s="301"/>
      <c r="E50" s="296"/>
      <c r="F50" s="297"/>
      <c r="G50" s="298" t="s">
        <v>67</v>
      </c>
      <c r="I50" s="277" t="e">
        <f t="shared" si="12"/>
        <v>#N/A</v>
      </c>
      <c r="J50" s="278">
        <f t="shared" si="13"/>
        <v>0</v>
      </c>
      <c r="K50" s="277" t="e">
        <f t="shared" si="14"/>
        <v>#N/A</v>
      </c>
    </row>
    <row r="51" spans="1:11" ht="30" customHeight="1" x14ac:dyDescent="0.25">
      <c r="A51" s="288" t="s">
        <v>2083</v>
      </c>
      <c r="B51" s="456" t="s">
        <v>1871</v>
      </c>
      <c r="C51" s="302" t="s">
        <v>536</v>
      </c>
      <c r="D51" s="301"/>
      <c r="E51" s="296"/>
      <c r="F51" s="297"/>
      <c r="G51" s="298" t="s">
        <v>67</v>
      </c>
      <c r="I51" s="277" t="e">
        <f t="shared" si="12"/>
        <v>#N/A</v>
      </c>
      <c r="J51" s="278">
        <f t="shared" si="13"/>
        <v>0</v>
      </c>
      <c r="K51" s="277" t="e">
        <f t="shared" si="14"/>
        <v>#N/A</v>
      </c>
    </row>
    <row r="52" spans="1:11" ht="30" customHeight="1" x14ac:dyDescent="0.25">
      <c r="A52" s="288" t="s">
        <v>2084</v>
      </c>
      <c r="B52" s="456" t="s">
        <v>1871</v>
      </c>
      <c r="C52" s="302" t="s">
        <v>537</v>
      </c>
      <c r="D52" s="301"/>
      <c r="E52" s="296"/>
      <c r="F52" s="297"/>
      <c r="G52" s="298" t="s">
        <v>67</v>
      </c>
      <c r="I52" s="277" t="e">
        <f t="shared" si="12"/>
        <v>#N/A</v>
      </c>
      <c r="J52" s="278">
        <f t="shared" si="13"/>
        <v>0</v>
      </c>
      <c r="K52" s="277" t="e">
        <f t="shared" si="14"/>
        <v>#N/A</v>
      </c>
    </row>
    <row r="53" spans="1:11" ht="30" customHeight="1" x14ac:dyDescent="0.25">
      <c r="A53" s="288" t="s">
        <v>2085</v>
      </c>
      <c r="B53" s="456" t="s">
        <v>1871</v>
      </c>
      <c r="C53" s="302" t="s">
        <v>576</v>
      </c>
      <c r="D53" s="301"/>
      <c r="E53" s="296"/>
      <c r="F53" s="297"/>
      <c r="G53" s="298" t="s">
        <v>67</v>
      </c>
      <c r="I53" s="277" t="e">
        <f t="shared" si="12"/>
        <v>#N/A</v>
      </c>
      <c r="J53" s="278">
        <f t="shared" si="13"/>
        <v>0</v>
      </c>
      <c r="K53" s="277" t="e">
        <f t="shared" si="14"/>
        <v>#N/A</v>
      </c>
    </row>
    <row r="54" spans="1:11" ht="30" customHeight="1" x14ac:dyDescent="0.25">
      <c r="A54" s="288" t="s">
        <v>2086</v>
      </c>
      <c r="B54" s="456" t="s">
        <v>1871</v>
      </c>
      <c r="C54" s="302" t="s">
        <v>577</v>
      </c>
      <c r="D54" s="301"/>
      <c r="E54" s="296"/>
      <c r="F54" s="297"/>
      <c r="G54" s="298" t="s">
        <v>67</v>
      </c>
      <c r="I54" s="277" t="e">
        <f t="shared" si="12"/>
        <v>#N/A</v>
      </c>
      <c r="J54" s="278">
        <f t="shared" si="13"/>
        <v>0</v>
      </c>
      <c r="K54" s="277" t="e">
        <f t="shared" si="14"/>
        <v>#N/A</v>
      </c>
    </row>
    <row r="55" spans="1:11" ht="30" customHeight="1" x14ac:dyDescent="0.25">
      <c r="A55" s="270" t="s">
        <v>2087</v>
      </c>
      <c r="B55" s="472" t="s">
        <v>1871</v>
      </c>
      <c r="C55" s="470" t="s">
        <v>2088</v>
      </c>
      <c r="D55" s="273"/>
      <c r="E55" s="274"/>
      <c r="F55" s="275"/>
      <c r="G55" s="276" t="s">
        <v>67</v>
      </c>
      <c r="I55" s="277" t="e">
        <f t="shared" si="12"/>
        <v>#N/A</v>
      </c>
      <c r="J55" s="278">
        <f t="shared" si="13"/>
        <v>0</v>
      </c>
      <c r="K55" s="277" t="e">
        <f t="shared" si="14"/>
        <v>#N/A</v>
      </c>
    </row>
    <row r="56" spans="1:11" ht="30" customHeight="1" x14ac:dyDescent="0.25">
      <c r="A56" s="448"/>
      <c r="B56" s="449"/>
      <c r="C56" s="471" t="s">
        <v>480</v>
      </c>
      <c r="D56" s="451"/>
      <c r="E56" s="452"/>
      <c r="F56" s="453"/>
      <c r="G56" s="454"/>
      <c r="I56" s="277"/>
      <c r="J56" s="278"/>
      <c r="K56" s="277"/>
    </row>
    <row r="57" spans="1:11" ht="30" customHeight="1" x14ac:dyDescent="0.25">
      <c r="A57" s="288" t="s">
        <v>2089</v>
      </c>
      <c r="B57" s="456" t="s">
        <v>1871</v>
      </c>
      <c r="C57" s="289" t="s">
        <v>481</v>
      </c>
      <c r="D57" s="305"/>
      <c r="E57" s="291"/>
      <c r="F57" s="292"/>
      <c r="G57" s="293" t="s">
        <v>67</v>
      </c>
      <c r="I57" s="277" t="e">
        <f>IF(NOT(ISBLANK($B57)),VLOOKUP($B57,specdata,2,FALSE()),"")</f>
        <v>#N/A</v>
      </c>
      <c r="J57" s="278">
        <f>VLOOKUP(G57,AvailabilityData,2,FALSE())</f>
        <v>0</v>
      </c>
      <c r="K57" s="277" t="e">
        <f>I57*J57</f>
        <v>#N/A</v>
      </c>
    </row>
    <row r="58" spans="1:11" ht="30" customHeight="1" x14ac:dyDescent="0.25">
      <c r="A58" s="288" t="s">
        <v>2090</v>
      </c>
      <c r="B58" s="456" t="s">
        <v>1871</v>
      </c>
      <c r="C58" s="294" t="s">
        <v>2091</v>
      </c>
      <c r="D58" s="301"/>
      <c r="E58" s="296"/>
      <c r="F58" s="297"/>
      <c r="G58" s="298" t="s">
        <v>67</v>
      </c>
      <c r="I58" s="277" t="e">
        <f>IF(NOT(ISBLANK($B58)),VLOOKUP($B58,specdata,2,FALSE()),"")</f>
        <v>#N/A</v>
      </c>
      <c r="J58" s="278">
        <f>VLOOKUP(G58,AvailabilityData,2,FALSE())</f>
        <v>0</v>
      </c>
      <c r="K58" s="277" t="e">
        <f>I58*J58</f>
        <v>#N/A</v>
      </c>
    </row>
    <row r="59" spans="1:11" ht="30" customHeight="1" x14ac:dyDescent="0.25">
      <c r="A59" s="288" t="s">
        <v>2092</v>
      </c>
      <c r="B59" s="456" t="s">
        <v>1871</v>
      </c>
      <c r="C59" s="294" t="s">
        <v>2093</v>
      </c>
      <c r="D59" s="301"/>
      <c r="E59" s="296"/>
      <c r="F59" s="297"/>
      <c r="G59" s="298" t="s">
        <v>67</v>
      </c>
      <c r="I59" s="277" t="e">
        <f>IF(NOT(ISBLANK($B59)),VLOOKUP($B59,specdata,2,FALSE()),"")</f>
        <v>#N/A</v>
      </c>
      <c r="J59" s="278">
        <f>VLOOKUP(G59,AvailabilityData,2,FALSE())</f>
        <v>0</v>
      </c>
      <c r="K59" s="277" t="e">
        <f>I59*J59</f>
        <v>#N/A</v>
      </c>
    </row>
    <row r="60" spans="1:11" ht="30" customHeight="1" x14ac:dyDescent="0.25">
      <c r="A60" s="270" t="s">
        <v>2094</v>
      </c>
      <c r="B60" s="472" t="s">
        <v>1871</v>
      </c>
      <c r="C60" s="272" t="s">
        <v>2095</v>
      </c>
      <c r="D60" s="273"/>
      <c r="E60" s="274"/>
      <c r="F60" s="275"/>
      <c r="G60" s="276" t="s">
        <v>67</v>
      </c>
      <c r="I60" s="277" t="e">
        <f>IF(NOT(ISBLANK($B60)),VLOOKUP($B60,specdata,2,FALSE()),"")</f>
        <v>#N/A</v>
      </c>
      <c r="J60" s="278">
        <f>VLOOKUP(G60,AvailabilityData,2,FALSE())</f>
        <v>0</v>
      </c>
      <c r="K60" s="277" t="e">
        <f>I60*J60</f>
        <v>#N/A</v>
      </c>
    </row>
    <row r="61" spans="1:11" ht="30" customHeight="1" x14ac:dyDescent="0.25">
      <c r="A61" s="448"/>
      <c r="B61" s="449"/>
      <c r="C61" s="471" t="s">
        <v>2096</v>
      </c>
      <c r="D61" s="451"/>
      <c r="E61" s="452"/>
      <c r="F61" s="453"/>
      <c r="G61" s="454"/>
      <c r="I61" s="277"/>
      <c r="J61" s="278"/>
      <c r="K61" s="277"/>
    </row>
    <row r="62" spans="1:11" ht="30" customHeight="1" x14ac:dyDescent="0.25">
      <c r="A62" s="288" t="s">
        <v>2097</v>
      </c>
      <c r="B62" s="456" t="s">
        <v>1871</v>
      </c>
      <c r="C62" s="289" t="s">
        <v>643</v>
      </c>
      <c r="D62" s="305"/>
      <c r="E62" s="291"/>
      <c r="F62" s="292"/>
      <c r="G62" s="293" t="s">
        <v>67</v>
      </c>
      <c r="I62" s="277" t="e">
        <f t="shared" ref="I62:I75" si="15">IF(NOT(ISBLANK($B62)),VLOOKUP($B62,specdata,2,FALSE()),"")</f>
        <v>#N/A</v>
      </c>
      <c r="J62" s="278">
        <f t="shared" ref="J62:J75" si="16">VLOOKUP(G62,AvailabilityData,2,FALSE())</f>
        <v>0</v>
      </c>
      <c r="K62" s="277" t="e">
        <f t="shared" ref="K62:K75" si="17">I62*J62</f>
        <v>#N/A</v>
      </c>
    </row>
    <row r="63" spans="1:11" ht="30" customHeight="1" x14ac:dyDescent="0.25">
      <c r="A63" s="288" t="s">
        <v>2098</v>
      </c>
      <c r="B63" s="456" t="s">
        <v>1871</v>
      </c>
      <c r="C63" s="294" t="s">
        <v>655</v>
      </c>
      <c r="D63" s="301"/>
      <c r="E63" s="296"/>
      <c r="F63" s="297"/>
      <c r="G63" s="298" t="s">
        <v>67</v>
      </c>
      <c r="I63" s="277" t="e">
        <f t="shared" si="15"/>
        <v>#N/A</v>
      </c>
      <c r="J63" s="278">
        <f t="shared" si="16"/>
        <v>0</v>
      </c>
      <c r="K63" s="277" t="e">
        <f t="shared" si="17"/>
        <v>#N/A</v>
      </c>
    </row>
    <row r="64" spans="1:11" ht="30" customHeight="1" x14ac:dyDescent="0.25">
      <c r="A64" s="288" t="s">
        <v>2099</v>
      </c>
      <c r="B64" s="456" t="s">
        <v>1871</v>
      </c>
      <c r="C64" s="294" t="s">
        <v>647</v>
      </c>
      <c r="D64" s="301"/>
      <c r="E64" s="296"/>
      <c r="F64" s="297"/>
      <c r="G64" s="298" t="s">
        <v>67</v>
      </c>
      <c r="I64" s="277" t="e">
        <f t="shared" si="15"/>
        <v>#N/A</v>
      </c>
      <c r="J64" s="278">
        <f t="shared" si="16"/>
        <v>0</v>
      </c>
      <c r="K64" s="277" t="e">
        <f t="shared" si="17"/>
        <v>#N/A</v>
      </c>
    </row>
    <row r="65" spans="1:11" ht="30" customHeight="1" x14ac:dyDescent="0.25">
      <c r="A65" s="288" t="s">
        <v>2100</v>
      </c>
      <c r="B65" s="456" t="s">
        <v>1871</v>
      </c>
      <c r="C65" s="294" t="s">
        <v>2101</v>
      </c>
      <c r="D65" s="301"/>
      <c r="E65" s="296"/>
      <c r="F65" s="297"/>
      <c r="G65" s="298" t="s">
        <v>67</v>
      </c>
      <c r="I65" s="277" t="e">
        <f t="shared" si="15"/>
        <v>#N/A</v>
      </c>
      <c r="J65" s="278">
        <f t="shared" si="16"/>
        <v>0</v>
      </c>
      <c r="K65" s="277" t="e">
        <f t="shared" si="17"/>
        <v>#N/A</v>
      </c>
    </row>
    <row r="66" spans="1:11" ht="30" customHeight="1" x14ac:dyDescent="0.25">
      <c r="A66" s="288" t="s">
        <v>2102</v>
      </c>
      <c r="B66" s="456" t="s">
        <v>1871</v>
      </c>
      <c r="C66" s="294" t="s">
        <v>645</v>
      </c>
      <c r="D66" s="301"/>
      <c r="E66" s="296"/>
      <c r="F66" s="297"/>
      <c r="G66" s="298" t="s">
        <v>67</v>
      </c>
      <c r="I66" s="277" t="e">
        <f t="shared" si="15"/>
        <v>#N/A</v>
      </c>
      <c r="J66" s="278">
        <f t="shared" si="16"/>
        <v>0</v>
      </c>
      <c r="K66" s="277" t="e">
        <f t="shared" si="17"/>
        <v>#N/A</v>
      </c>
    </row>
    <row r="67" spans="1:11" ht="30" customHeight="1" x14ac:dyDescent="0.25">
      <c r="A67" s="288" t="s">
        <v>2103</v>
      </c>
      <c r="B67" s="456" t="s">
        <v>1871</v>
      </c>
      <c r="C67" s="294" t="s">
        <v>2104</v>
      </c>
      <c r="D67" s="301"/>
      <c r="E67" s="296"/>
      <c r="F67" s="297"/>
      <c r="G67" s="298" t="s">
        <v>67</v>
      </c>
      <c r="I67" s="277" t="e">
        <f t="shared" si="15"/>
        <v>#N/A</v>
      </c>
      <c r="J67" s="278">
        <f t="shared" si="16"/>
        <v>0</v>
      </c>
      <c r="K67" s="277" t="e">
        <f t="shared" si="17"/>
        <v>#N/A</v>
      </c>
    </row>
    <row r="68" spans="1:11" ht="30" customHeight="1" x14ac:dyDescent="0.25">
      <c r="A68" s="288" t="s">
        <v>2105</v>
      </c>
      <c r="B68" s="456" t="s">
        <v>1871</v>
      </c>
      <c r="C68" s="294" t="s">
        <v>2106</v>
      </c>
      <c r="D68" s="301"/>
      <c r="E68" s="296"/>
      <c r="F68" s="297"/>
      <c r="G68" s="298" t="s">
        <v>67</v>
      </c>
      <c r="I68" s="277" t="e">
        <f t="shared" si="15"/>
        <v>#N/A</v>
      </c>
      <c r="J68" s="278">
        <f t="shared" si="16"/>
        <v>0</v>
      </c>
      <c r="K68" s="277" t="e">
        <f t="shared" si="17"/>
        <v>#N/A</v>
      </c>
    </row>
    <row r="69" spans="1:11" ht="30" customHeight="1" x14ac:dyDescent="0.25">
      <c r="A69" s="288" t="s">
        <v>2107</v>
      </c>
      <c r="B69" s="456" t="s">
        <v>1871</v>
      </c>
      <c r="C69" s="294" t="s">
        <v>2108</v>
      </c>
      <c r="D69" s="301"/>
      <c r="E69" s="296"/>
      <c r="F69" s="297"/>
      <c r="G69" s="298" t="s">
        <v>67</v>
      </c>
      <c r="I69" s="277" t="e">
        <f t="shared" si="15"/>
        <v>#N/A</v>
      </c>
      <c r="J69" s="278">
        <f t="shared" si="16"/>
        <v>0</v>
      </c>
      <c r="K69" s="277" t="e">
        <f t="shared" si="17"/>
        <v>#N/A</v>
      </c>
    </row>
    <row r="70" spans="1:11" ht="30" customHeight="1" x14ac:dyDescent="0.25">
      <c r="A70" s="288" t="s">
        <v>2109</v>
      </c>
      <c r="B70" s="456" t="s">
        <v>1871</v>
      </c>
      <c r="C70" s="294" t="s">
        <v>2110</v>
      </c>
      <c r="D70" s="301"/>
      <c r="E70" s="296"/>
      <c r="F70" s="297"/>
      <c r="G70" s="298" t="s">
        <v>67</v>
      </c>
      <c r="I70" s="277" t="e">
        <f t="shared" si="15"/>
        <v>#N/A</v>
      </c>
      <c r="J70" s="278">
        <f t="shared" si="16"/>
        <v>0</v>
      </c>
      <c r="K70" s="277" t="e">
        <f t="shared" si="17"/>
        <v>#N/A</v>
      </c>
    </row>
    <row r="71" spans="1:11" ht="30" customHeight="1" x14ac:dyDescent="0.25">
      <c r="A71" s="288" t="s">
        <v>2111</v>
      </c>
      <c r="B71" s="456" t="s">
        <v>1871</v>
      </c>
      <c r="C71" s="294" t="s">
        <v>1155</v>
      </c>
      <c r="D71" s="301"/>
      <c r="E71" s="296"/>
      <c r="F71" s="297"/>
      <c r="G71" s="298" t="s">
        <v>67</v>
      </c>
      <c r="I71" s="277" t="e">
        <f t="shared" si="15"/>
        <v>#N/A</v>
      </c>
      <c r="J71" s="278">
        <f t="shared" si="16"/>
        <v>0</v>
      </c>
      <c r="K71" s="277" t="e">
        <f t="shared" si="17"/>
        <v>#N/A</v>
      </c>
    </row>
    <row r="72" spans="1:11" ht="30" customHeight="1" x14ac:dyDescent="0.25">
      <c r="A72" s="288" t="s">
        <v>2112</v>
      </c>
      <c r="B72" s="456" t="s">
        <v>1871</v>
      </c>
      <c r="C72" s="294" t="s">
        <v>2113</v>
      </c>
      <c r="D72" s="301"/>
      <c r="E72" s="296"/>
      <c r="F72" s="297"/>
      <c r="G72" s="298" t="s">
        <v>67</v>
      </c>
      <c r="I72" s="277" t="e">
        <f t="shared" si="15"/>
        <v>#N/A</v>
      </c>
      <c r="J72" s="278">
        <f t="shared" si="16"/>
        <v>0</v>
      </c>
      <c r="K72" s="277" t="e">
        <f t="shared" si="17"/>
        <v>#N/A</v>
      </c>
    </row>
    <row r="73" spans="1:11" ht="30" customHeight="1" x14ac:dyDescent="0.25">
      <c r="A73" s="288" t="s">
        <v>2114</v>
      </c>
      <c r="B73" s="456" t="s">
        <v>1871</v>
      </c>
      <c r="C73" s="294" t="s">
        <v>2115</v>
      </c>
      <c r="D73" s="301"/>
      <c r="E73" s="296"/>
      <c r="F73" s="297"/>
      <c r="G73" s="298" t="s">
        <v>67</v>
      </c>
      <c r="I73" s="277" t="e">
        <f t="shared" si="15"/>
        <v>#N/A</v>
      </c>
      <c r="J73" s="278">
        <f t="shared" si="16"/>
        <v>0</v>
      </c>
      <c r="K73" s="277" t="e">
        <f t="shared" si="17"/>
        <v>#N/A</v>
      </c>
    </row>
    <row r="74" spans="1:11" ht="30" customHeight="1" x14ac:dyDescent="0.25">
      <c r="A74" s="288" t="s">
        <v>2116</v>
      </c>
      <c r="B74" s="456" t="s">
        <v>1871</v>
      </c>
      <c r="C74" s="294" t="s">
        <v>2117</v>
      </c>
      <c r="D74" s="301"/>
      <c r="E74" s="296"/>
      <c r="F74" s="297"/>
      <c r="G74" s="298" t="s">
        <v>67</v>
      </c>
      <c r="I74" s="277" t="e">
        <f t="shared" si="15"/>
        <v>#N/A</v>
      </c>
      <c r="J74" s="278">
        <f t="shared" si="16"/>
        <v>0</v>
      </c>
      <c r="K74" s="277" t="e">
        <f t="shared" si="17"/>
        <v>#N/A</v>
      </c>
    </row>
    <row r="75" spans="1:11" ht="30" customHeight="1" x14ac:dyDescent="0.25">
      <c r="A75" s="270" t="s">
        <v>2118</v>
      </c>
      <c r="B75" s="472" t="s">
        <v>1871</v>
      </c>
      <c r="C75" s="272" t="s">
        <v>1896</v>
      </c>
      <c r="D75" s="273"/>
      <c r="E75" s="274"/>
      <c r="F75" s="275"/>
      <c r="G75" s="276" t="s">
        <v>67</v>
      </c>
      <c r="I75" s="277" t="e">
        <f t="shared" si="15"/>
        <v>#N/A</v>
      </c>
      <c r="J75" s="278">
        <f t="shared" si="16"/>
        <v>0</v>
      </c>
      <c r="K75" s="277" t="e">
        <f t="shared" si="17"/>
        <v>#N/A</v>
      </c>
    </row>
    <row r="76" spans="1:11" ht="30" customHeight="1" x14ac:dyDescent="0.25">
      <c r="A76" s="448"/>
      <c r="B76" s="449"/>
      <c r="C76" s="471" t="s">
        <v>2119</v>
      </c>
      <c r="D76" s="451"/>
      <c r="E76" s="452"/>
      <c r="F76" s="453"/>
      <c r="G76" s="454"/>
      <c r="I76" s="277"/>
      <c r="J76" s="278"/>
      <c r="K76" s="277"/>
    </row>
    <row r="77" spans="1:11" ht="30" customHeight="1" x14ac:dyDescent="0.25">
      <c r="A77" s="288" t="s">
        <v>2120</v>
      </c>
      <c r="B77" s="456" t="s">
        <v>1871</v>
      </c>
      <c r="C77" s="289" t="s">
        <v>2121</v>
      </c>
      <c r="D77" s="305"/>
      <c r="E77" s="291"/>
      <c r="F77" s="292"/>
      <c r="G77" s="293" t="s">
        <v>67</v>
      </c>
      <c r="I77" s="277" t="e">
        <f t="shared" ref="I77:I88" si="18">IF(NOT(ISBLANK($B77)),VLOOKUP($B77,specdata,2,FALSE()),"")</f>
        <v>#N/A</v>
      </c>
      <c r="J77" s="278">
        <f t="shared" ref="J77:J88" si="19">VLOOKUP(G77,AvailabilityData,2,FALSE())</f>
        <v>0</v>
      </c>
      <c r="K77" s="277" t="e">
        <f t="shared" ref="K77:K88" si="20">I77*J77</f>
        <v>#N/A</v>
      </c>
    </row>
    <row r="78" spans="1:11" ht="30" customHeight="1" x14ac:dyDescent="0.25">
      <c r="A78" s="288" t="s">
        <v>2122</v>
      </c>
      <c r="B78" s="456" t="s">
        <v>1871</v>
      </c>
      <c r="C78" s="294" t="s">
        <v>2123</v>
      </c>
      <c r="D78" s="475"/>
      <c r="E78" s="296"/>
      <c r="F78" s="297"/>
      <c r="G78" s="298" t="s">
        <v>67</v>
      </c>
      <c r="I78" s="277" t="e">
        <f t="shared" si="18"/>
        <v>#N/A</v>
      </c>
      <c r="J78" s="278">
        <f t="shared" si="19"/>
        <v>0</v>
      </c>
      <c r="K78" s="277" t="e">
        <f t="shared" si="20"/>
        <v>#N/A</v>
      </c>
    </row>
    <row r="79" spans="1:11" ht="30" customHeight="1" x14ac:dyDescent="0.25">
      <c r="A79" s="288" t="s">
        <v>2124</v>
      </c>
      <c r="B79" s="456" t="s">
        <v>1871</v>
      </c>
      <c r="C79" s="294" t="s">
        <v>2125</v>
      </c>
      <c r="D79" s="301"/>
      <c r="E79" s="296"/>
      <c r="F79" s="297"/>
      <c r="G79" s="298" t="s">
        <v>67</v>
      </c>
      <c r="I79" s="277" t="e">
        <f t="shared" si="18"/>
        <v>#N/A</v>
      </c>
      <c r="J79" s="278">
        <f t="shared" si="19"/>
        <v>0</v>
      </c>
      <c r="K79" s="277" t="e">
        <f t="shared" si="20"/>
        <v>#N/A</v>
      </c>
    </row>
    <row r="80" spans="1:11" ht="30" customHeight="1" x14ac:dyDescent="0.25">
      <c r="A80" s="307" t="s">
        <v>2126</v>
      </c>
      <c r="B80" s="309" t="s">
        <v>1871</v>
      </c>
      <c r="C80" s="476" t="s">
        <v>2127</v>
      </c>
      <c r="D80" s="308"/>
      <c r="E80" s="296"/>
      <c r="F80" s="297"/>
      <c r="G80" s="298" t="s">
        <v>67</v>
      </c>
      <c r="I80" s="277" t="e">
        <f t="shared" si="18"/>
        <v>#N/A</v>
      </c>
      <c r="J80" s="278">
        <f t="shared" si="19"/>
        <v>0</v>
      </c>
      <c r="K80" s="277" t="e">
        <f t="shared" si="20"/>
        <v>#N/A</v>
      </c>
    </row>
    <row r="81" spans="1:11" ht="30" customHeight="1" x14ac:dyDescent="0.25">
      <c r="A81" s="307" t="s">
        <v>2128</v>
      </c>
      <c r="B81" s="309" t="s">
        <v>1871</v>
      </c>
      <c r="C81" s="476" t="s">
        <v>2129</v>
      </c>
      <c r="D81" s="308"/>
      <c r="E81" s="296"/>
      <c r="F81" s="297"/>
      <c r="G81" s="298" t="s">
        <v>67</v>
      </c>
      <c r="I81" s="277" t="e">
        <f t="shared" si="18"/>
        <v>#N/A</v>
      </c>
      <c r="J81" s="278">
        <f t="shared" si="19"/>
        <v>0</v>
      </c>
      <c r="K81" s="277" t="e">
        <f t="shared" si="20"/>
        <v>#N/A</v>
      </c>
    </row>
    <row r="82" spans="1:11" ht="30" customHeight="1" x14ac:dyDescent="0.25">
      <c r="A82" s="307" t="s">
        <v>2130</v>
      </c>
      <c r="B82" s="309" t="s">
        <v>1871</v>
      </c>
      <c r="C82" s="476" t="s">
        <v>2131</v>
      </c>
      <c r="D82" s="308"/>
      <c r="E82" s="296"/>
      <c r="F82" s="297"/>
      <c r="G82" s="298" t="s">
        <v>67</v>
      </c>
      <c r="I82" s="277" t="e">
        <f t="shared" si="18"/>
        <v>#N/A</v>
      </c>
      <c r="J82" s="278">
        <f t="shared" si="19"/>
        <v>0</v>
      </c>
      <c r="K82" s="277" t="e">
        <f t="shared" si="20"/>
        <v>#N/A</v>
      </c>
    </row>
    <row r="83" spans="1:11" ht="30" customHeight="1" x14ac:dyDescent="0.25">
      <c r="A83" s="307" t="s">
        <v>2132</v>
      </c>
      <c r="B83" s="309" t="s">
        <v>1871</v>
      </c>
      <c r="C83" s="476" t="s">
        <v>2133</v>
      </c>
      <c r="D83" s="308"/>
      <c r="E83" s="296"/>
      <c r="F83" s="297"/>
      <c r="G83" s="298" t="s">
        <v>67</v>
      </c>
      <c r="I83" s="277" t="e">
        <f t="shared" si="18"/>
        <v>#N/A</v>
      </c>
      <c r="J83" s="278">
        <f t="shared" si="19"/>
        <v>0</v>
      </c>
      <c r="K83" s="277" t="e">
        <f t="shared" si="20"/>
        <v>#N/A</v>
      </c>
    </row>
    <row r="84" spans="1:11" ht="30" customHeight="1" x14ac:dyDescent="0.25">
      <c r="A84" s="307" t="s">
        <v>2134</v>
      </c>
      <c r="B84" s="309" t="s">
        <v>1871</v>
      </c>
      <c r="C84" s="477" t="s">
        <v>2135</v>
      </c>
      <c r="D84" s="478"/>
      <c r="E84" s="296"/>
      <c r="F84" s="297"/>
      <c r="G84" s="298" t="s">
        <v>67</v>
      </c>
      <c r="I84" s="277" t="e">
        <f t="shared" si="18"/>
        <v>#N/A</v>
      </c>
      <c r="J84" s="278">
        <f t="shared" si="19"/>
        <v>0</v>
      </c>
      <c r="K84" s="277" t="e">
        <f t="shared" si="20"/>
        <v>#N/A</v>
      </c>
    </row>
    <row r="85" spans="1:11" ht="30" customHeight="1" x14ac:dyDescent="0.25">
      <c r="A85" s="307" t="s">
        <v>2136</v>
      </c>
      <c r="B85" s="309" t="s">
        <v>1871</v>
      </c>
      <c r="C85" s="477" t="s">
        <v>2137</v>
      </c>
      <c r="D85" s="478"/>
      <c r="E85" s="296"/>
      <c r="F85" s="297"/>
      <c r="G85" s="298" t="s">
        <v>67</v>
      </c>
      <c r="I85" s="277" t="e">
        <f t="shared" si="18"/>
        <v>#N/A</v>
      </c>
      <c r="J85" s="278">
        <f t="shared" si="19"/>
        <v>0</v>
      </c>
      <c r="K85" s="277" t="e">
        <f t="shared" si="20"/>
        <v>#N/A</v>
      </c>
    </row>
    <row r="86" spans="1:11" ht="30" customHeight="1" x14ac:dyDescent="0.25">
      <c r="A86" s="307" t="s">
        <v>2138</v>
      </c>
      <c r="B86" s="309" t="s">
        <v>1871</v>
      </c>
      <c r="C86" s="477" t="s">
        <v>2139</v>
      </c>
      <c r="D86" s="478"/>
      <c r="E86" s="296"/>
      <c r="F86" s="297"/>
      <c r="G86" s="298" t="s">
        <v>67</v>
      </c>
      <c r="I86" s="277" t="e">
        <f t="shared" si="18"/>
        <v>#N/A</v>
      </c>
      <c r="J86" s="278">
        <f t="shared" si="19"/>
        <v>0</v>
      </c>
      <c r="K86" s="277" t="e">
        <f t="shared" si="20"/>
        <v>#N/A</v>
      </c>
    </row>
    <row r="87" spans="1:11" ht="30" customHeight="1" x14ac:dyDescent="0.25">
      <c r="A87" s="307" t="s">
        <v>2140</v>
      </c>
      <c r="B87" s="309" t="s">
        <v>1871</v>
      </c>
      <c r="C87" s="477" t="s">
        <v>2141</v>
      </c>
      <c r="D87" s="308"/>
      <c r="E87" s="296"/>
      <c r="F87" s="297"/>
      <c r="G87" s="298" t="s">
        <v>67</v>
      </c>
      <c r="I87" s="277" t="e">
        <f t="shared" si="18"/>
        <v>#N/A</v>
      </c>
      <c r="J87" s="278">
        <f t="shared" si="19"/>
        <v>0</v>
      </c>
      <c r="K87" s="277" t="e">
        <f t="shared" si="20"/>
        <v>#N/A</v>
      </c>
    </row>
    <row r="88" spans="1:11" ht="30" customHeight="1" x14ac:dyDescent="0.25">
      <c r="A88" s="307" t="s">
        <v>2142</v>
      </c>
      <c r="B88" s="309" t="s">
        <v>1871</v>
      </c>
      <c r="C88" s="477" t="s">
        <v>532</v>
      </c>
      <c r="D88" s="479"/>
      <c r="E88" s="296"/>
      <c r="F88" s="297"/>
      <c r="G88" s="298" t="s">
        <v>67</v>
      </c>
      <c r="I88" s="277" t="e">
        <f t="shared" si="18"/>
        <v>#N/A</v>
      </c>
      <c r="J88" s="278">
        <f t="shared" si="19"/>
        <v>0</v>
      </c>
      <c r="K88" s="277" t="e">
        <f t="shared" si="20"/>
        <v>#N/A</v>
      </c>
    </row>
    <row r="89" spans="1:11" ht="30" customHeight="1" x14ac:dyDescent="0.25">
      <c r="D89" s="480"/>
    </row>
    <row r="90" spans="1:11" ht="30" customHeight="1" x14ac:dyDescent="0.25">
      <c r="D90" s="480"/>
    </row>
    <row r="91" spans="1:11" ht="30" customHeight="1" x14ac:dyDescent="0.25">
      <c r="D91" s="480"/>
    </row>
    <row r="92" spans="1:11" ht="30" customHeight="1" x14ac:dyDescent="0.25">
      <c r="D92" s="480"/>
    </row>
    <row r="93" spans="1:11" ht="30" customHeight="1" x14ac:dyDescent="0.25">
      <c r="D93" s="480"/>
    </row>
    <row r="94" spans="1:11" ht="30" customHeight="1" x14ac:dyDescent="0.25">
      <c r="D94" s="480"/>
    </row>
    <row r="95" spans="1:11" ht="30" customHeight="1" x14ac:dyDescent="0.25">
      <c r="D95" s="480"/>
    </row>
    <row r="96" spans="1:11" ht="30" customHeight="1" x14ac:dyDescent="0.25">
      <c r="D96" s="481"/>
    </row>
    <row r="97" spans="4:4" ht="30" customHeight="1" x14ac:dyDescent="0.25">
      <c r="D97" s="481"/>
    </row>
    <row r="98" spans="4:4" ht="30" customHeight="1" x14ac:dyDescent="0.25">
      <c r="D98" s="481"/>
    </row>
    <row r="99" spans="4:4" ht="30" customHeight="1" x14ac:dyDescent="0.25">
      <c r="D99" s="481"/>
    </row>
    <row r="100" spans="4:4" ht="30" customHeight="1" x14ac:dyDescent="0.25">
      <c r="D100" s="480"/>
    </row>
    <row r="101" spans="4:4" ht="30" customHeight="1" x14ac:dyDescent="0.25">
      <c r="D101" s="480"/>
    </row>
    <row r="102" spans="4:4" ht="30" customHeight="1" x14ac:dyDescent="0.25">
      <c r="D102" s="480"/>
    </row>
    <row r="103" spans="4:4" ht="30" customHeight="1" x14ac:dyDescent="0.25">
      <c r="D103" s="480"/>
    </row>
    <row r="104" spans="4:4" ht="30" customHeight="1" x14ac:dyDescent="0.25">
      <c r="D104" s="480"/>
    </row>
    <row r="105" spans="4:4" ht="30" customHeight="1" x14ac:dyDescent="0.25">
      <c r="D105" s="480"/>
    </row>
    <row r="106" spans="4:4" ht="30" customHeight="1" x14ac:dyDescent="0.25">
      <c r="D106" s="480"/>
    </row>
    <row r="107" spans="4:4" ht="30" customHeight="1" x14ac:dyDescent="0.25">
      <c r="D107" s="480"/>
    </row>
    <row r="108" spans="4:4" ht="30" customHeight="1" x14ac:dyDescent="0.25"/>
    <row r="109" spans="4:4" ht="30" customHeight="1" x14ac:dyDescent="0.25"/>
    <row r="110" spans="4:4" ht="30" customHeight="1" x14ac:dyDescent="0.25"/>
    <row r="111" spans="4:4" ht="30" customHeight="1" x14ac:dyDescent="0.25"/>
    <row r="112" spans="4:4"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45"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30" customHeight="1" x14ac:dyDescent="0.25"/>
    <row r="169" ht="30" customHeight="1" x14ac:dyDescent="0.25"/>
    <row r="170" ht="30" customHeight="1" x14ac:dyDescent="0.25"/>
    <row r="171" ht="30" customHeight="1" x14ac:dyDescent="0.25"/>
    <row r="172" ht="30" customHeight="1" x14ac:dyDescent="0.25"/>
    <row r="173" ht="30" customHeight="1" x14ac:dyDescent="0.25"/>
    <row r="174" ht="30" customHeight="1" x14ac:dyDescent="0.25"/>
    <row r="175" ht="30" customHeight="1" x14ac:dyDescent="0.25"/>
    <row r="176" ht="59.25" customHeight="1" x14ac:dyDescent="0.25"/>
  </sheetData>
  <conditionalFormatting sqref="B1:B1048576">
    <cfRule type="cellIs" dxfId="19" priority="3" operator="equal">
      <formula>"Not Needed"</formula>
    </cfRule>
    <cfRule type="cellIs" dxfId="18" priority="4" operator="equal">
      <formula>"Highly Advantageous"</formula>
    </cfRule>
    <cfRule type="cellIs" dxfId="17" priority="5" operator="equal">
      <formula>"Extremely Advantageous"</formula>
    </cfRule>
  </conditionalFormatting>
  <conditionalFormatting sqref="G3:G88">
    <cfRule type="cellIs" dxfId="16" priority="2"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9" xr:uid="{00000000-0002-0000-2800-000000000000}">
      <formula1>SpecType</formula1>
      <formula2>0</formula2>
    </dataValidation>
    <dataValidation type="list" allowBlank="1" showInputMessage="1" showErrorMessage="1" sqref="G3:G88" xr:uid="{00000000-0002-0000-28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00B0F0"/>
  </sheetPr>
  <dimension ref="A1:K168"/>
  <sheetViews>
    <sheetView topLeftCell="A35" zoomScale="70" zoomScaleNormal="70" zoomScalePageLayoutView="90" workbookViewId="0">
      <selection activeCell="C3" sqref="C3"/>
    </sheetView>
  </sheetViews>
  <sheetFormatPr defaultColWidth="9" defaultRowHeight="13.8" x14ac:dyDescent="0.25"/>
  <cols>
    <col min="1" max="1" width="10.59765625" style="253" customWidth="1"/>
    <col min="2" max="2" width="14.59765625" style="253" customWidth="1"/>
    <col min="3" max="3" width="65.59765625" style="436" customWidth="1"/>
    <col min="4" max="4" width="65.59765625" style="255" customWidth="1"/>
    <col min="5" max="5" width="10.59765625" style="256" customWidth="1"/>
    <col min="6" max="6" width="6.59765625" style="256" customWidth="1"/>
    <col min="7" max="7" width="30.59765625" style="255" customWidth="1"/>
    <col min="8" max="11" width="8.59765625" style="256" customWidth="1"/>
    <col min="12" max="16384" width="9" style="256"/>
  </cols>
  <sheetData>
    <row r="1" spans="1:11" s="262" customFormat="1" ht="105" customHeight="1" x14ac:dyDescent="0.25">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261" t="str">
        <f>'Old Support'!A23</f>
        <v>Summary</v>
      </c>
      <c r="I1" s="261" t="str">
        <f>'Old Support'!A24</f>
        <v>Spec Weight</v>
      </c>
      <c r="J1" s="261" t="str">
        <f>'Old Support'!A25</f>
        <v>Avail Weight</v>
      </c>
      <c r="K1" s="261" t="str">
        <f>'Old Support'!A26</f>
        <v>Score</v>
      </c>
    </row>
    <row r="2" spans="1:11" ht="15.6" x14ac:dyDescent="0.25">
      <c r="A2" s="482" t="s">
        <v>1020</v>
      </c>
      <c r="B2" s="264"/>
      <c r="C2" s="439"/>
      <c r="D2" s="266"/>
      <c r="E2" s="267"/>
      <c r="F2" s="267"/>
      <c r="G2" s="268"/>
      <c r="H2" s="256">
        <f>COUNTA(B3:B54)</f>
        <v>49</v>
      </c>
      <c r="K2" s="269" t="e">
        <f>SUM(K3:K54)</f>
        <v>#N/A</v>
      </c>
    </row>
    <row r="3" spans="1:11" ht="30" customHeight="1" x14ac:dyDescent="0.25">
      <c r="A3" s="288" t="s">
        <v>2143</v>
      </c>
      <c r="B3" s="456" t="s">
        <v>1871</v>
      </c>
      <c r="C3" s="294" t="s">
        <v>1021</v>
      </c>
      <c r="D3" s="305"/>
      <c r="E3" s="291"/>
      <c r="F3" s="442"/>
      <c r="G3" s="298" t="s">
        <v>67</v>
      </c>
      <c r="H3" s="269">
        <f>COUNTIF(G:G,"=Select from Drop Down List")</f>
        <v>49</v>
      </c>
      <c r="I3" s="277" t="e">
        <f t="shared" ref="I3:I34" si="0">IF(NOT(ISBLANK($B3)),VLOOKUP($B3,specdata,2,FALSE()),"")</f>
        <v>#N/A</v>
      </c>
      <c r="J3" s="278">
        <f t="shared" ref="J3:J14" si="1">VLOOKUP(G3,AvailabilityData,2,FALSE())</f>
        <v>0</v>
      </c>
      <c r="K3" s="277" t="e">
        <f t="shared" ref="K3:K14" si="2">I3*J3</f>
        <v>#N/A</v>
      </c>
    </row>
    <row r="4" spans="1:11" ht="30" customHeight="1" x14ac:dyDescent="0.25">
      <c r="A4" s="288" t="s">
        <v>2144</v>
      </c>
      <c r="B4" s="456" t="s">
        <v>1871</v>
      </c>
      <c r="C4" s="294" t="s">
        <v>1022</v>
      </c>
      <c r="D4" s="305"/>
      <c r="E4" s="291"/>
      <c r="F4" s="442"/>
      <c r="G4" s="298" t="s">
        <v>67</v>
      </c>
      <c r="H4" s="269">
        <f>COUNTIF(G:G,"=Function Available")</f>
        <v>0</v>
      </c>
      <c r="I4" s="277" t="e">
        <f t="shared" si="0"/>
        <v>#N/A</v>
      </c>
      <c r="J4" s="278">
        <f t="shared" si="1"/>
        <v>0</v>
      </c>
      <c r="K4" s="277" t="e">
        <f t="shared" si="2"/>
        <v>#N/A</v>
      </c>
    </row>
    <row r="5" spans="1:11" ht="30" customHeight="1" x14ac:dyDescent="0.25">
      <c r="A5" s="288" t="s">
        <v>2145</v>
      </c>
      <c r="B5" s="456" t="s">
        <v>1871</v>
      </c>
      <c r="C5" s="294" t="s">
        <v>1023</v>
      </c>
      <c r="D5" s="305"/>
      <c r="E5" s="291"/>
      <c r="F5" s="442"/>
      <c r="G5" s="298" t="s">
        <v>67</v>
      </c>
      <c r="H5" s="269">
        <f>COUNTIF(F:G,"=Function Not Available")</f>
        <v>0</v>
      </c>
      <c r="I5" s="277" t="e">
        <f t="shared" si="0"/>
        <v>#N/A</v>
      </c>
      <c r="J5" s="278">
        <f t="shared" si="1"/>
        <v>0</v>
      </c>
      <c r="K5" s="277" t="e">
        <f t="shared" si="2"/>
        <v>#N/A</v>
      </c>
    </row>
    <row r="6" spans="1:11" ht="30" customHeight="1" x14ac:dyDescent="0.25">
      <c r="A6" s="288" t="s">
        <v>2146</v>
      </c>
      <c r="B6" s="456" t="s">
        <v>1871</v>
      </c>
      <c r="C6" s="294" t="s">
        <v>1024</v>
      </c>
      <c r="D6" s="305"/>
      <c r="E6" s="291"/>
      <c r="F6" s="442"/>
      <c r="G6" s="298" t="s">
        <v>67</v>
      </c>
      <c r="H6" s="269">
        <f>COUNTIF(G:G,"=Exception")</f>
        <v>0</v>
      </c>
      <c r="I6" s="277" t="e">
        <f t="shared" si="0"/>
        <v>#N/A</v>
      </c>
      <c r="J6" s="278">
        <f t="shared" si="1"/>
        <v>0</v>
      </c>
      <c r="K6" s="277" t="e">
        <f t="shared" si="2"/>
        <v>#N/A</v>
      </c>
    </row>
    <row r="7" spans="1:11" ht="30" customHeight="1" x14ac:dyDescent="0.25">
      <c r="A7" s="288" t="s">
        <v>2147</v>
      </c>
      <c r="B7" s="456" t="s">
        <v>1871</v>
      </c>
      <c r="C7" s="294" t="s">
        <v>1025</v>
      </c>
      <c r="D7" s="305"/>
      <c r="E7" s="291"/>
      <c r="F7" s="442"/>
      <c r="G7" s="298" t="s">
        <v>67</v>
      </c>
      <c r="H7" s="455">
        <f>COUNTIFS(B:B,"=Extremely Advantageous",G:G,"=Select from Drop Down List")</f>
        <v>0</v>
      </c>
      <c r="I7" s="277" t="e">
        <f t="shared" si="0"/>
        <v>#N/A</v>
      </c>
      <c r="J7" s="278">
        <f t="shared" si="1"/>
        <v>0</v>
      </c>
      <c r="K7" s="277" t="e">
        <f t="shared" si="2"/>
        <v>#N/A</v>
      </c>
    </row>
    <row r="8" spans="1:11" ht="30" customHeight="1" x14ac:dyDescent="0.25">
      <c r="A8" s="270" t="s">
        <v>2148</v>
      </c>
      <c r="B8" s="472" t="s">
        <v>1871</v>
      </c>
      <c r="C8" s="272" t="s">
        <v>1026</v>
      </c>
      <c r="D8" s="483"/>
      <c r="E8" s="484"/>
      <c r="F8" s="446"/>
      <c r="G8" s="298" t="s">
        <v>67</v>
      </c>
      <c r="H8" s="455">
        <f>COUNTIFS(B:B,"=Extremely Advantageous",G:G,"=Function Available")</f>
        <v>0</v>
      </c>
      <c r="I8" s="277" t="e">
        <f t="shared" si="0"/>
        <v>#N/A</v>
      </c>
      <c r="J8" s="278">
        <f t="shared" si="1"/>
        <v>0</v>
      </c>
      <c r="K8" s="277" t="e">
        <f t="shared" si="2"/>
        <v>#N/A</v>
      </c>
    </row>
    <row r="9" spans="1:11" ht="30" customHeight="1" x14ac:dyDescent="0.25">
      <c r="A9" s="299" t="s">
        <v>2149</v>
      </c>
      <c r="B9" s="309" t="s">
        <v>1871</v>
      </c>
      <c r="C9" s="294" t="s">
        <v>1027</v>
      </c>
      <c r="D9" s="301"/>
      <c r="E9" s="296"/>
      <c r="F9" s="297"/>
      <c r="G9" s="300" t="s">
        <v>67</v>
      </c>
      <c r="H9" s="455">
        <f>COUNTIFS(B:B,"=Extremely Advantageous",G:G,"=Function Not Available")</f>
        <v>0</v>
      </c>
      <c r="I9" s="277" t="e">
        <f t="shared" si="0"/>
        <v>#N/A</v>
      </c>
      <c r="J9" s="278">
        <f t="shared" si="1"/>
        <v>0</v>
      </c>
      <c r="K9" s="277" t="e">
        <f t="shared" si="2"/>
        <v>#N/A</v>
      </c>
    </row>
    <row r="10" spans="1:11" ht="30" customHeight="1" x14ac:dyDescent="0.25">
      <c r="A10" s="299" t="s">
        <v>2150</v>
      </c>
      <c r="B10" s="309" t="s">
        <v>1871</v>
      </c>
      <c r="C10" s="294" t="s">
        <v>1028</v>
      </c>
      <c r="D10" s="301"/>
      <c r="E10" s="296"/>
      <c r="F10" s="297"/>
      <c r="G10" s="300" t="s">
        <v>67</v>
      </c>
      <c r="H10" s="455">
        <f>COUNTIFS(B:B,"=Extremely Advantageous",G:G,"=Exception")</f>
        <v>0</v>
      </c>
      <c r="I10" s="277" t="e">
        <f t="shared" si="0"/>
        <v>#N/A</v>
      </c>
      <c r="J10" s="278">
        <f t="shared" si="1"/>
        <v>0</v>
      </c>
      <c r="K10" s="277" t="e">
        <f t="shared" si="2"/>
        <v>#N/A</v>
      </c>
    </row>
    <row r="11" spans="1:11" ht="44.25" customHeight="1" x14ac:dyDescent="0.25">
      <c r="A11" s="299" t="s">
        <v>2151</v>
      </c>
      <c r="B11" s="309" t="s">
        <v>1871</v>
      </c>
      <c r="C11" s="294" t="s">
        <v>1029</v>
      </c>
      <c r="D11" s="301"/>
      <c r="E11" s="296"/>
      <c r="F11" s="297"/>
      <c r="G11" s="300" t="s">
        <v>67</v>
      </c>
      <c r="H11" s="460">
        <f>COUNTIFS(B:B,"=Advantageous",G:G,"=Select from Drop Down List")</f>
        <v>49</v>
      </c>
      <c r="I11" s="277" t="e">
        <f t="shared" si="0"/>
        <v>#N/A</v>
      </c>
      <c r="J11" s="278">
        <f t="shared" si="1"/>
        <v>0</v>
      </c>
      <c r="K11" s="277" t="e">
        <f t="shared" si="2"/>
        <v>#N/A</v>
      </c>
    </row>
    <row r="12" spans="1:11" ht="44.25" customHeight="1" x14ac:dyDescent="0.25">
      <c r="A12" s="299" t="s">
        <v>2152</v>
      </c>
      <c r="B12" s="309" t="s">
        <v>1871</v>
      </c>
      <c r="C12" s="294" t="s">
        <v>1030</v>
      </c>
      <c r="D12" s="301"/>
      <c r="E12" s="296"/>
      <c r="F12" s="297"/>
      <c r="G12" s="300" t="s">
        <v>67</v>
      </c>
      <c r="H12" s="460">
        <f>COUNTIFS(B:B,"=Advantageous",G:G,"=Function Available")</f>
        <v>0</v>
      </c>
      <c r="I12" s="277" t="e">
        <f t="shared" si="0"/>
        <v>#N/A</v>
      </c>
      <c r="J12" s="278">
        <f t="shared" si="1"/>
        <v>0</v>
      </c>
      <c r="K12" s="277" t="e">
        <f t="shared" si="2"/>
        <v>#N/A</v>
      </c>
    </row>
    <row r="13" spans="1:11" ht="30" customHeight="1" x14ac:dyDescent="0.25">
      <c r="A13" s="299" t="s">
        <v>2153</v>
      </c>
      <c r="B13" s="309" t="s">
        <v>1871</v>
      </c>
      <c r="C13" s="294" t="s">
        <v>1031</v>
      </c>
      <c r="D13" s="301"/>
      <c r="E13" s="296"/>
      <c r="F13" s="297"/>
      <c r="G13" s="300" t="s">
        <v>67</v>
      </c>
      <c r="H13" s="460">
        <f>COUNTIFS(B:B,"=Advantageous",G:G,"=Function Not Available")</f>
        <v>0</v>
      </c>
      <c r="I13" s="277" t="e">
        <f t="shared" si="0"/>
        <v>#N/A</v>
      </c>
      <c r="J13" s="278">
        <f t="shared" si="1"/>
        <v>0</v>
      </c>
      <c r="K13" s="277" t="e">
        <f t="shared" si="2"/>
        <v>#N/A</v>
      </c>
    </row>
    <row r="14" spans="1:11" ht="30" customHeight="1" x14ac:dyDescent="0.25">
      <c r="A14" s="270" t="s">
        <v>2154</v>
      </c>
      <c r="B14" s="472" t="s">
        <v>1871</v>
      </c>
      <c r="C14" s="485" t="s">
        <v>2155</v>
      </c>
      <c r="D14" s="483"/>
      <c r="E14" s="484"/>
      <c r="F14" s="457"/>
      <c r="G14" s="276" t="s">
        <v>67</v>
      </c>
      <c r="H14" s="460">
        <f>COUNTIFS(B:B,"=Advantageous",G:G,"=Exception")</f>
        <v>0</v>
      </c>
      <c r="I14" s="277" t="e">
        <f t="shared" si="0"/>
        <v>#N/A</v>
      </c>
      <c r="J14" s="278">
        <f t="shared" si="1"/>
        <v>0</v>
      </c>
      <c r="K14" s="277" t="e">
        <f t="shared" si="2"/>
        <v>#N/A</v>
      </c>
    </row>
    <row r="15" spans="1:11" ht="30" customHeight="1" x14ac:dyDescent="0.25">
      <c r="A15" s="448"/>
      <c r="B15" s="449"/>
      <c r="C15" s="450" t="s">
        <v>1032</v>
      </c>
      <c r="D15" s="451"/>
      <c r="E15" s="452"/>
      <c r="F15" s="453"/>
      <c r="G15" s="454"/>
      <c r="H15" s="461">
        <f>COUNTIFS(B:B,"=Minimal",G:G,"=Select from Drop Down List")</f>
        <v>0</v>
      </c>
      <c r="I15" s="277" t="str">
        <f t="shared" si="0"/>
        <v/>
      </c>
      <c r="J15" s="278"/>
      <c r="K15" s="277"/>
    </row>
    <row r="16" spans="1:11" ht="30" customHeight="1" x14ac:dyDescent="0.25">
      <c r="A16" s="288" t="s">
        <v>2156</v>
      </c>
      <c r="B16" s="456" t="s">
        <v>1871</v>
      </c>
      <c r="C16" s="294" t="s">
        <v>2157</v>
      </c>
      <c r="D16" s="305"/>
      <c r="E16" s="291"/>
      <c r="F16" s="462"/>
      <c r="G16" s="293" t="s">
        <v>67</v>
      </c>
      <c r="H16" s="461">
        <f>COUNTIFS(B:B,"=Minimal",G:G,"=Function Available")</f>
        <v>0</v>
      </c>
      <c r="I16" s="277" t="e">
        <f t="shared" si="0"/>
        <v>#N/A</v>
      </c>
      <c r="J16" s="278">
        <f t="shared" ref="J16:J29" si="3">VLOOKUP(G16,AvailabilityData,2,FALSE())</f>
        <v>0</v>
      </c>
      <c r="K16" s="277" t="e">
        <f t="shared" ref="K16:K29" si="4">I16*J16</f>
        <v>#N/A</v>
      </c>
    </row>
    <row r="17" spans="1:11" ht="30" customHeight="1" x14ac:dyDescent="0.25">
      <c r="A17" s="288" t="s">
        <v>2158</v>
      </c>
      <c r="B17" s="456" t="s">
        <v>1871</v>
      </c>
      <c r="C17" s="294" t="s">
        <v>2159</v>
      </c>
      <c r="D17" s="305"/>
      <c r="E17" s="291"/>
      <c r="F17" s="442"/>
      <c r="G17" s="298" t="s">
        <v>67</v>
      </c>
      <c r="H17" s="461">
        <f>COUNTIFS(B:B,"=Minimal",G:G,"=Function Not Available")</f>
        <v>0</v>
      </c>
      <c r="I17" s="277" t="e">
        <f t="shared" si="0"/>
        <v>#N/A</v>
      </c>
      <c r="J17" s="278">
        <f t="shared" si="3"/>
        <v>0</v>
      </c>
      <c r="K17" s="277" t="e">
        <f t="shared" si="4"/>
        <v>#N/A</v>
      </c>
    </row>
    <row r="18" spans="1:11" ht="30" customHeight="1" x14ac:dyDescent="0.25">
      <c r="A18" s="288" t="s">
        <v>2160</v>
      </c>
      <c r="B18" s="456" t="s">
        <v>1871</v>
      </c>
      <c r="C18" s="294" t="s">
        <v>355</v>
      </c>
      <c r="D18" s="305"/>
      <c r="E18" s="291"/>
      <c r="F18" s="442"/>
      <c r="G18" s="298" t="s">
        <v>67</v>
      </c>
      <c r="H18" s="461">
        <f>COUNTIFS(B:B,"=Minimal",G:G,"=Exception")</f>
        <v>0</v>
      </c>
      <c r="I18" s="277" t="e">
        <f t="shared" si="0"/>
        <v>#N/A</v>
      </c>
      <c r="J18" s="278">
        <f t="shared" si="3"/>
        <v>0</v>
      </c>
      <c r="K18" s="277" t="e">
        <f t="shared" si="4"/>
        <v>#N/A</v>
      </c>
    </row>
    <row r="19" spans="1:11" ht="30" customHeight="1" x14ac:dyDescent="0.25">
      <c r="A19" s="288" t="s">
        <v>2161</v>
      </c>
      <c r="B19" s="456" t="s">
        <v>1871</v>
      </c>
      <c r="C19" s="294" t="s">
        <v>1033</v>
      </c>
      <c r="D19" s="305"/>
      <c r="E19" s="291"/>
      <c r="F19" s="442"/>
      <c r="G19" s="298" t="s">
        <v>67</v>
      </c>
      <c r="I19" s="277" t="e">
        <f t="shared" si="0"/>
        <v>#N/A</v>
      </c>
      <c r="J19" s="278">
        <f t="shared" si="3"/>
        <v>0</v>
      </c>
      <c r="K19" s="277" t="e">
        <f t="shared" si="4"/>
        <v>#N/A</v>
      </c>
    </row>
    <row r="20" spans="1:11" ht="30" customHeight="1" x14ac:dyDescent="0.25">
      <c r="A20" s="288" t="s">
        <v>2162</v>
      </c>
      <c r="B20" s="456" t="s">
        <v>1871</v>
      </c>
      <c r="C20" s="294" t="s">
        <v>2163</v>
      </c>
      <c r="D20" s="305"/>
      <c r="E20" s="291"/>
      <c r="F20" s="442"/>
      <c r="G20" s="298" t="s">
        <v>67</v>
      </c>
      <c r="I20" s="277" t="e">
        <f t="shared" si="0"/>
        <v>#N/A</v>
      </c>
      <c r="J20" s="278">
        <f t="shared" si="3"/>
        <v>0</v>
      </c>
      <c r="K20" s="277" t="e">
        <f t="shared" si="4"/>
        <v>#N/A</v>
      </c>
    </row>
    <row r="21" spans="1:11" ht="30" customHeight="1" x14ac:dyDescent="0.25">
      <c r="A21" s="288" t="s">
        <v>2164</v>
      </c>
      <c r="B21" s="456" t="s">
        <v>1871</v>
      </c>
      <c r="C21" s="294" t="s">
        <v>1034</v>
      </c>
      <c r="D21" s="305"/>
      <c r="E21" s="291"/>
      <c r="F21" s="442"/>
      <c r="G21" s="298" t="s">
        <v>67</v>
      </c>
      <c r="I21" s="277" t="e">
        <f t="shared" si="0"/>
        <v>#N/A</v>
      </c>
      <c r="J21" s="278">
        <f t="shared" si="3"/>
        <v>0</v>
      </c>
      <c r="K21" s="277" t="e">
        <f t="shared" si="4"/>
        <v>#N/A</v>
      </c>
    </row>
    <row r="22" spans="1:11" ht="30" customHeight="1" x14ac:dyDescent="0.25">
      <c r="A22" s="288" t="s">
        <v>2165</v>
      </c>
      <c r="B22" s="456" t="s">
        <v>1871</v>
      </c>
      <c r="C22" s="294" t="s">
        <v>2166</v>
      </c>
      <c r="D22" s="305"/>
      <c r="E22" s="291"/>
      <c r="F22" s="442"/>
      <c r="G22" s="298" t="s">
        <v>67</v>
      </c>
      <c r="I22" s="277" t="e">
        <f t="shared" si="0"/>
        <v>#N/A</v>
      </c>
      <c r="J22" s="278">
        <f t="shared" si="3"/>
        <v>0</v>
      </c>
      <c r="K22" s="277" t="e">
        <f t="shared" si="4"/>
        <v>#N/A</v>
      </c>
    </row>
    <row r="23" spans="1:11" ht="30" customHeight="1" x14ac:dyDescent="0.25">
      <c r="A23" s="288" t="s">
        <v>2167</v>
      </c>
      <c r="B23" s="456" t="s">
        <v>1871</v>
      </c>
      <c r="C23" s="294" t="s">
        <v>2168</v>
      </c>
      <c r="D23" s="305"/>
      <c r="E23" s="291"/>
      <c r="F23" s="442"/>
      <c r="G23" s="298" t="s">
        <v>67</v>
      </c>
      <c r="I23" s="277" t="e">
        <f t="shared" si="0"/>
        <v>#N/A</v>
      </c>
      <c r="J23" s="278">
        <f t="shared" si="3"/>
        <v>0</v>
      </c>
      <c r="K23" s="277" t="e">
        <f t="shared" si="4"/>
        <v>#N/A</v>
      </c>
    </row>
    <row r="24" spans="1:11" ht="30" customHeight="1" x14ac:dyDescent="0.25">
      <c r="A24" s="288" t="s">
        <v>2169</v>
      </c>
      <c r="B24" s="456" t="s">
        <v>1871</v>
      </c>
      <c r="C24" s="294" t="s">
        <v>2170</v>
      </c>
      <c r="D24" s="305"/>
      <c r="E24" s="291"/>
      <c r="F24" s="442"/>
      <c r="G24" s="298" t="s">
        <v>67</v>
      </c>
      <c r="I24" s="277" t="e">
        <f t="shared" si="0"/>
        <v>#N/A</v>
      </c>
      <c r="J24" s="278">
        <f t="shared" si="3"/>
        <v>0</v>
      </c>
      <c r="K24" s="277" t="e">
        <f t="shared" si="4"/>
        <v>#N/A</v>
      </c>
    </row>
    <row r="25" spans="1:11" ht="30" customHeight="1" x14ac:dyDescent="0.25">
      <c r="A25" s="288" t="s">
        <v>2171</v>
      </c>
      <c r="B25" s="456" t="s">
        <v>1871</v>
      </c>
      <c r="C25" s="294" t="s">
        <v>2172</v>
      </c>
      <c r="D25" s="305"/>
      <c r="E25" s="291"/>
      <c r="F25" s="442"/>
      <c r="G25" s="298" t="s">
        <v>67</v>
      </c>
      <c r="I25" s="277" t="e">
        <f t="shared" si="0"/>
        <v>#N/A</v>
      </c>
      <c r="J25" s="278">
        <f t="shared" si="3"/>
        <v>0</v>
      </c>
      <c r="K25" s="277" t="e">
        <f t="shared" si="4"/>
        <v>#N/A</v>
      </c>
    </row>
    <row r="26" spans="1:11" ht="30" customHeight="1" x14ac:dyDescent="0.25">
      <c r="A26" s="288" t="s">
        <v>2173</v>
      </c>
      <c r="B26" s="456" t="s">
        <v>1871</v>
      </c>
      <c r="C26" s="294" t="s">
        <v>2174</v>
      </c>
      <c r="D26" s="305"/>
      <c r="E26" s="291"/>
      <c r="F26" s="442"/>
      <c r="G26" s="298" t="s">
        <v>67</v>
      </c>
      <c r="I26" s="277" t="e">
        <f t="shared" si="0"/>
        <v>#N/A</v>
      </c>
      <c r="J26" s="278">
        <f t="shared" si="3"/>
        <v>0</v>
      </c>
      <c r="K26" s="277" t="e">
        <f t="shared" si="4"/>
        <v>#N/A</v>
      </c>
    </row>
    <row r="27" spans="1:11" ht="30" customHeight="1" x14ac:dyDescent="0.25">
      <c r="A27" s="288" t="s">
        <v>2175</v>
      </c>
      <c r="B27" s="456" t="s">
        <v>1871</v>
      </c>
      <c r="C27" s="294" t="s">
        <v>1036</v>
      </c>
      <c r="D27" s="305"/>
      <c r="E27" s="291"/>
      <c r="F27" s="442"/>
      <c r="G27" s="298" t="s">
        <v>67</v>
      </c>
      <c r="I27" s="277" t="e">
        <f t="shared" si="0"/>
        <v>#N/A</v>
      </c>
      <c r="J27" s="278">
        <f t="shared" si="3"/>
        <v>0</v>
      </c>
      <c r="K27" s="277" t="e">
        <f t="shared" si="4"/>
        <v>#N/A</v>
      </c>
    </row>
    <row r="28" spans="1:11" ht="30" customHeight="1" x14ac:dyDescent="0.25">
      <c r="A28" s="288" t="s">
        <v>2176</v>
      </c>
      <c r="B28" s="456" t="s">
        <v>1871</v>
      </c>
      <c r="C28" s="294" t="s">
        <v>312</v>
      </c>
      <c r="D28" s="305"/>
      <c r="E28" s="291"/>
      <c r="F28" s="442"/>
      <c r="G28" s="298" t="s">
        <v>67</v>
      </c>
      <c r="I28" s="277" t="e">
        <f t="shared" si="0"/>
        <v>#N/A</v>
      </c>
      <c r="J28" s="278">
        <f t="shared" si="3"/>
        <v>0</v>
      </c>
      <c r="K28" s="277" t="e">
        <f t="shared" si="4"/>
        <v>#N/A</v>
      </c>
    </row>
    <row r="29" spans="1:11" ht="30" customHeight="1" x14ac:dyDescent="0.25">
      <c r="A29" s="270" t="s">
        <v>2177</v>
      </c>
      <c r="B29" s="472" t="s">
        <v>1871</v>
      </c>
      <c r="C29" s="294" t="s">
        <v>2178</v>
      </c>
      <c r="D29" s="483"/>
      <c r="E29" s="484"/>
      <c r="F29" s="446"/>
      <c r="G29" s="276" t="s">
        <v>67</v>
      </c>
      <c r="I29" s="277" t="e">
        <f t="shared" si="0"/>
        <v>#N/A</v>
      </c>
      <c r="J29" s="278">
        <f t="shared" si="3"/>
        <v>0</v>
      </c>
      <c r="K29" s="277" t="e">
        <f t="shared" si="4"/>
        <v>#N/A</v>
      </c>
    </row>
    <row r="30" spans="1:11" ht="30" customHeight="1" x14ac:dyDescent="0.25">
      <c r="A30" s="448"/>
      <c r="B30" s="449"/>
      <c r="C30" s="450" t="s">
        <v>1037</v>
      </c>
      <c r="D30" s="451"/>
      <c r="E30" s="452"/>
      <c r="F30" s="453"/>
      <c r="G30" s="454"/>
      <c r="I30" s="277" t="str">
        <f t="shared" si="0"/>
        <v/>
      </c>
      <c r="J30" s="278"/>
      <c r="K30" s="277"/>
    </row>
    <row r="31" spans="1:11" ht="30" customHeight="1" x14ac:dyDescent="0.25">
      <c r="A31" s="288" t="s">
        <v>2179</v>
      </c>
      <c r="B31" s="456" t="s">
        <v>1871</v>
      </c>
      <c r="C31" s="289" t="s">
        <v>2180</v>
      </c>
      <c r="D31" s="305"/>
      <c r="E31" s="291"/>
      <c r="F31" s="292"/>
      <c r="G31" s="293" t="s">
        <v>67</v>
      </c>
      <c r="I31" s="277" t="e">
        <f t="shared" si="0"/>
        <v>#N/A</v>
      </c>
      <c r="J31" s="278">
        <f>VLOOKUP(G31,AvailabilityData,2,FALSE())</f>
        <v>0</v>
      </c>
      <c r="K31" s="277" t="e">
        <f>I31*J31</f>
        <v>#N/A</v>
      </c>
    </row>
    <row r="32" spans="1:11" ht="30" customHeight="1" x14ac:dyDescent="0.25">
      <c r="A32" s="288" t="s">
        <v>2181</v>
      </c>
      <c r="B32" s="456" t="s">
        <v>1871</v>
      </c>
      <c r="C32" s="294" t="s">
        <v>2182</v>
      </c>
      <c r="D32" s="305"/>
      <c r="E32" s="296"/>
      <c r="F32" s="297"/>
      <c r="G32" s="298" t="s">
        <v>67</v>
      </c>
      <c r="I32" s="277" t="e">
        <f t="shared" si="0"/>
        <v>#N/A</v>
      </c>
      <c r="J32" s="278">
        <f>VLOOKUP(G32,AvailabilityData,2,FALSE())</f>
        <v>0</v>
      </c>
      <c r="K32" s="277" t="e">
        <f>I32*J32</f>
        <v>#N/A</v>
      </c>
    </row>
    <row r="33" spans="1:11" ht="30" customHeight="1" x14ac:dyDescent="0.25">
      <c r="A33" s="270" t="s">
        <v>2183</v>
      </c>
      <c r="B33" s="472" t="s">
        <v>1871</v>
      </c>
      <c r="C33" s="485" t="s">
        <v>1038</v>
      </c>
      <c r="D33" s="483"/>
      <c r="E33" s="484"/>
      <c r="F33" s="446"/>
      <c r="G33" s="276" t="s">
        <v>67</v>
      </c>
      <c r="I33" s="277" t="e">
        <f t="shared" si="0"/>
        <v>#N/A</v>
      </c>
      <c r="J33" s="278">
        <f>VLOOKUP(G33,AvailabilityData,2,FALSE())</f>
        <v>0</v>
      </c>
      <c r="K33" s="277" t="e">
        <f>I33*J33</f>
        <v>#N/A</v>
      </c>
    </row>
    <row r="34" spans="1:11" ht="30" customHeight="1" x14ac:dyDescent="0.25">
      <c r="A34" s="448"/>
      <c r="B34" s="449"/>
      <c r="C34" s="450" t="s">
        <v>1039</v>
      </c>
      <c r="D34" s="451"/>
      <c r="E34" s="452"/>
      <c r="F34" s="453"/>
      <c r="G34" s="454"/>
      <c r="I34" s="277" t="str">
        <f t="shared" si="0"/>
        <v/>
      </c>
      <c r="J34" s="278"/>
      <c r="K34" s="277"/>
    </row>
    <row r="35" spans="1:11" ht="30" customHeight="1" x14ac:dyDescent="0.25">
      <c r="A35" s="288" t="s">
        <v>2184</v>
      </c>
      <c r="B35" s="456" t="s">
        <v>1871</v>
      </c>
      <c r="C35" s="289" t="s">
        <v>2157</v>
      </c>
      <c r="D35" s="305"/>
      <c r="E35" s="291"/>
      <c r="F35" s="462"/>
      <c r="G35" s="293" t="s">
        <v>67</v>
      </c>
      <c r="I35" s="277" t="e">
        <f t="shared" ref="I35:I54" si="5">IF(NOT(ISBLANK($B35)),VLOOKUP($B35,specdata,2,FALSE()),"")</f>
        <v>#N/A</v>
      </c>
      <c r="J35" s="278">
        <f t="shared" ref="J35:J54" si="6">VLOOKUP(G35,AvailabilityData,2,FALSE())</f>
        <v>0</v>
      </c>
      <c r="K35" s="277" t="e">
        <f t="shared" ref="K35:K54" si="7">I35*J35</f>
        <v>#N/A</v>
      </c>
    </row>
    <row r="36" spans="1:11" ht="30" customHeight="1" x14ac:dyDescent="0.25">
      <c r="A36" s="288" t="s">
        <v>2185</v>
      </c>
      <c r="B36" s="456" t="s">
        <v>1871</v>
      </c>
      <c r="C36" s="294" t="s">
        <v>2159</v>
      </c>
      <c r="D36" s="305"/>
      <c r="E36" s="291"/>
      <c r="F36" s="442"/>
      <c r="G36" s="298" t="s">
        <v>67</v>
      </c>
      <c r="I36" s="277" t="e">
        <f t="shared" si="5"/>
        <v>#N/A</v>
      </c>
      <c r="J36" s="278">
        <f t="shared" si="6"/>
        <v>0</v>
      </c>
      <c r="K36" s="277" t="e">
        <f t="shared" si="7"/>
        <v>#N/A</v>
      </c>
    </row>
    <row r="37" spans="1:11" ht="30" customHeight="1" x14ac:dyDescent="0.25">
      <c r="A37" s="288" t="s">
        <v>2186</v>
      </c>
      <c r="B37" s="456" t="s">
        <v>1871</v>
      </c>
      <c r="C37" s="294" t="s">
        <v>355</v>
      </c>
      <c r="D37" s="305"/>
      <c r="E37" s="291"/>
      <c r="F37" s="442"/>
      <c r="G37" s="298" t="s">
        <v>67</v>
      </c>
      <c r="I37" s="277" t="e">
        <f t="shared" si="5"/>
        <v>#N/A</v>
      </c>
      <c r="J37" s="278">
        <f t="shared" si="6"/>
        <v>0</v>
      </c>
      <c r="K37" s="277" t="e">
        <f t="shared" si="7"/>
        <v>#N/A</v>
      </c>
    </row>
    <row r="38" spans="1:11" ht="30" customHeight="1" x14ac:dyDescent="0.25">
      <c r="A38" s="288" t="s">
        <v>2187</v>
      </c>
      <c r="B38" s="456" t="s">
        <v>1871</v>
      </c>
      <c r="C38" s="294" t="s">
        <v>2188</v>
      </c>
      <c r="D38" s="305"/>
      <c r="E38" s="291"/>
      <c r="F38" s="442"/>
      <c r="G38" s="298" t="s">
        <v>67</v>
      </c>
      <c r="I38" s="277" t="e">
        <f t="shared" si="5"/>
        <v>#N/A</v>
      </c>
      <c r="J38" s="278">
        <f t="shared" si="6"/>
        <v>0</v>
      </c>
      <c r="K38" s="277" t="e">
        <f t="shared" si="7"/>
        <v>#N/A</v>
      </c>
    </row>
    <row r="39" spans="1:11" ht="30" customHeight="1" x14ac:dyDescent="0.25">
      <c r="A39" s="288" t="s">
        <v>2189</v>
      </c>
      <c r="B39" s="456" t="s">
        <v>1871</v>
      </c>
      <c r="C39" s="294" t="s">
        <v>2190</v>
      </c>
      <c r="D39" s="305"/>
      <c r="E39" s="291"/>
      <c r="F39" s="442"/>
      <c r="G39" s="298" t="s">
        <v>67</v>
      </c>
      <c r="I39" s="277" t="e">
        <f t="shared" si="5"/>
        <v>#N/A</v>
      </c>
      <c r="J39" s="278">
        <f t="shared" si="6"/>
        <v>0</v>
      </c>
      <c r="K39" s="277" t="e">
        <f t="shared" si="7"/>
        <v>#N/A</v>
      </c>
    </row>
    <row r="40" spans="1:11" ht="30" customHeight="1" x14ac:dyDescent="0.25">
      <c r="A40" s="288" t="s">
        <v>2191</v>
      </c>
      <c r="B40" s="456" t="s">
        <v>1871</v>
      </c>
      <c r="C40" s="294" t="s">
        <v>1034</v>
      </c>
      <c r="D40" s="305"/>
      <c r="E40" s="291"/>
      <c r="F40" s="442"/>
      <c r="G40" s="298" t="s">
        <v>67</v>
      </c>
      <c r="I40" s="277" t="e">
        <f t="shared" si="5"/>
        <v>#N/A</v>
      </c>
      <c r="J40" s="278">
        <f t="shared" si="6"/>
        <v>0</v>
      </c>
      <c r="K40" s="277" t="e">
        <f t="shared" si="7"/>
        <v>#N/A</v>
      </c>
    </row>
    <row r="41" spans="1:11" ht="30" customHeight="1" x14ac:dyDescent="0.25">
      <c r="A41" s="288" t="s">
        <v>2192</v>
      </c>
      <c r="B41" s="456" t="s">
        <v>1871</v>
      </c>
      <c r="C41" s="294" t="s">
        <v>2166</v>
      </c>
      <c r="D41" s="305"/>
      <c r="E41" s="291"/>
      <c r="F41" s="442"/>
      <c r="G41" s="298" t="s">
        <v>67</v>
      </c>
      <c r="I41" s="277" t="e">
        <f t="shared" si="5"/>
        <v>#N/A</v>
      </c>
      <c r="J41" s="278">
        <f t="shared" si="6"/>
        <v>0</v>
      </c>
      <c r="K41" s="277" t="e">
        <f t="shared" si="7"/>
        <v>#N/A</v>
      </c>
    </row>
    <row r="42" spans="1:11" ht="30" customHeight="1" x14ac:dyDescent="0.25">
      <c r="A42" s="288" t="s">
        <v>2193</v>
      </c>
      <c r="B42" s="456" t="s">
        <v>1871</v>
      </c>
      <c r="C42" s="294" t="s">
        <v>2174</v>
      </c>
      <c r="D42" s="305"/>
      <c r="E42" s="291"/>
      <c r="F42" s="442"/>
      <c r="G42" s="298" t="s">
        <v>67</v>
      </c>
      <c r="I42" s="277" t="e">
        <f t="shared" si="5"/>
        <v>#N/A</v>
      </c>
      <c r="J42" s="278">
        <f t="shared" si="6"/>
        <v>0</v>
      </c>
      <c r="K42" s="277" t="e">
        <f t="shared" si="7"/>
        <v>#N/A</v>
      </c>
    </row>
    <row r="43" spans="1:11" ht="30" customHeight="1" x14ac:dyDescent="0.25">
      <c r="A43" s="288" t="s">
        <v>2194</v>
      </c>
      <c r="B43" s="456" t="s">
        <v>1871</v>
      </c>
      <c r="C43" s="294" t="s">
        <v>2195</v>
      </c>
      <c r="D43" s="305"/>
      <c r="E43" s="291"/>
      <c r="F43" s="442"/>
      <c r="G43" s="298" t="s">
        <v>67</v>
      </c>
      <c r="I43" s="277" t="e">
        <f t="shared" si="5"/>
        <v>#N/A</v>
      </c>
      <c r="J43" s="278">
        <f t="shared" si="6"/>
        <v>0</v>
      </c>
      <c r="K43" s="277" t="e">
        <f t="shared" si="7"/>
        <v>#N/A</v>
      </c>
    </row>
    <row r="44" spans="1:11" ht="30" customHeight="1" x14ac:dyDescent="0.25">
      <c r="A44" s="288" t="s">
        <v>2196</v>
      </c>
      <c r="B44" s="456" t="s">
        <v>1871</v>
      </c>
      <c r="C44" s="294" t="s">
        <v>2170</v>
      </c>
      <c r="D44" s="305"/>
      <c r="E44" s="291"/>
      <c r="F44" s="442"/>
      <c r="G44" s="298" t="s">
        <v>67</v>
      </c>
      <c r="I44" s="277" t="e">
        <f t="shared" si="5"/>
        <v>#N/A</v>
      </c>
      <c r="J44" s="278">
        <f t="shared" si="6"/>
        <v>0</v>
      </c>
      <c r="K44" s="277" t="e">
        <f t="shared" si="7"/>
        <v>#N/A</v>
      </c>
    </row>
    <row r="45" spans="1:11" ht="30" customHeight="1" x14ac:dyDescent="0.25">
      <c r="A45" s="288" t="s">
        <v>2197</v>
      </c>
      <c r="B45" s="456" t="s">
        <v>1871</v>
      </c>
      <c r="C45" s="294" t="s">
        <v>1040</v>
      </c>
      <c r="D45" s="305"/>
      <c r="E45" s="291"/>
      <c r="F45" s="442"/>
      <c r="G45" s="298" t="s">
        <v>67</v>
      </c>
      <c r="I45" s="277" t="e">
        <f t="shared" si="5"/>
        <v>#N/A</v>
      </c>
      <c r="J45" s="278">
        <f t="shared" si="6"/>
        <v>0</v>
      </c>
      <c r="K45" s="277" t="e">
        <f t="shared" si="7"/>
        <v>#N/A</v>
      </c>
    </row>
    <row r="46" spans="1:11" ht="45" customHeight="1" x14ac:dyDescent="0.25">
      <c r="A46" s="288" t="s">
        <v>2198</v>
      </c>
      <c r="B46" s="456" t="s">
        <v>1871</v>
      </c>
      <c r="C46" s="294" t="s">
        <v>1041</v>
      </c>
      <c r="D46" s="305"/>
      <c r="E46" s="291"/>
      <c r="F46" s="442"/>
      <c r="G46" s="298" t="s">
        <v>67</v>
      </c>
      <c r="I46" s="277" t="e">
        <f t="shared" si="5"/>
        <v>#N/A</v>
      </c>
      <c r="J46" s="278">
        <f t="shared" si="6"/>
        <v>0</v>
      </c>
      <c r="K46" s="277" t="e">
        <f t="shared" si="7"/>
        <v>#N/A</v>
      </c>
    </row>
    <row r="47" spans="1:11" ht="30" customHeight="1" x14ac:dyDescent="0.25">
      <c r="A47" s="288" t="s">
        <v>2199</v>
      </c>
      <c r="B47" s="456" t="s">
        <v>1871</v>
      </c>
      <c r="C47" s="294" t="s">
        <v>1042</v>
      </c>
      <c r="D47" s="305"/>
      <c r="E47" s="291"/>
      <c r="F47" s="442"/>
      <c r="G47" s="298" t="s">
        <v>67</v>
      </c>
      <c r="I47" s="277" t="e">
        <f t="shared" si="5"/>
        <v>#N/A</v>
      </c>
      <c r="J47" s="278">
        <f t="shared" si="6"/>
        <v>0</v>
      </c>
      <c r="K47" s="277" t="e">
        <f t="shared" si="7"/>
        <v>#N/A</v>
      </c>
    </row>
    <row r="48" spans="1:11" ht="49.5" customHeight="1" x14ac:dyDescent="0.25">
      <c r="A48" s="288" t="s">
        <v>2200</v>
      </c>
      <c r="B48" s="456" t="s">
        <v>1871</v>
      </c>
      <c r="C48" s="294" t="s">
        <v>2201</v>
      </c>
      <c r="D48" s="305"/>
      <c r="E48" s="291"/>
      <c r="F48" s="442"/>
      <c r="G48" s="298" t="s">
        <v>67</v>
      </c>
      <c r="I48" s="277" t="e">
        <f t="shared" si="5"/>
        <v>#N/A</v>
      </c>
      <c r="J48" s="278">
        <f t="shared" si="6"/>
        <v>0</v>
      </c>
      <c r="K48" s="277" t="e">
        <f t="shared" si="7"/>
        <v>#N/A</v>
      </c>
    </row>
    <row r="49" spans="1:11" ht="30" customHeight="1" x14ac:dyDescent="0.25">
      <c r="A49" s="288" t="s">
        <v>2202</v>
      </c>
      <c r="B49" s="456" t="s">
        <v>1871</v>
      </c>
      <c r="C49" s="294" t="s">
        <v>2203</v>
      </c>
      <c r="D49" s="305"/>
      <c r="E49" s="291"/>
      <c r="F49" s="442"/>
      <c r="G49" s="298" t="s">
        <v>67</v>
      </c>
      <c r="I49" s="277" t="e">
        <f t="shared" si="5"/>
        <v>#N/A</v>
      </c>
      <c r="J49" s="278">
        <f t="shared" si="6"/>
        <v>0</v>
      </c>
      <c r="K49" s="277" t="e">
        <f t="shared" si="7"/>
        <v>#N/A</v>
      </c>
    </row>
    <row r="50" spans="1:11" ht="30" customHeight="1" x14ac:dyDescent="0.25">
      <c r="A50" s="288" t="s">
        <v>2204</v>
      </c>
      <c r="B50" s="456" t="s">
        <v>1871</v>
      </c>
      <c r="C50" s="294" t="s">
        <v>1045</v>
      </c>
      <c r="D50" s="305"/>
      <c r="E50" s="291"/>
      <c r="F50" s="442"/>
      <c r="G50" s="298" t="s">
        <v>67</v>
      </c>
      <c r="I50" s="277" t="e">
        <f t="shared" si="5"/>
        <v>#N/A</v>
      </c>
      <c r="J50" s="278">
        <f t="shared" si="6"/>
        <v>0</v>
      </c>
      <c r="K50" s="277" t="e">
        <f t="shared" si="7"/>
        <v>#N/A</v>
      </c>
    </row>
    <row r="51" spans="1:11" ht="30" customHeight="1" x14ac:dyDescent="0.25">
      <c r="A51" s="307" t="s">
        <v>2205</v>
      </c>
      <c r="B51" s="309" t="s">
        <v>1871</v>
      </c>
      <c r="C51" s="486" t="s">
        <v>1046</v>
      </c>
      <c r="D51" s="308"/>
      <c r="E51" s="291"/>
      <c r="F51" s="442"/>
      <c r="G51" s="298" t="s">
        <v>67</v>
      </c>
      <c r="I51" s="277" t="e">
        <f t="shared" si="5"/>
        <v>#N/A</v>
      </c>
      <c r="J51" s="278">
        <f t="shared" si="6"/>
        <v>0</v>
      </c>
      <c r="K51" s="277" t="e">
        <f t="shared" si="7"/>
        <v>#N/A</v>
      </c>
    </row>
    <row r="52" spans="1:11" ht="30" customHeight="1" x14ac:dyDescent="0.25">
      <c r="A52" s="307" t="s">
        <v>2206</v>
      </c>
      <c r="B52" s="309" t="s">
        <v>1871</v>
      </c>
      <c r="C52" s="486" t="s">
        <v>1047</v>
      </c>
      <c r="D52" s="308"/>
      <c r="E52" s="291"/>
      <c r="F52" s="442"/>
      <c r="G52" s="298" t="s">
        <v>67</v>
      </c>
      <c r="I52" s="277" t="e">
        <f t="shared" si="5"/>
        <v>#N/A</v>
      </c>
      <c r="J52" s="278">
        <f t="shared" si="6"/>
        <v>0</v>
      </c>
      <c r="K52" s="277" t="e">
        <f t="shared" si="7"/>
        <v>#N/A</v>
      </c>
    </row>
    <row r="53" spans="1:11" ht="30" customHeight="1" x14ac:dyDescent="0.25">
      <c r="A53" s="307" t="s">
        <v>2207</v>
      </c>
      <c r="B53" s="309" t="s">
        <v>1871</v>
      </c>
      <c r="C53" s="486" t="s">
        <v>2208</v>
      </c>
      <c r="D53" s="308"/>
      <c r="E53" s="291"/>
      <c r="F53" s="442"/>
      <c r="G53" s="298" t="s">
        <v>67</v>
      </c>
      <c r="I53" s="277" t="e">
        <f t="shared" si="5"/>
        <v>#N/A</v>
      </c>
      <c r="J53" s="278">
        <f t="shared" si="6"/>
        <v>0</v>
      </c>
      <c r="K53" s="277" t="e">
        <f t="shared" si="7"/>
        <v>#N/A</v>
      </c>
    </row>
    <row r="54" spans="1:11" ht="30" customHeight="1" x14ac:dyDescent="0.25">
      <c r="A54" s="307" t="s">
        <v>2209</v>
      </c>
      <c r="B54" s="309" t="s">
        <v>1871</v>
      </c>
      <c r="C54" s="486" t="s">
        <v>1048</v>
      </c>
      <c r="D54" s="308"/>
      <c r="E54" s="291"/>
      <c r="F54" s="442"/>
      <c r="G54" s="298" t="s">
        <v>67</v>
      </c>
      <c r="I54" s="277" t="e">
        <f t="shared" si="5"/>
        <v>#N/A</v>
      </c>
      <c r="J54" s="278">
        <f t="shared" si="6"/>
        <v>0</v>
      </c>
      <c r="K54" s="277" t="e">
        <f t="shared" si="7"/>
        <v>#N/A</v>
      </c>
    </row>
    <row r="55" spans="1:11" ht="30" customHeight="1" x14ac:dyDescent="0.25"/>
    <row r="56" spans="1:11" ht="30" customHeight="1" x14ac:dyDescent="0.25"/>
    <row r="59" spans="1:11" ht="30" customHeight="1" x14ac:dyDescent="0.25"/>
    <row r="60" spans="1:11" ht="30" customHeight="1" x14ac:dyDescent="0.25"/>
    <row r="61" spans="1:11" ht="30" customHeight="1" x14ac:dyDescent="0.25"/>
    <row r="62" spans="1:11" ht="30" customHeight="1" x14ac:dyDescent="0.25"/>
    <row r="63" spans="1:11" ht="30" customHeight="1" x14ac:dyDescent="0.25"/>
    <row r="64" spans="1:11" ht="30" customHeight="1" x14ac:dyDescent="0.25"/>
    <row r="65" spans="4:4" ht="30" customHeight="1" x14ac:dyDescent="0.25"/>
    <row r="66" spans="4:4" ht="30" customHeight="1" x14ac:dyDescent="0.25"/>
    <row r="67" spans="4:4" ht="30" customHeight="1" x14ac:dyDescent="0.25"/>
    <row r="68" spans="4:4" ht="30" customHeight="1" x14ac:dyDescent="0.25"/>
    <row r="69" spans="4:4" ht="30" customHeight="1" x14ac:dyDescent="0.25"/>
    <row r="70" spans="4:4" ht="30" customHeight="1" x14ac:dyDescent="0.25"/>
    <row r="71" spans="4:4" ht="30" customHeight="1" x14ac:dyDescent="0.25"/>
    <row r="72" spans="4:4" ht="30" customHeight="1" x14ac:dyDescent="0.25"/>
    <row r="73" spans="4:4" ht="30" customHeight="1" x14ac:dyDescent="0.25"/>
    <row r="74" spans="4:4" ht="30" customHeight="1" x14ac:dyDescent="0.25"/>
    <row r="76" spans="4:4" ht="30" customHeight="1" x14ac:dyDescent="0.25">
      <c r="D76" s="481"/>
    </row>
    <row r="77" spans="4:4" ht="30" customHeight="1" x14ac:dyDescent="0.25">
      <c r="D77" s="481"/>
    </row>
    <row r="78" spans="4:4" ht="30" customHeight="1" x14ac:dyDescent="0.25">
      <c r="D78" s="481"/>
    </row>
    <row r="79" spans="4:4" ht="30" customHeight="1" x14ac:dyDescent="0.25"/>
    <row r="80" spans="4:4" ht="30" customHeight="1" x14ac:dyDescent="0.25">
      <c r="D80" s="480"/>
    </row>
    <row r="81" spans="4:4" ht="30" customHeight="1" x14ac:dyDescent="0.25">
      <c r="D81" s="480"/>
    </row>
    <row r="82" spans="4:4" ht="30" customHeight="1" x14ac:dyDescent="0.25">
      <c r="D82" s="480"/>
    </row>
    <row r="83" spans="4:4" ht="30" customHeight="1" x14ac:dyDescent="0.25">
      <c r="D83" s="480"/>
    </row>
    <row r="84" spans="4:4" ht="30" customHeight="1" x14ac:dyDescent="0.25">
      <c r="D84" s="480"/>
    </row>
    <row r="85" spans="4:4" ht="30" customHeight="1" x14ac:dyDescent="0.25">
      <c r="D85" s="480"/>
    </row>
    <row r="86" spans="4:4" ht="30" customHeight="1" x14ac:dyDescent="0.25">
      <c r="D86" s="480"/>
    </row>
    <row r="87" spans="4:4" ht="30" customHeight="1" x14ac:dyDescent="0.25">
      <c r="D87" s="480"/>
    </row>
    <row r="88" spans="4:4" ht="30" customHeight="1" x14ac:dyDescent="0.25">
      <c r="D88" s="481"/>
    </row>
    <row r="89" spans="4:4" ht="30" customHeight="1" x14ac:dyDescent="0.25">
      <c r="D89" s="481"/>
    </row>
    <row r="90" spans="4:4" ht="30" customHeight="1" x14ac:dyDescent="0.25">
      <c r="D90" s="481"/>
    </row>
    <row r="91" spans="4:4" ht="30" customHeight="1" x14ac:dyDescent="0.25">
      <c r="D91" s="481"/>
    </row>
    <row r="92" spans="4:4" ht="30" customHeight="1" x14ac:dyDescent="0.25">
      <c r="D92" s="480"/>
    </row>
    <row r="93" spans="4:4" ht="30" customHeight="1" x14ac:dyDescent="0.25">
      <c r="D93" s="480"/>
    </row>
    <row r="94" spans="4:4" ht="30" customHeight="1" x14ac:dyDescent="0.25">
      <c r="D94" s="480"/>
    </row>
    <row r="95" spans="4:4" ht="30" customHeight="1" x14ac:dyDescent="0.25">
      <c r="D95" s="480"/>
    </row>
    <row r="96" spans="4:4" ht="30" customHeight="1" x14ac:dyDescent="0.25">
      <c r="D96" s="480"/>
    </row>
    <row r="97" spans="4:4" ht="30" customHeight="1" x14ac:dyDescent="0.25">
      <c r="D97" s="480"/>
    </row>
    <row r="98" spans="4:4" ht="30" customHeight="1" x14ac:dyDescent="0.25">
      <c r="D98" s="480"/>
    </row>
    <row r="99" spans="4:4" ht="30" customHeight="1" x14ac:dyDescent="0.25">
      <c r="D99" s="480"/>
    </row>
    <row r="100" spans="4:4" ht="30" customHeight="1" x14ac:dyDescent="0.25"/>
    <row r="101" spans="4:4" ht="30" customHeight="1" x14ac:dyDescent="0.25"/>
    <row r="102" spans="4:4" ht="30" customHeight="1" x14ac:dyDescent="0.25"/>
    <row r="103" spans="4:4" ht="30" customHeight="1" x14ac:dyDescent="0.25"/>
    <row r="104" spans="4:4" ht="30" customHeight="1" x14ac:dyDescent="0.25"/>
    <row r="105" spans="4:4" ht="30" customHeight="1" x14ac:dyDescent="0.25"/>
    <row r="106" spans="4:4" ht="30" customHeight="1" x14ac:dyDescent="0.25"/>
    <row r="107" spans="4:4" ht="30" customHeight="1" x14ac:dyDescent="0.25"/>
    <row r="108" spans="4:4" ht="30" customHeight="1" x14ac:dyDescent="0.25"/>
    <row r="109" spans="4:4" ht="30" customHeight="1" x14ac:dyDescent="0.25"/>
    <row r="110" spans="4:4" ht="30" customHeight="1" x14ac:dyDescent="0.25"/>
    <row r="111" spans="4:4" ht="30" customHeight="1" x14ac:dyDescent="0.25"/>
    <row r="112" spans="4:4"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45"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30"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59.25" customHeight="1" x14ac:dyDescent="0.25"/>
  </sheetData>
  <conditionalFormatting sqref="B1:B1048576">
    <cfRule type="cellIs" dxfId="15" priority="2" operator="equal">
      <formula>"Mandatory"</formula>
    </cfRule>
    <cfRule type="cellIs" dxfId="14" priority="3" operator="equal">
      <formula>"Not Needed"</formula>
    </cfRule>
    <cfRule type="cellIs" dxfId="13" priority="4" operator="equal">
      <formula>"Extremely Advantageous"</formula>
    </cfRule>
    <cfRule type="cellIs" dxfId="12" priority="5" operator="equal">
      <formula>"Highly Advantageous"</formula>
    </cfRule>
  </conditionalFormatting>
  <conditionalFormatting sqref="G3:G54">
    <cfRule type="cellIs" dxfId="11"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0" xr:uid="{00000000-0002-0000-2900-000000000000}">
      <formula1>SpecType</formula1>
      <formula2>0</formula2>
    </dataValidation>
    <dataValidation type="list" allowBlank="1" showInputMessage="1" showErrorMessage="1" sqref="G3:G54" xr:uid="{00000000-0002-0000-29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00B0F0"/>
  </sheetPr>
  <dimension ref="A1:K159"/>
  <sheetViews>
    <sheetView topLeftCell="A76" zoomScale="70" zoomScaleNormal="70" zoomScalePageLayoutView="90" workbookViewId="0">
      <selection activeCell="D85" sqref="D85"/>
    </sheetView>
  </sheetViews>
  <sheetFormatPr defaultColWidth="28.3984375" defaultRowHeight="15.6" x14ac:dyDescent="0.3"/>
  <cols>
    <col min="1" max="1" width="10.59765625" style="487" customWidth="1"/>
    <col min="2" max="2" width="14.59765625" style="488" customWidth="1"/>
    <col min="3" max="3" width="65.59765625" style="489" customWidth="1"/>
    <col min="4" max="4" width="65.59765625" style="490" customWidth="1"/>
    <col min="5" max="5" width="10.59765625" style="490" customWidth="1"/>
    <col min="6" max="6" width="6.59765625" style="490" customWidth="1"/>
    <col min="7" max="7" width="30.59765625" style="255" customWidth="1"/>
    <col min="8" max="11" width="8.59765625" style="491" customWidth="1"/>
    <col min="12" max="12" width="6.59765625" style="491" customWidth="1"/>
    <col min="13" max="14" width="5.8984375" style="491" customWidth="1"/>
    <col min="15" max="16384" width="28.3984375" style="491"/>
  </cols>
  <sheetData>
    <row r="1" spans="1:11" s="262" customFormat="1" ht="105" customHeight="1" x14ac:dyDescent="0.25">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261" t="str">
        <f>'Old Support'!A23</f>
        <v>Summary</v>
      </c>
      <c r="I1" s="261" t="str">
        <f>'Old Support'!A24</f>
        <v>Spec Weight</v>
      </c>
      <c r="J1" s="261" t="str">
        <f>'Old Support'!A25</f>
        <v>Avail Weight</v>
      </c>
      <c r="K1" s="261" t="str">
        <f>'Old Support'!A26</f>
        <v>Score</v>
      </c>
    </row>
    <row r="2" spans="1:11" s="498" customFormat="1" x14ac:dyDescent="0.25">
      <c r="A2" s="492" t="s">
        <v>2210</v>
      </c>
      <c r="B2" s="493"/>
      <c r="C2" s="494"/>
      <c r="D2" s="495"/>
      <c r="E2" s="495"/>
      <c r="F2" s="495"/>
      <c r="G2" s="496"/>
      <c r="H2" s="497">
        <f>COUNTA(B3:B159)</f>
        <v>148</v>
      </c>
      <c r="K2" s="269" t="e">
        <f>SUM(K3:K159)</f>
        <v>#N/A</v>
      </c>
    </row>
    <row r="3" spans="1:11" ht="27.6" x14ac:dyDescent="0.3">
      <c r="A3" s="499" t="s">
        <v>2211</v>
      </c>
      <c r="B3" s="309" t="s">
        <v>2212</v>
      </c>
      <c r="C3" s="302" t="s">
        <v>1098</v>
      </c>
      <c r="D3" s="303"/>
      <c r="E3" s="500"/>
      <c r="F3" s="442">
        <v>1</v>
      </c>
      <c r="G3" s="298" t="s">
        <v>67</v>
      </c>
      <c r="H3" s="269">
        <f>COUNTIF(G:G,"=Select from Drop Down List")</f>
        <v>148</v>
      </c>
      <c r="I3" s="277" t="e">
        <f t="shared" ref="I3:I17" si="0">IF(NOT(ISBLANK($B3)),VLOOKUP($B3,specdata,2,FALSE()),"")</f>
        <v>#N/A</v>
      </c>
      <c r="J3" s="278">
        <f t="shared" ref="J3:J17" si="1">VLOOKUP(G3,AvailabilityData,2,FALSE())</f>
        <v>0</v>
      </c>
      <c r="K3" s="277" t="e">
        <f t="shared" ref="K3:K17" si="2">I3*J3</f>
        <v>#N/A</v>
      </c>
    </row>
    <row r="4" spans="1:11" ht="27.6" x14ac:dyDescent="0.3">
      <c r="A4" s="499" t="s">
        <v>2213</v>
      </c>
      <c r="B4" s="309" t="s">
        <v>1871</v>
      </c>
      <c r="C4" s="302" t="s">
        <v>2214</v>
      </c>
      <c r="D4" s="301"/>
      <c r="E4" s="500"/>
      <c r="F4" s="442">
        <v>1</v>
      </c>
      <c r="G4" s="298" t="s">
        <v>67</v>
      </c>
      <c r="H4" s="269">
        <f>COUNTIF(G:G,"=Function Available")</f>
        <v>0</v>
      </c>
      <c r="I4" s="277" t="e">
        <f t="shared" si="0"/>
        <v>#N/A</v>
      </c>
      <c r="J4" s="278">
        <f t="shared" si="1"/>
        <v>0</v>
      </c>
      <c r="K4" s="277" t="e">
        <f t="shared" si="2"/>
        <v>#N/A</v>
      </c>
    </row>
    <row r="5" spans="1:11" ht="30" customHeight="1" x14ac:dyDescent="0.3">
      <c r="A5" s="499" t="s">
        <v>2215</v>
      </c>
      <c r="B5" s="309" t="s">
        <v>1871</v>
      </c>
      <c r="C5" s="302" t="s">
        <v>2216</v>
      </c>
      <c r="D5" s="301"/>
      <c r="E5" s="500"/>
      <c r="F5" s="442">
        <v>1</v>
      </c>
      <c r="G5" s="298" t="s">
        <v>67</v>
      </c>
      <c r="H5" s="269">
        <f>COUNTIF(F:G,"=Function Not Available")</f>
        <v>0</v>
      </c>
      <c r="I5" s="277" t="e">
        <f t="shared" si="0"/>
        <v>#N/A</v>
      </c>
      <c r="J5" s="278">
        <f t="shared" si="1"/>
        <v>0</v>
      </c>
      <c r="K5" s="277" t="e">
        <f t="shared" si="2"/>
        <v>#N/A</v>
      </c>
    </row>
    <row r="6" spans="1:11" ht="27.6" x14ac:dyDescent="0.3">
      <c r="A6" s="499" t="s">
        <v>2217</v>
      </c>
      <c r="B6" s="309" t="s">
        <v>1871</v>
      </c>
      <c r="C6" s="302" t="s">
        <v>2218</v>
      </c>
      <c r="D6" s="303"/>
      <c r="E6" s="500"/>
      <c r="F6" s="442">
        <v>1</v>
      </c>
      <c r="G6" s="298" t="s">
        <v>67</v>
      </c>
      <c r="H6" s="269">
        <f>COUNTIF(G:G,"=Exception")</f>
        <v>0</v>
      </c>
      <c r="I6" s="277" t="e">
        <f t="shared" si="0"/>
        <v>#N/A</v>
      </c>
      <c r="J6" s="278">
        <f t="shared" si="1"/>
        <v>0</v>
      </c>
      <c r="K6" s="277" t="e">
        <f t="shared" si="2"/>
        <v>#N/A</v>
      </c>
    </row>
    <row r="7" spans="1:11" ht="54" customHeight="1" x14ac:dyDescent="0.3">
      <c r="A7" s="499" t="s">
        <v>2219</v>
      </c>
      <c r="B7" s="309" t="s">
        <v>1871</v>
      </c>
      <c r="C7" s="302" t="s">
        <v>1099</v>
      </c>
      <c r="D7" s="301"/>
      <c r="E7" s="500"/>
      <c r="F7" s="442">
        <v>1</v>
      </c>
      <c r="G7" s="298" t="s">
        <v>67</v>
      </c>
      <c r="H7" s="455">
        <f>COUNTIFS(B:B,"=Extremely Advantageous",G:G,"=Select from Drop Down List")</f>
        <v>28</v>
      </c>
      <c r="I7" s="277" t="e">
        <f t="shared" si="0"/>
        <v>#N/A</v>
      </c>
      <c r="J7" s="278">
        <f t="shared" si="1"/>
        <v>0</v>
      </c>
      <c r="K7" s="277" t="e">
        <f t="shared" si="2"/>
        <v>#N/A</v>
      </c>
    </row>
    <row r="8" spans="1:11" ht="30" customHeight="1" x14ac:dyDescent="0.3">
      <c r="A8" s="499" t="s">
        <v>2220</v>
      </c>
      <c r="B8" s="271" t="s">
        <v>2212</v>
      </c>
      <c r="C8" s="470" t="s">
        <v>2221</v>
      </c>
      <c r="D8" s="501"/>
      <c r="E8" s="502"/>
      <c r="F8" s="446">
        <v>1</v>
      </c>
      <c r="G8" s="298" t="s">
        <v>67</v>
      </c>
      <c r="H8" s="455">
        <f>COUNTIFS(B:B,"=Extremely Advantageous",G:G,"=Function Available")</f>
        <v>0</v>
      </c>
      <c r="I8" s="277" t="e">
        <f t="shared" si="0"/>
        <v>#N/A</v>
      </c>
      <c r="J8" s="278">
        <f t="shared" si="1"/>
        <v>0</v>
      </c>
      <c r="K8" s="277" t="e">
        <f t="shared" si="2"/>
        <v>#N/A</v>
      </c>
    </row>
    <row r="9" spans="1:11" ht="30" customHeight="1" x14ac:dyDescent="0.3">
      <c r="A9" s="499" t="s">
        <v>2222</v>
      </c>
      <c r="B9" s="309" t="s">
        <v>1871</v>
      </c>
      <c r="C9" s="302" t="s">
        <v>2223</v>
      </c>
      <c r="D9" s="303"/>
      <c r="E9" s="503"/>
      <c r="F9" s="297">
        <v>1</v>
      </c>
      <c r="G9" s="300" t="s">
        <v>67</v>
      </c>
      <c r="H9" s="455">
        <f>COUNTIFS(B:B,"=Extremely Advantageous",G:G,"=Function Not Available")</f>
        <v>0</v>
      </c>
      <c r="I9" s="277" t="e">
        <f t="shared" si="0"/>
        <v>#N/A</v>
      </c>
      <c r="J9" s="278">
        <f t="shared" si="1"/>
        <v>0</v>
      </c>
      <c r="K9" s="277" t="e">
        <f t="shared" si="2"/>
        <v>#N/A</v>
      </c>
    </row>
    <row r="10" spans="1:11" s="490" customFormat="1" ht="30" customHeight="1" x14ac:dyDescent="0.3">
      <c r="A10" s="499" t="s">
        <v>2224</v>
      </c>
      <c r="B10" s="309" t="s">
        <v>1871</v>
      </c>
      <c r="C10" s="302" t="s">
        <v>1100</v>
      </c>
      <c r="D10" s="303"/>
      <c r="E10" s="503"/>
      <c r="F10" s="297">
        <v>1</v>
      </c>
      <c r="G10" s="300" t="s">
        <v>67</v>
      </c>
      <c r="H10" s="455">
        <f>COUNTIFS(B:B,"=Extremely Advantageous",G:G,"=Exception")</f>
        <v>0</v>
      </c>
      <c r="I10" s="277" t="e">
        <f t="shared" si="0"/>
        <v>#N/A</v>
      </c>
      <c r="J10" s="278">
        <f t="shared" si="1"/>
        <v>0</v>
      </c>
      <c r="K10" s="277" t="e">
        <f t="shared" si="2"/>
        <v>#N/A</v>
      </c>
    </row>
    <row r="11" spans="1:11" ht="30" customHeight="1" x14ac:dyDescent="0.3">
      <c r="A11" s="499" t="s">
        <v>2225</v>
      </c>
      <c r="B11" s="309" t="s">
        <v>1871</v>
      </c>
      <c r="C11" s="504" t="s">
        <v>2226</v>
      </c>
      <c r="D11" s="505"/>
      <c r="E11" s="503"/>
      <c r="F11" s="297">
        <v>1</v>
      </c>
      <c r="G11" s="300" t="s">
        <v>67</v>
      </c>
      <c r="H11" s="460">
        <f>COUNTIFS(B:B,"=Advantageous",G:G,"=Select from Drop Down List")</f>
        <v>120</v>
      </c>
      <c r="I11" s="277" t="e">
        <f t="shared" si="0"/>
        <v>#N/A</v>
      </c>
      <c r="J11" s="278">
        <f t="shared" si="1"/>
        <v>0</v>
      </c>
      <c r="K11" s="277" t="e">
        <f t="shared" si="2"/>
        <v>#N/A</v>
      </c>
    </row>
    <row r="12" spans="1:11" ht="30" customHeight="1" x14ac:dyDescent="0.3">
      <c r="A12" s="499" t="s">
        <v>2227</v>
      </c>
      <c r="B12" s="309" t="s">
        <v>1871</v>
      </c>
      <c r="C12" s="504" t="s">
        <v>1101</v>
      </c>
      <c r="D12" s="505"/>
      <c r="E12" s="503"/>
      <c r="F12" s="297">
        <v>1</v>
      </c>
      <c r="G12" s="300" t="s">
        <v>67</v>
      </c>
      <c r="H12" s="460">
        <f>COUNTIFS(B:B,"=Advantageous",G:G,"=Function Available")</f>
        <v>0</v>
      </c>
      <c r="I12" s="277" t="e">
        <f t="shared" si="0"/>
        <v>#N/A</v>
      </c>
      <c r="J12" s="278">
        <f t="shared" si="1"/>
        <v>0</v>
      </c>
      <c r="K12" s="277" t="e">
        <f t="shared" si="2"/>
        <v>#N/A</v>
      </c>
    </row>
    <row r="13" spans="1:11" ht="27.6" x14ac:dyDescent="0.3">
      <c r="A13" s="499" t="s">
        <v>2228</v>
      </c>
      <c r="B13" s="309" t="s">
        <v>2212</v>
      </c>
      <c r="C13" s="504" t="s">
        <v>1109</v>
      </c>
      <c r="D13" s="505"/>
      <c r="E13" s="503"/>
      <c r="F13" s="297">
        <v>1</v>
      </c>
      <c r="G13" s="300" t="s">
        <v>67</v>
      </c>
      <c r="H13" s="460">
        <f>COUNTIFS(B:B,"=Advantageous",G:G,"=Function Not Available")</f>
        <v>0</v>
      </c>
      <c r="I13" s="277" t="e">
        <f t="shared" si="0"/>
        <v>#N/A</v>
      </c>
      <c r="J13" s="278">
        <f t="shared" si="1"/>
        <v>0</v>
      </c>
      <c r="K13" s="277" t="e">
        <f t="shared" si="2"/>
        <v>#N/A</v>
      </c>
    </row>
    <row r="14" spans="1:11" ht="43.5" customHeight="1" x14ac:dyDescent="0.3">
      <c r="A14" s="499" t="s">
        <v>2229</v>
      </c>
      <c r="B14" s="309" t="s">
        <v>2212</v>
      </c>
      <c r="C14" s="504" t="s">
        <v>1110</v>
      </c>
      <c r="D14" s="505"/>
      <c r="E14" s="503"/>
      <c r="F14" s="297">
        <v>1</v>
      </c>
      <c r="G14" s="300" t="s">
        <v>67</v>
      </c>
      <c r="H14" s="460">
        <f>COUNTIFS(B:B,"=Advantageous",G:G,"=Exception")</f>
        <v>0</v>
      </c>
      <c r="I14" s="277" t="e">
        <f t="shared" si="0"/>
        <v>#N/A</v>
      </c>
      <c r="J14" s="278">
        <f t="shared" si="1"/>
        <v>0</v>
      </c>
      <c r="K14" s="277" t="e">
        <f t="shared" si="2"/>
        <v>#N/A</v>
      </c>
    </row>
    <row r="15" spans="1:11" ht="30" customHeight="1" x14ac:dyDescent="0.3">
      <c r="A15" s="499" t="s">
        <v>2230</v>
      </c>
      <c r="B15" s="309" t="s">
        <v>2212</v>
      </c>
      <c r="C15" s="504" t="s">
        <v>2231</v>
      </c>
      <c r="D15" s="505"/>
      <c r="E15" s="503"/>
      <c r="F15" s="442">
        <v>1</v>
      </c>
      <c r="G15" s="298" t="s">
        <v>67</v>
      </c>
      <c r="H15" s="461">
        <f>COUNTIFS(B:B,"=Minimal",G:G,"=Select from Drop Down List")</f>
        <v>0</v>
      </c>
      <c r="I15" s="277" t="e">
        <f t="shared" si="0"/>
        <v>#N/A</v>
      </c>
      <c r="J15" s="278">
        <f t="shared" si="1"/>
        <v>0</v>
      </c>
      <c r="K15" s="277" t="e">
        <f t="shared" si="2"/>
        <v>#N/A</v>
      </c>
    </row>
    <row r="16" spans="1:11" ht="30" customHeight="1" x14ac:dyDescent="0.3">
      <c r="A16" s="499" t="s">
        <v>2232</v>
      </c>
      <c r="B16" s="309" t="s">
        <v>1871</v>
      </c>
      <c r="C16" s="504" t="s">
        <v>1113</v>
      </c>
      <c r="D16" s="505"/>
      <c r="E16" s="503"/>
      <c r="F16" s="442">
        <v>1</v>
      </c>
      <c r="G16" s="298" t="s">
        <v>67</v>
      </c>
      <c r="H16" s="461">
        <f>COUNTIFS(B:B,"=Minimal",G:G,"=Function Available")</f>
        <v>0</v>
      </c>
      <c r="I16" s="277" t="e">
        <f t="shared" si="0"/>
        <v>#N/A</v>
      </c>
      <c r="J16" s="278">
        <f t="shared" si="1"/>
        <v>0</v>
      </c>
      <c r="K16" s="277" t="e">
        <f t="shared" si="2"/>
        <v>#N/A</v>
      </c>
    </row>
    <row r="17" spans="1:11" ht="30" customHeight="1" x14ac:dyDescent="0.3">
      <c r="A17" s="499" t="s">
        <v>2233</v>
      </c>
      <c r="B17" s="271" t="s">
        <v>1871</v>
      </c>
      <c r="C17" s="506" t="s">
        <v>2234</v>
      </c>
      <c r="D17" s="507"/>
      <c r="E17" s="508"/>
      <c r="F17" s="446">
        <v>1</v>
      </c>
      <c r="G17" s="276" t="s">
        <v>67</v>
      </c>
      <c r="H17" s="461">
        <f>COUNTIFS(B:B,"=Minimal",G:G,"=Function Not Available")</f>
        <v>0</v>
      </c>
      <c r="I17" s="277" t="e">
        <f t="shared" si="0"/>
        <v>#N/A</v>
      </c>
      <c r="J17" s="278">
        <f t="shared" si="1"/>
        <v>0</v>
      </c>
      <c r="K17" s="277" t="e">
        <f t="shared" si="2"/>
        <v>#N/A</v>
      </c>
    </row>
    <row r="18" spans="1:11" x14ac:dyDescent="0.3">
      <c r="A18" s="145" t="s">
        <v>2235</v>
      </c>
      <c r="B18" s="449"/>
      <c r="C18" s="471" t="s">
        <v>2236</v>
      </c>
      <c r="D18" s="451"/>
      <c r="E18" s="509"/>
      <c r="F18" s="453"/>
      <c r="G18" s="454"/>
      <c r="H18" s="461">
        <f>COUNTIFS(B:B,"=Minimal",G:G,"=Exception")</f>
        <v>0</v>
      </c>
      <c r="I18" s="277"/>
      <c r="J18" s="278"/>
      <c r="K18" s="277"/>
    </row>
    <row r="19" spans="1:11" ht="30" customHeight="1" x14ac:dyDescent="0.3">
      <c r="A19" s="499" t="s">
        <v>2237</v>
      </c>
      <c r="B19" s="456" t="s">
        <v>1871</v>
      </c>
      <c r="C19" s="510" t="s">
        <v>2238</v>
      </c>
      <c r="D19" s="511"/>
      <c r="E19" s="512"/>
      <c r="F19" s="462">
        <v>1</v>
      </c>
      <c r="G19" s="293" t="s">
        <v>67</v>
      </c>
      <c r="I19" s="277" t="e">
        <f t="shared" ref="I19:I38" si="3">IF(NOT(ISBLANK($B19)),VLOOKUP($B19,specdata,2,FALSE()),"")</f>
        <v>#N/A</v>
      </c>
      <c r="J19" s="278">
        <f t="shared" ref="J19:J38" si="4">VLOOKUP(G19,AvailabilityData,2,FALSE())</f>
        <v>0</v>
      </c>
      <c r="K19" s="277" t="e">
        <f t="shared" ref="K19:K38" si="5">I19*J19</f>
        <v>#N/A</v>
      </c>
    </row>
    <row r="20" spans="1:11" ht="30" customHeight="1" x14ac:dyDescent="0.3">
      <c r="A20" s="499" t="s">
        <v>2239</v>
      </c>
      <c r="B20" s="309" t="s">
        <v>1871</v>
      </c>
      <c r="C20" s="306" t="s">
        <v>2240</v>
      </c>
      <c r="D20" s="505"/>
      <c r="E20" s="503"/>
      <c r="F20" s="442">
        <v>1</v>
      </c>
      <c r="G20" s="298" t="s">
        <v>67</v>
      </c>
      <c r="I20" s="277" t="e">
        <f t="shared" si="3"/>
        <v>#N/A</v>
      </c>
      <c r="J20" s="278">
        <f t="shared" si="4"/>
        <v>0</v>
      </c>
      <c r="K20" s="277" t="e">
        <f t="shared" si="5"/>
        <v>#N/A</v>
      </c>
    </row>
    <row r="21" spans="1:11" ht="30" customHeight="1" x14ac:dyDescent="0.3">
      <c r="A21" s="499" t="s">
        <v>2241</v>
      </c>
      <c r="B21" s="309" t="s">
        <v>1871</v>
      </c>
      <c r="C21" s="306" t="s">
        <v>2242</v>
      </c>
      <c r="D21" s="505"/>
      <c r="E21" s="503"/>
      <c r="F21" s="442">
        <v>1</v>
      </c>
      <c r="G21" s="298" t="s">
        <v>67</v>
      </c>
      <c r="I21" s="277" t="e">
        <f t="shared" si="3"/>
        <v>#N/A</v>
      </c>
      <c r="J21" s="278">
        <f t="shared" si="4"/>
        <v>0</v>
      </c>
      <c r="K21" s="277" t="e">
        <f t="shared" si="5"/>
        <v>#N/A</v>
      </c>
    </row>
    <row r="22" spans="1:11" ht="30" customHeight="1" x14ac:dyDescent="0.3">
      <c r="A22" s="499" t="s">
        <v>2243</v>
      </c>
      <c r="B22" s="309" t="s">
        <v>1871</v>
      </c>
      <c r="C22" s="306" t="s">
        <v>546</v>
      </c>
      <c r="D22" s="505"/>
      <c r="E22" s="503"/>
      <c r="F22" s="442">
        <v>1</v>
      </c>
      <c r="G22" s="298" t="s">
        <v>67</v>
      </c>
      <c r="I22" s="277" t="e">
        <f t="shared" si="3"/>
        <v>#N/A</v>
      </c>
      <c r="J22" s="278">
        <f t="shared" si="4"/>
        <v>0</v>
      </c>
      <c r="K22" s="277" t="e">
        <f t="shared" si="5"/>
        <v>#N/A</v>
      </c>
    </row>
    <row r="23" spans="1:11" ht="30" customHeight="1" x14ac:dyDescent="0.3">
      <c r="A23" s="499" t="s">
        <v>2244</v>
      </c>
      <c r="B23" s="309" t="s">
        <v>1871</v>
      </c>
      <c r="C23" s="306" t="s">
        <v>547</v>
      </c>
      <c r="D23" s="505"/>
      <c r="E23" s="503"/>
      <c r="F23" s="442">
        <v>1</v>
      </c>
      <c r="G23" s="298" t="s">
        <v>67</v>
      </c>
      <c r="H23" s="490"/>
      <c r="I23" s="277" t="e">
        <f t="shared" si="3"/>
        <v>#N/A</v>
      </c>
      <c r="J23" s="278">
        <f t="shared" si="4"/>
        <v>0</v>
      </c>
      <c r="K23" s="277" t="e">
        <f t="shared" si="5"/>
        <v>#N/A</v>
      </c>
    </row>
    <row r="24" spans="1:11" ht="30" customHeight="1" x14ac:dyDescent="0.3">
      <c r="A24" s="499" t="s">
        <v>2245</v>
      </c>
      <c r="B24" s="309" t="s">
        <v>1871</v>
      </c>
      <c r="C24" s="306" t="s">
        <v>2246</v>
      </c>
      <c r="D24" s="505"/>
      <c r="E24" s="503"/>
      <c r="F24" s="442">
        <v>1</v>
      </c>
      <c r="G24" s="298" t="s">
        <v>67</v>
      </c>
      <c r="I24" s="277" t="e">
        <f t="shared" si="3"/>
        <v>#N/A</v>
      </c>
      <c r="J24" s="278">
        <f t="shared" si="4"/>
        <v>0</v>
      </c>
      <c r="K24" s="277" t="e">
        <f t="shared" si="5"/>
        <v>#N/A</v>
      </c>
    </row>
    <row r="25" spans="1:11" ht="30" customHeight="1" x14ac:dyDescent="0.3">
      <c r="A25" s="499" t="s">
        <v>2247</v>
      </c>
      <c r="B25" s="309" t="s">
        <v>1871</v>
      </c>
      <c r="C25" s="306" t="s">
        <v>2248</v>
      </c>
      <c r="D25" s="505"/>
      <c r="E25" s="503"/>
      <c r="F25" s="442">
        <v>1</v>
      </c>
      <c r="G25" s="298" t="s">
        <v>67</v>
      </c>
      <c r="I25" s="277" t="e">
        <f t="shared" si="3"/>
        <v>#N/A</v>
      </c>
      <c r="J25" s="278">
        <f t="shared" si="4"/>
        <v>0</v>
      </c>
      <c r="K25" s="277" t="e">
        <f t="shared" si="5"/>
        <v>#N/A</v>
      </c>
    </row>
    <row r="26" spans="1:11" ht="30" customHeight="1" x14ac:dyDescent="0.3">
      <c r="A26" s="499" t="s">
        <v>2249</v>
      </c>
      <c r="B26" s="309" t="s">
        <v>2212</v>
      </c>
      <c r="C26" s="504" t="s">
        <v>1114</v>
      </c>
      <c r="D26" s="505"/>
      <c r="E26" s="503"/>
      <c r="F26" s="442">
        <v>1</v>
      </c>
      <c r="G26" s="298" t="s">
        <v>67</v>
      </c>
      <c r="I26" s="277" t="e">
        <f t="shared" si="3"/>
        <v>#N/A</v>
      </c>
      <c r="J26" s="278">
        <f t="shared" si="4"/>
        <v>0</v>
      </c>
      <c r="K26" s="277" t="e">
        <f t="shared" si="5"/>
        <v>#N/A</v>
      </c>
    </row>
    <row r="27" spans="1:11" ht="30" customHeight="1" x14ac:dyDescent="0.3">
      <c r="A27" s="499" t="s">
        <v>2250</v>
      </c>
      <c r="B27" s="309" t="s">
        <v>2212</v>
      </c>
      <c r="C27" s="504" t="s">
        <v>2251</v>
      </c>
      <c r="D27" s="505"/>
      <c r="E27" s="503"/>
      <c r="F27" s="442">
        <v>1</v>
      </c>
      <c r="G27" s="298" t="s">
        <v>67</v>
      </c>
      <c r="I27" s="277" t="e">
        <f t="shared" si="3"/>
        <v>#N/A</v>
      </c>
      <c r="J27" s="278">
        <f t="shared" si="4"/>
        <v>0</v>
      </c>
      <c r="K27" s="277" t="e">
        <f t="shared" si="5"/>
        <v>#N/A</v>
      </c>
    </row>
    <row r="28" spans="1:11" ht="30" customHeight="1" x14ac:dyDescent="0.3">
      <c r="A28" s="499" t="s">
        <v>2252</v>
      </c>
      <c r="B28" s="309" t="s">
        <v>1871</v>
      </c>
      <c r="C28" s="302" t="s">
        <v>2253</v>
      </c>
      <c r="D28" s="295"/>
      <c r="E28" s="503"/>
      <c r="F28" s="442">
        <v>1</v>
      </c>
      <c r="G28" s="298" t="s">
        <v>67</v>
      </c>
      <c r="H28" s="490"/>
      <c r="I28" s="277" t="e">
        <f t="shared" si="3"/>
        <v>#N/A</v>
      </c>
      <c r="J28" s="278">
        <f t="shared" si="4"/>
        <v>0</v>
      </c>
      <c r="K28" s="277" t="e">
        <f t="shared" si="5"/>
        <v>#N/A</v>
      </c>
    </row>
    <row r="29" spans="1:11" ht="30" customHeight="1" x14ac:dyDescent="0.3">
      <c r="A29" s="499" t="s">
        <v>2254</v>
      </c>
      <c r="B29" s="309" t="s">
        <v>1871</v>
      </c>
      <c r="C29" s="302" t="s">
        <v>2255</v>
      </c>
      <c r="D29" s="295"/>
      <c r="E29" s="503"/>
      <c r="F29" s="442">
        <v>1</v>
      </c>
      <c r="G29" s="298" t="s">
        <v>67</v>
      </c>
      <c r="H29" s="490"/>
      <c r="I29" s="277" t="e">
        <f t="shared" si="3"/>
        <v>#N/A</v>
      </c>
      <c r="J29" s="278">
        <f t="shared" si="4"/>
        <v>0</v>
      </c>
      <c r="K29" s="277" t="e">
        <f t="shared" si="5"/>
        <v>#N/A</v>
      </c>
    </row>
    <row r="30" spans="1:11" ht="30" customHeight="1" x14ac:dyDescent="0.3">
      <c r="A30" s="499" t="s">
        <v>2256</v>
      </c>
      <c r="B30" s="309" t="s">
        <v>2212</v>
      </c>
      <c r="C30" s="302" t="s">
        <v>2257</v>
      </c>
      <c r="D30" s="295"/>
      <c r="E30" s="503"/>
      <c r="F30" s="442">
        <v>1</v>
      </c>
      <c r="G30" s="298" t="s">
        <v>67</v>
      </c>
      <c r="H30" s="490"/>
      <c r="I30" s="277" t="e">
        <f t="shared" si="3"/>
        <v>#N/A</v>
      </c>
      <c r="J30" s="278">
        <f t="shared" si="4"/>
        <v>0</v>
      </c>
      <c r="K30" s="277" t="e">
        <f t="shared" si="5"/>
        <v>#N/A</v>
      </c>
    </row>
    <row r="31" spans="1:11" ht="30" customHeight="1" x14ac:dyDescent="0.3">
      <c r="A31" s="499" t="s">
        <v>2258</v>
      </c>
      <c r="B31" s="309" t="s">
        <v>1871</v>
      </c>
      <c r="C31" s="302" t="s">
        <v>2259</v>
      </c>
      <c r="D31" s="295"/>
      <c r="E31" s="503"/>
      <c r="F31" s="442">
        <v>1</v>
      </c>
      <c r="G31" s="298" t="s">
        <v>67</v>
      </c>
      <c r="I31" s="277" t="e">
        <f t="shared" si="3"/>
        <v>#N/A</v>
      </c>
      <c r="J31" s="278">
        <f t="shared" si="4"/>
        <v>0</v>
      </c>
      <c r="K31" s="277" t="e">
        <f t="shared" si="5"/>
        <v>#N/A</v>
      </c>
    </row>
    <row r="32" spans="1:11" ht="30" customHeight="1" x14ac:dyDescent="0.3">
      <c r="A32" s="499" t="s">
        <v>2260</v>
      </c>
      <c r="B32" s="309" t="s">
        <v>1871</v>
      </c>
      <c r="C32" s="302" t="s">
        <v>2261</v>
      </c>
      <c r="D32" s="295"/>
      <c r="E32" s="503"/>
      <c r="F32" s="442">
        <v>1</v>
      </c>
      <c r="G32" s="298" t="s">
        <v>67</v>
      </c>
      <c r="I32" s="277" t="e">
        <f t="shared" si="3"/>
        <v>#N/A</v>
      </c>
      <c r="J32" s="278">
        <f t="shared" si="4"/>
        <v>0</v>
      </c>
      <c r="K32" s="277" t="e">
        <f t="shared" si="5"/>
        <v>#N/A</v>
      </c>
    </row>
    <row r="33" spans="1:11" ht="30" customHeight="1" x14ac:dyDescent="0.3">
      <c r="A33" s="499" t="s">
        <v>2262</v>
      </c>
      <c r="B33" s="309" t="s">
        <v>1871</v>
      </c>
      <c r="C33" s="302" t="s">
        <v>2263</v>
      </c>
      <c r="D33" s="295"/>
      <c r="E33" s="503"/>
      <c r="F33" s="442">
        <v>1</v>
      </c>
      <c r="G33" s="298" t="s">
        <v>67</v>
      </c>
      <c r="I33" s="277" t="e">
        <f t="shared" si="3"/>
        <v>#N/A</v>
      </c>
      <c r="J33" s="278">
        <f t="shared" si="4"/>
        <v>0</v>
      </c>
      <c r="K33" s="277" t="e">
        <f t="shared" si="5"/>
        <v>#N/A</v>
      </c>
    </row>
    <row r="34" spans="1:11" ht="30" customHeight="1" x14ac:dyDescent="0.3">
      <c r="A34" s="499" t="s">
        <v>2264</v>
      </c>
      <c r="B34" s="309" t="s">
        <v>1871</v>
      </c>
      <c r="C34" s="302" t="s">
        <v>1102</v>
      </c>
      <c r="D34" s="295"/>
      <c r="E34" s="503"/>
      <c r="F34" s="442">
        <v>1</v>
      </c>
      <c r="G34" s="298" t="s">
        <v>67</v>
      </c>
      <c r="I34" s="277" t="e">
        <f t="shared" si="3"/>
        <v>#N/A</v>
      </c>
      <c r="J34" s="278">
        <f t="shared" si="4"/>
        <v>0</v>
      </c>
      <c r="K34" s="277" t="e">
        <f t="shared" si="5"/>
        <v>#N/A</v>
      </c>
    </row>
    <row r="35" spans="1:11" ht="30" customHeight="1" x14ac:dyDescent="0.3">
      <c r="A35" s="499" t="s">
        <v>2265</v>
      </c>
      <c r="B35" s="309" t="s">
        <v>2212</v>
      </c>
      <c r="C35" s="302" t="s">
        <v>1103</v>
      </c>
      <c r="D35" s="295"/>
      <c r="E35" s="503"/>
      <c r="F35" s="442">
        <v>1</v>
      </c>
      <c r="G35" s="298" t="s">
        <v>67</v>
      </c>
      <c r="I35" s="277" t="e">
        <f t="shared" si="3"/>
        <v>#N/A</v>
      </c>
      <c r="J35" s="278">
        <f t="shared" si="4"/>
        <v>0</v>
      </c>
      <c r="K35" s="277" t="e">
        <f t="shared" si="5"/>
        <v>#N/A</v>
      </c>
    </row>
    <row r="36" spans="1:11" ht="30" customHeight="1" x14ac:dyDescent="0.3">
      <c r="A36" s="499" t="s">
        <v>2266</v>
      </c>
      <c r="B36" s="309" t="s">
        <v>1871</v>
      </c>
      <c r="C36" s="302" t="s">
        <v>1104</v>
      </c>
      <c r="D36" s="295"/>
      <c r="E36" s="503"/>
      <c r="F36" s="442">
        <v>1</v>
      </c>
      <c r="G36" s="298" t="s">
        <v>67</v>
      </c>
      <c r="I36" s="277" t="e">
        <f t="shared" si="3"/>
        <v>#N/A</v>
      </c>
      <c r="J36" s="278">
        <f t="shared" si="4"/>
        <v>0</v>
      </c>
      <c r="K36" s="277" t="e">
        <f t="shared" si="5"/>
        <v>#N/A</v>
      </c>
    </row>
    <row r="37" spans="1:11" ht="41.4" x14ac:dyDescent="0.3">
      <c r="A37" s="499" t="s">
        <v>2267</v>
      </c>
      <c r="B37" s="309" t="s">
        <v>1871</v>
      </c>
      <c r="C37" s="302" t="s">
        <v>2268</v>
      </c>
      <c r="D37" s="295"/>
      <c r="E37" s="503"/>
      <c r="F37" s="442">
        <v>1</v>
      </c>
      <c r="G37" s="298" t="s">
        <v>67</v>
      </c>
      <c r="I37" s="277" t="e">
        <f t="shared" si="3"/>
        <v>#N/A</v>
      </c>
      <c r="J37" s="278">
        <f t="shared" si="4"/>
        <v>0</v>
      </c>
      <c r="K37" s="277" t="e">
        <f t="shared" si="5"/>
        <v>#N/A</v>
      </c>
    </row>
    <row r="38" spans="1:11" ht="27.6" x14ac:dyDescent="0.3">
      <c r="A38" s="499" t="s">
        <v>2269</v>
      </c>
      <c r="B38" s="271" t="s">
        <v>1871</v>
      </c>
      <c r="C38" s="470" t="s">
        <v>2270</v>
      </c>
      <c r="D38" s="445"/>
      <c r="E38" s="508"/>
      <c r="F38" s="446">
        <v>1</v>
      </c>
      <c r="G38" s="276" t="s">
        <v>67</v>
      </c>
      <c r="I38" s="277" t="e">
        <f t="shared" si="3"/>
        <v>#N/A</v>
      </c>
      <c r="J38" s="278">
        <f t="shared" si="4"/>
        <v>0</v>
      </c>
      <c r="K38" s="277" t="e">
        <f t="shared" si="5"/>
        <v>#N/A</v>
      </c>
    </row>
    <row r="39" spans="1:11" ht="30" customHeight="1" x14ac:dyDescent="0.3">
      <c r="A39" s="145" t="s">
        <v>2271</v>
      </c>
      <c r="B39" s="449"/>
      <c r="C39" s="471" t="s">
        <v>2272</v>
      </c>
      <c r="D39" s="513"/>
      <c r="E39" s="509"/>
      <c r="F39" s="453"/>
      <c r="G39" s="454"/>
      <c r="I39" s="277"/>
      <c r="J39" s="278"/>
      <c r="K39" s="277"/>
    </row>
    <row r="40" spans="1:11" ht="30" customHeight="1" x14ac:dyDescent="0.3">
      <c r="A40" s="499" t="s">
        <v>2273</v>
      </c>
      <c r="B40" s="456" t="s">
        <v>1871</v>
      </c>
      <c r="C40" s="289" t="s">
        <v>953</v>
      </c>
      <c r="D40" s="290"/>
      <c r="E40" s="512"/>
      <c r="F40" s="462">
        <v>1</v>
      </c>
      <c r="G40" s="293" t="s">
        <v>67</v>
      </c>
      <c r="I40" s="277" t="e">
        <f t="shared" ref="I40:I59" si="6">IF(NOT(ISBLANK($B40)),VLOOKUP($B40,specdata,2,FALSE()),"")</f>
        <v>#N/A</v>
      </c>
      <c r="J40" s="278">
        <f t="shared" ref="J40:J59" si="7">VLOOKUP(G40,AvailabilityData,2,FALSE())</f>
        <v>0</v>
      </c>
      <c r="K40" s="277" t="e">
        <f t="shared" ref="K40:K59" si="8">I40*J40</f>
        <v>#N/A</v>
      </c>
    </row>
    <row r="41" spans="1:11" ht="30" customHeight="1" x14ac:dyDescent="0.3">
      <c r="A41" s="499" t="s">
        <v>2274</v>
      </c>
      <c r="B41" s="309" t="s">
        <v>1871</v>
      </c>
      <c r="C41" s="294" t="s">
        <v>2275</v>
      </c>
      <c r="D41" s="295"/>
      <c r="E41" s="503"/>
      <c r="F41" s="442">
        <v>1</v>
      </c>
      <c r="G41" s="298" t="s">
        <v>67</v>
      </c>
      <c r="I41" s="277" t="e">
        <f t="shared" si="6"/>
        <v>#N/A</v>
      </c>
      <c r="J41" s="278">
        <f t="shared" si="7"/>
        <v>0</v>
      </c>
      <c r="K41" s="277" t="e">
        <f t="shared" si="8"/>
        <v>#N/A</v>
      </c>
    </row>
    <row r="42" spans="1:11" ht="30" customHeight="1" x14ac:dyDescent="0.3">
      <c r="A42" s="499" t="s">
        <v>2276</v>
      </c>
      <c r="B42" s="309" t="s">
        <v>1871</v>
      </c>
      <c r="C42" s="294" t="s">
        <v>951</v>
      </c>
      <c r="D42" s="295"/>
      <c r="E42" s="503"/>
      <c r="F42" s="442">
        <v>1</v>
      </c>
      <c r="G42" s="298" t="s">
        <v>67</v>
      </c>
      <c r="I42" s="277" t="e">
        <f t="shared" si="6"/>
        <v>#N/A</v>
      </c>
      <c r="J42" s="278">
        <f t="shared" si="7"/>
        <v>0</v>
      </c>
      <c r="K42" s="277" t="e">
        <f t="shared" si="8"/>
        <v>#N/A</v>
      </c>
    </row>
    <row r="43" spans="1:11" ht="30" customHeight="1" x14ac:dyDescent="0.3">
      <c r="A43" s="499" t="s">
        <v>2277</v>
      </c>
      <c r="B43" s="309" t="s">
        <v>1871</v>
      </c>
      <c r="C43" s="294" t="s">
        <v>2278</v>
      </c>
      <c r="D43" s="295"/>
      <c r="E43" s="503"/>
      <c r="F43" s="442">
        <v>1</v>
      </c>
      <c r="G43" s="298" t="s">
        <v>67</v>
      </c>
      <c r="I43" s="277" t="e">
        <f t="shared" si="6"/>
        <v>#N/A</v>
      </c>
      <c r="J43" s="278">
        <f t="shared" si="7"/>
        <v>0</v>
      </c>
      <c r="K43" s="277" t="e">
        <f t="shared" si="8"/>
        <v>#N/A</v>
      </c>
    </row>
    <row r="44" spans="1:11" ht="45" customHeight="1" x14ac:dyDescent="0.3">
      <c r="A44" s="499" t="s">
        <v>2279</v>
      </c>
      <c r="B44" s="309" t="s">
        <v>1871</v>
      </c>
      <c r="C44" s="294" t="s">
        <v>1869</v>
      </c>
      <c r="D44" s="295"/>
      <c r="E44" s="503"/>
      <c r="F44" s="442">
        <v>1</v>
      </c>
      <c r="G44" s="298" t="s">
        <v>67</v>
      </c>
      <c r="I44" s="277" t="e">
        <f t="shared" si="6"/>
        <v>#N/A</v>
      </c>
      <c r="J44" s="278">
        <f t="shared" si="7"/>
        <v>0</v>
      </c>
      <c r="K44" s="277" t="e">
        <f t="shared" si="8"/>
        <v>#N/A</v>
      </c>
    </row>
    <row r="45" spans="1:11" ht="30" customHeight="1" x14ac:dyDescent="0.3">
      <c r="A45" s="499" t="s">
        <v>2280</v>
      </c>
      <c r="B45" s="309" t="s">
        <v>1871</v>
      </c>
      <c r="C45" s="294" t="s">
        <v>2281</v>
      </c>
      <c r="D45" s="295"/>
      <c r="E45" s="503"/>
      <c r="F45" s="442">
        <v>1</v>
      </c>
      <c r="G45" s="298" t="s">
        <v>67</v>
      </c>
      <c r="I45" s="277" t="e">
        <f t="shared" si="6"/>
        <v>#N/A</v>
      </c>
      <c r="J45" s="278">
        <f t="shared" si="7"/>
        <v>0</v>
      </c>
      <c r="K45" s="277" t="e">
        <f t="shared" si="8"/>
        <v>#N/A</v>
      </c>
    </row>
    <row r="46" spans="1:11" ht="30" customHeight="1" x14ac:dyDescent="0.3">
      <c r="A46" s="499" t="s">
        <v>2282</v>
      </c>
      <c r="B46" s="309" t="s">
        <v>1871</v>
      </c>
      <c r="C46" s="294" t="s">
        <v>1269</v>
      </c>
      <c r="D46" s="295"/>
      <c r="E46" s="503"/>
      <c r="F46" s="442">
        <v>1</v>
      </c>
      <c r="G46" s="298" t="s">
        <v>67</v>
      </c>
      <c r="I46" s="277" t="e">
        <f t="shared" si="6"/>
        <v>#N/A</v>
      </c>
      <c r="J46" s="278">
        <f t="shared" si="7"/>
        <v>0</v>
      </c>
      <c r="K46" s="277" t="e">
        <f t="shared" si="8"/>
        <v>#N/A</v>
      </c>
    </row>
    <row r="47" spans="1:11" ht="30" customHeight="1" x14ac:dyDescent="0.3">
      <c r="A47" s="499" t="s">
        <v>2283</v>
      </c>
      <c r="B47" s="309" t="s">
        <v>1871</v>
      </c>
      <c r="C47" s="294" t="s">
        <v>251</v>
      </c>
      <c r="D47" s="295"/>
      <c r="E47" s="503"/>
      <c r="F47" s="442">
        <v>1</v>
      </c>
      <c r="G47" s="298" t="s">
        <v>67</v>
      </c>
      <c r="I47" s="277" t="e">
        <f t="shared" si="6"/>
        <v>#N/A</v>
      </c>
      <c r="J47" s="278">
        <f t="shared" si="7"/>
        <v>0</v>
      </c>
      <c r="K47" s="277" t="e">
        <f t="shared" si="8"/>
        <v>#N/A</v>
      </c>
    </row>
    <row r="48" spans="1:11" ht="30" customHeight="1" x14ac:dyDescent="0.3">
      <c r="A48" s="499" t="s">
        <v>2284</v>
      </c>
      <c r="B48" s="309" t="s">
        <v>1871</v>
      </c>
      <c r="C48" s="294" t="s">
        <v>317</v>
      </c>
      <c r="D48" s="295"/>
      <c r="E48" s="503"/>
      <c r="F48" s="442">
        <v>1</v>
      </c>
      <c r="G48" s="298" t="s">
        <v>67</v>
      </c>
      <c r="I48" s="277" t="e">
        <f t="shared" si="6"/>
        <v>#N/A</v>
      </c>
      <c r="J48" s="278">
        <f t="shared" si="7"/>
        <v>0</v>
      </c>
      <c r="K48" s="277" t="e">
        <f t="shared" si="8"/>
        <v>#N/A</v>
      </c>
    </row>
    <row r="49" spans="1:11" ht="30" customHeight="1" x14ac:dyDescent="0.3">
      <c r="A49" s="499" t="s">
        <v>2285</v>
      </c>
      <c r="B49" s="309" t="s">
        <v>1871</v>
      </c>
      <c r="C49" s="294" t="s">
        <v>1034</v>
      </c>
      <c r="D49" s="295"/>
      <c r="E49" s="503"/>
      <c r="F49" s="442">
        <v>1</v>
      </c>
      <c r="G49" s="298" t="s">
        <v>67</v>
      </c>
      <c r="I49" s="277" t="e">
        <f t="shared" si="6"/>
        <v>#N/A</v>
      </c>
      <c r="J49" s="278">
        <f t="shared" si="7"/>
        <v>0</v>
      </c>
      <c r="K49" s="277" t="e">
        <f t="shared" si="8"/>
        <v>#N/A</v>
      </c>
    </row>
    <row r="50" spans="1:11" ht="30" customHeight="1" x14ac:dyDescent="0.3">
      <c r="A50" s="499" t="s">
        <v>2286</v>
      </c>
      <c r="B50" s="309" t="s">
        <v>1871</v>
      </c>
      <c r="C50" s="294" t="s">
        <v>166</v>
      </c>
      <c r="D50" s="295"/>
      <c r="E50" s="503"/>
      <c r="F50" s="442">
        <v>1</v>
      </c>
      <c r="G50" s="298" t="s">
        <v>67</v>
      </c>
      <c r="I50" s="277" t="e">
        <f t="shared" si="6"/>
        <v>#N/A</v>
      </c>
      <c r="J50" s="278">
        <f t="shared" si="7"/>
        <v>0</v>
      </c>
      <c r="K50" s="277" t="e">
        <f t="shared" si="8"/>
        <v>#N/A</v>
      </c>
    </row>
    <row r="51" spans="1:11" ht="30" customHeight="1" x14ac:dyDescent="0.3">
      <c r="A51" s="499" t="s">
        <v>2287</v>
      </c>
      <c r="B51" s="309" t="s">
        <v>1871</v>
      </c>
      <c r="C51" s="294" t="s">
        <v>2288</v>
      </c>
      <c r="D51" s="295"/>
      <c r="E51" s="503"/>
      <c r="F51" s="442">
        <v>1</v>
      </c>
      <c r="G51" s="298" t="s">
        <v>67</v>
      </c>
      <c r="I51" s="277" t="e">
        <f t="shared" si="6"/>
        <v>#N/A</v>
      </c>
      <c r="J51" s="278">
        <f t="shared" si="7"/>
        <v>0</v>
      </c>
      <c r="K51" s="277" t="e">
        <f t="shared" si="8"/>
        <v>#N/A</v>
      </c>
    </row>
    <row r="52" spans="1:11" ht="30" customHeight="1" x14ac:dyDescent="0.3">
      <c r="A52" s="499" t="s">
        <v>2289</v>
      </c>
      <c r="B52" s="309" t="s">
        <v>1871</v>
      </c>
      <c r="C52" s="294" t="s">
        <v>2290</v>
      </c>
      <c r="D52" s="295"/>
      <c r="E52" s="503"/>
      <c r="F52" s="442">
        <v>1</v>
      </c>
      <c r="G52" s="298" t="s">
        <v>67</v>
      </c>
      <c r="I52" s="277" t="e">
        <f t="shared" si="6"/>
        <v>#N/A</v>
      </c>
      <c r="J52" s="278">
        <f t="shared" si="7"/>
        <v>0</v>
      </c>
      <c r="K52" s="277" t="e">
        <f t="shared" si="8"/>
        <v>#N/A</v>
      </c>
    </row>
    <row r="53" spans="1:11" ht="30" customHeight="1" x14ac:dyDescent="0.3">
      <c r="A53" s="499" t="s">
        <v>2291</v>
      </c>
      <c r="B53" s="309" t="s">
        <v>1871</v>
      </c>
      <c r="C53" s="294" t="s">
        <v>2292</v>
      </c>
      <c r="D53" s="295"/>
      <c r="E53" s="503"/>
      <c r="F53" s="442">
        <v>1</v>
      </c>
      <c r="G53" s="298" t="s">
        <v>67</v>
      </c>
      <c r="I53" s="277" t="e">
        <f t="shared" si="6"/>
        <v>#N/A</v>
      </c>
      <c r="J53" s="278">
        <f t="shared" si="7"/>
        <v>0</v>
      </c>
      <c r="K53" s="277" t="e">
        <f t="shared" si="8"/>
        <v>#N/A</v>
      </c>
    </row>
    <row r="54" spans="1:11" ht="30" customHeight="1" x14ac:dyDescent="0.3">
      <c r="A54" s="499" t="s">
        <v>2293</v>
      </c>
      <c r="B54" s="309" t="s">
        <v>1871</v>
      </c>
      <c r="C54" s="294" t="s">
        <v>1107</v>
      </c>
      <c r="D54" s="295"/>
      <c r="E54" s="503"/>
      <c r="F54" s="442">
        <v>1</v>
      </c>
      <c r="G54" s="298" t="s">
        <v>67</v>
      </c>
      <c r="I54" s="277" t="e">
        <f t="shared" si="6"/>
        <v>#N/A</v>
      </c>
      <c r="J54" s="278">
        <f t="shared" si="7"/>
        <v>0</v>
      </c>
      <c r="K54" s="277" t="e">
        <f t="shared" si="8"/>
        <v>#N/A</v>
      </c>
    </row>
    <row r="55" spans="1:11" ht="30" customHeight="1" x14ac:dyDescent="0.3">
      <c r="A55" s="499" t="s">
        <v>2294</v>
      </c>
      <c r="B55" s="309" t="s">
        <v>1871</v>
      </c>
      <c r="C55" s="302" t="s">
        <v>2295</v>
      </c>
      <c r="D55" s="295"/>
      <c r="E55" s="503"/>
      <c r="F55" s="442">
        <v>1</v>
      </c>
      <c r="G55" s="298" t="s">
        <v>67</v>
      </c>
      <c r="I55" s="277" t="e">
        <f t="shared" si="6"/>
        <v>#N/A</v>
      </c>
      <c r="J55" s="278">
        <f t="shared" si="7"/>
        <v>0</v>
      </c>
      <c r="K55" s="277" t="e">
        <f t="shared" si="8"/>
        <v>#N/A</v>
      </c>
    </row>
    <row r="56" spans="1:11" ht="30" customHeight="1" x14ac:dyDescent="0.3">
      <c r="A56" s="499" t="s">
        <v>2296</v>
      </c>
      <c r="B56" s="309" t="s">
        <v>2212</v>
      </c>
      <c r="C56" s="302" t="s">
        <v>1115</v>
      </c>
      <c r="D56" s="295"/>
      <c r="E56" s="503"/>
      <c r="F56" s="442">
        <v>1</v>
      </c>
      <c r="G56" s="298" t="s">
        <v>67</v>
      </c>
      <c r="I56" s="277" t="e">
        <f t="shared" si="6"/>
        <v>#N/A</v>
      </c>
      <c r="J56" s="278">
        <f t="shared" si="7"/>
        <v>0</v>
      </c>
      <c r="K56" s="277" t="e">
        <f t="shared" si="8"/>
        <v>#N/A</v>
      </c>
    </row>
    <row r="57" spans="1:11" ht="30" customHeight="1" x14ac:dyDescent="0.3">
      <c r="A57" s="499" t="s">
        <v>2297</v>
      </c>
      <c r="B57" s="309" t="s">
        <v>1871</v>
      </c>
      <c r="C57" s="302" t="s">
        <v>1116</v>
      </c>
      <c r="D57" s="295"/>
      <c r="E57" s="503"/>
      <c r="F57" s="442">
        <v>1</v>
      </c>
      <c r="G57" s="298" t="s">
        <v>67</v>
      </c>
      <c r="I57" s="277" t="e">
        <f t="shared" si="6"/>
        <v>#N/A</v>
      </c>
      <c r="J57" s="278">
        <f t="shared" si="7"/>
        <v>0</v>
      </c>
      <c r="K57" s="277" t="e">
        <f t="shared" si="8"/>
        <v>#N/A</v>
      </c>
    </row>
    <row r="58" spans="1:11" ht="30" customHeight="1" x14ac:dyDescent="0.3">
      <c r="A58" s="499" t="s">
        <v>2298</v>
      </c>
      <c r="B58" s="309" t="s">
        <v>1871</v>
      </c>
      <c r="C58" s="302" t="s">
        <v>2299</v>
      </c>
      <c r="D58" s="295"/>
      <c r="E58" s="503"/>
      <c r="F58" s="442">
        <v>1</v>
      </c>
      <c r="G58" s="298" t="s">
        <v>67</v>
      </c>
      <c r="I58" s="277" t="e">
        <f t="shared" si="6"/>
        <v>#N/A</v>
      </c>
      <c r="J58" s="278">
        <f t="shared" si="7"/>
        <v>0</v>
      </c>
      <c r="K58" s="277" t="e">
        <f t="shared" si="8"/>
        <v>#N/A</v>
      </c>
    </row>
    <row r="59" spans="1:11" ht="30" customHeight="1" x14ac:dyDescent="0.3">
      <c r="A59" s="499" t="s">
        <v>2300</v>
      </c>
      <c r="B59" s="271" t="s">
        <v>1871</v>
      </c>
      <c r="C59" s="470" t="s">
        <v>1117</v>
      </c>
      <c r="D59" s="445"/>
      <c r="E59" s="508"/>
      <c r="F59" s="446">
        <v>1</v>
      </c>
      <c r="G59" s="276" t="s">
        <v>67</v>
      </c>
      <c r="I59" s="277" t="e">
        <f t="shared" si="6"/>
        <v>#N/A</v>
      </c>
      <c r="J59" s="278">
        <f t="shared" si="7"/>
        <v>0</v>
      </c>
      <c r="K59" s="277" t="e">
        <f t="shared" si="8"/>
        <v>#N/A</v>
      </c>
    </row>
    <row r="60" spans="1:11" ht="30" customHeight="1" x14ac:dyDescent="0.3">
      <c r="A60" s="145" t="s">
        <v>2301</v>
      </c>
      <c r="B60" s="449"/>
      <c r="C60" s="471" t="s">
        <v>2302</v>
      </c>
      <c r="D60" s="513"/>
      <c r="E60" s="509"/>
      <c r="F60" s="453"/>
      <c r="G60" s="454"/>
      <c r="I60" s="277"/>
      <c r="J60" s="278"/>
      <c r="K60" s="277"/>
    </row>
    <row r="61" spans="1:11" ht="30" customHeight="1" x14ac:dyDescent="0.3">
      <c r="A61" s="499" t="s">
        <v>2303</v>
      </c>
      <c r="B61" s="456" t="s">
        <v>1871</v>
      </c>
      <c r="C61" s="289" t="s">
        <v>645</v>
      </c>
      <c r="D61" s="514"/>
      <c r="E61" s="512"/>
      <c r="F61" s="462">
        <v>1</v>
      </c>
      <c r="G61" s="293" t="s">
        <v>67</v>
      </c>
      <c r="I61" s="277" t="e">
        <f t="shared" ref="I61:I83" si="9">IF(NOT(ISBLANK($B61)),VLOOKUP($B61,specdata,2,FALSE()),"")</f>
        <v>#N/A</v>
      </c>
      <c r="J61" s="278">
        <f t="shared" ref="J61:J83" si="10">VLOOKUP(G61,AvailabilityData,2,FALSE())</f>
        <v>0</v>
      </c>
      <c r="K61" s="277" t="e">
        <f t="shared" ref="K61:K83" si="11">I61*J61</f>
        <v>#N/A</v>
      </c>
    </row>
    <row r="62" spans="1:11" ht="30" customHeight="1" x14ac:dyDescent="0.3">
      <c r="A62" s="499" t="s">
        <v>2304</v>
      </c>
      <c r="B62" s="309" t="s">
        <v>1871</v>
      </c>
      <c r="C62" s="294" t="s">
        <v>643</v>
      </c>
      <c r="D62" s="515"/>
      <c r="E62" s="503"/>
      <c r="F62" s="442">
        <v>1</v>
      </c>
      <c r="G62" s="298" t="s">
        <v>67</v>
      </c>
      <c r="I62" s="277" t="e">
        <f t="shared" si="9"/>
        <v>#N/A</v>
      </c>
      <c r="J62" s="278">
        <f t="shared" si="10"/>
        <v>0</v>
      </c>
      <c r="K62" s="277" t="e">
        <f t="shared" si="11"/>
        <v>#N/A</v>
      </c>
    </row>
    <row r="63" spans="1:11" ht="30" customHeight="1" x14ac:dyDescent="0.3">
      <c r="A63" s="499" t="s">
        <v>2305</v>
      </c>
      <c r="B63" s="309" t="s">
        <v>1871</v>
      </c>
      <c r="C63" s="294" t="s">
        <v>2117</v>
      </c>
      <c r="D63" s="515"/>
      <c r="E63" s="503"/>
      <c r="F63" s="442">
        <v>1</v>
      </c>
      <c r="G63" s="298" t="s">
        <v>67</v>
      </c>
      <c r="I63" s="277" t="e">
        <f t="shared" si="9"/>
        <v>#N/A</v>
      </c>
      <c r="J63" s="278">
        <f t="shared" si="10"/>
        <v>0</v>
      </c>
      <c r="K63" s="277" t="e">
        <f t="shared" si="11"/>
        <v>#N/A</v>
      </c>
    </row>
    <row r="64" spans="1:11" ht="30" customHeight="1" x14ac:dyDescent="0.3">
      <c r="A64" s="499" t="s">
        <v>2306</v>
      </c>
      <c r="B64" s="309" t="s">
        <v>1871</v>
      </c>
      <c r="C64" s="294" t="s">
        <v>2307</v>
      </c>
      <c r="D64" s="515"/>
      <c r="E64" s="503"/>
      <c r="F64" s="442">
        <v>1</v>
      </c>
      <c r="G64" s="298" t="s">
        <v>67</v>
      </c>
      <c r="I64" s="277" t="e">
        <f t="shared" si="9"/>
        <v>#N/A</v>
      </c>
      <c r="J64" s="278">
        <f t="shared" si="10"/>
        <v>0</v>
      </c>
      <c r="K64" s="277" t="e">
        <f t="shared" si="11"/>
        <v>#N/A</v>
      </c>
    </row>
    <row r="65" spans="1:11" ht="30" customHeight="1" x14ac:dyDescent="0.3">
      <c r="A65" s="499" t="s">
        <v>2308</v>
      </c>
      <c r="B65" s="309" t="s">
        <v>1871</v>
      </c>
      <c r="C65" s="306" t="s">
        <v>2309</v>
      </c>
      <c r="D65" s="516"/>
      <c r="E65" s="503"/>
      <c r="F65" s="442">
        <v>1</v>
      </c>
      <c r="G65" s="298" t="s">
        <v>67</v>
      </c>
      <c r="I65" s="277" t="e">
        <f t="shared" si="9"/>
        <v>#N/A</v>
      </c>
      <c r="J65" s="278">
        <f t="shared" si="10"/>
        <v>0</v>
      </c>
      <c r="K65" s="277" t="e">
        <f t="shared" si="11"/>
        <v>#N/A</v>
      </c>
    </row>
    <row r="66" spans="1:11" ht="30" customHeight="1" x14ac:dyDescent="0.3">
      <c r="A66" s="499" t="s">
        <v>2310</v>
      </c>
      <c r="B66" s="309" t="s">
        <v>1871</v>
      </c>
      <c r="C66" s="294" t="s">
        <v>1157</v>
      </c>
      <c r="D66" s="515"/>
      <c r="E66" s="503"/>
      <c r="F66" s="442">
        <v>1</v>
      </c>
      <c r="G66" s="298" t="s">
        <v>67</v>
      </c>
      <c r="I66" s="277" t="e">
        <f t="shared" si="9"/>
        <v>#N/A</v>
      </c>
      <c r="J66" s="278">
        <f t="shared" si="10"/>
        <v>0</v>
      </c>
      <c r="K66" s="277" t="e">
        <f t="shared" si="11"/>
        <v>#N/A</v>
      </c>
    </row>
    <row r="67" spans="1:11" ht="30" customHeight="1" x14ac:dyDescent="0.3">
      <c r="A67" s="499" t="s">
        <v>2311</v>
      </c>
      <c r="B67" s="309" t="s">
        <v>1871</v>
      </c>
      <c r="C67" s="294" t="s">
        <v>2104</v>
      </c>
      <c r="D67" s="515"/>
      <c r="E67" s="503"/>
      <c r="F67" s="442">
        <v>1</v>
      </c>
      <c r="G67" s="298" t="s">
        <v>67</v>
      </c>
      <c r="I67" s="277" t="e">
        <f t="shared" si="9"/>
        <v>#N/A</v>
      </c>
      <c r="J67" s="278">
        <f t="shared" si="10"/>
        <v>0</v>
      </c>
      <c r="K67" s="277" t="e">
        <f t="shared" si="11"/>
        <v>#N/A</v>
      </c>
    </row>
    <row r="68" spans="1:11" ht="30" customHeight="1" x14ac:dyDescent="0.3">
      <c r="A68" s="499" t="s">
        <v>2312</v>
      </c>
      <c r="B68" s="309" t="s">
        <v>1871</v>
      </c>
      <c r="C68" s="294" t="s">
        <v>2313</v>
      </c>
      <c r="D68" s="515"/>
      <c r="E68" s="503"/>
      <c r="F68" s="442">
        <v>1</v>
      </c>
      <c r="G68" s="298" t="s">
        <v>67</v>
      </c>
      <c r="I68" s="277" t="e">
        <f t="shared" si="9"/>
        <v>#N/A</v>
      </c>
      <c r="J68" s="278">
        <f t="shared" si="10"/>
        <v>0</v>
      </c>
      <c r="K68" s="277" t="e">
        <f t="shared" si="11"/>
        <v>#N/A</v>
      </c>
    </row>
    <row r="69" spans="1:11" ht="30" customHeight="1" x14ac:dyDescent="0.3">
      <c r="A69" s="499" t="s">
        <v>2314</v>
      </c>
      <c r="B69" s="309" t="s">
        <v>1871</v>
      </c>
      <c r="C69" s="294" t="s">
        <v>2315</v>
      </c>
      <c r="D69" s="515"/>
      <c r="E69" s="503"/>
      <c r="F69" s="442">
        <v>1</v>
      </c>
      <c r="G69" s="298" t="s">
        <v>67</v>
      </c>
      <c r="I69" s="277" t="e">
        <f t="shared" si="9"/>
        <v>#N/A</v>
      </c>
      <c r="J69" s="278">
        <f t="shared" si="10"/>
        <v>0</v>
      </c>
      <c r="K69" s="277" t="e">
        <f t="shared" si="11"/>
        <v>#N/A</v>
      </c>
    </row>
    <row r="70" spans="1:11" ht="30" customHeight="1" x14ac:dyDescent="0.3">
      <c r="A70" s="499" t="s">
        <v>2316</v>
      </c>
      <c r="B70" s="309" t="s">
        <v>1871</v>
      </c>
      <c r="C70" s="294" t="s">
        <v>1020</v>
      </c>
      <c r="D70" s="295"/>
      <c r="E70" s="503"/>
      <c r="F70" s="442">
        <v>1</v>
      </c>
      <c r="G70" s="298" t="s">
        <v>67</v>
      </c>
      <c r="I70" s="277" t="e">
        <f t="shared" si="9"/>
        <v>#N/A</v>
      </c>
      <c r="J70" s="278">
        <f t="shared" si="10"/>
        <v>0</v>
      </c>
      <c r="K70" s="277" t="e">
        <f t="shared" si="11"/>
        <v>#N/A</v>
      </c>
    </row>
    <row r="71" spans="1:11" ht="30" customHeight="1" x14ac:dyDescent="0.3">
      <c r="A71" s="499" t="s">
        <v>2317</v>
      </c>
      <c r="B71" s="309" t="s">
        <v>1871</v>
      </c>
      <c r="C71" s="294" t="s">
        <v>2318</v>
      </c>
      <c r="D71" s="295"/>
      <c r="E71" s="503"/>
      <c r="F71" s="442">
        <v>1</v>
      </c>
      <c r="G71" s="298" t="s">
        <v>67</v>
      </c>
      <c r="I71" s="277" t="e">
        <f t="shared" si="9"/>
        <v>#N/A</v>
      </c>
      <c r="J71" s="278">
        <f t="shared" si="10"/>
        <v>0</v>
      </c>
      <c r="K71" s="277" t="e">
        <f t="shared" si="11"/>
        <v>#N/A</v>
      </c>
    </row>
    <row r="72" spans="1:11" ht="30" customHeight="1" x14ac:dyDescent="0.3">
      <c r="A72" s="499" t="s">
        <v>2319</v>
      </c>
      <c r="B72" s="309" t="s">
        <v>1871</v>
      </c>
      <c r="C72" s="294" t="s">
        <v>638</v>
      </c>
      <c r="D72" s="295"/>
      <c r="E72" s="503"/>
      <c r="F72" s="442">
        <v>1</v>
      </c>
      <c r="G72" s="298" t="s">
        <v>67</v>
      </c>
      <c r="I72" s="277" t="e">
        <f t="shared" si="9"/>
        <v>#N/A</v>
      </c>
      <c r="J72" s="278">
        <f t="shared" si="10"/>
        <v>0</v>
      </c>
      <c r="K72" s="277" t="e">
        <f t="shared" si="11"/>
        <v>#N/A</v>
      </c>
    </row>
    <row r="73" spans="1:11" ht="30" customHeight="1" x14ac:dyDescent="0.3">
      <c r="A73" s="499" t="s">
        <v>2320</v>
      </c>
      <c r="B73" s="309" t="s">
        <v>1871</v>
      </c>
      <c r="C73" s="272" t="s">
        <v>2321</v>
      </c>
      <c r="D73" s="445"/>
      <c r="E73" s="508"/>
      <c r="F73" s="442">
        <v>1</v>
      </c>
      <c r="G73" s="298" t="s">
        <v>67</v>
      </c>
      <c r="I73" s="277" t="e">
        <f t="shared" si="9"/>
        <v>#N/A</v>
      </c>
      <c r="J73" s="278">
        <f t="shared" si="10"/>
        <v>0</v>
      </c>
      <c r="K73" s="277" t="e">
        <f t="shared" si="11"/>
        <v>#N/A</v>
      </c>
    </row>
    <row r="74" spans="1:11" ht="30" customHeight="1" x14ac:dyDescent="0.3">
      <c r="A74" s="499" t="s">
        <v>2322</v>
      </c>
      <c r="B74" s="309" t="s">
        <v>1871</v>
      </c>
      <c r="C74" s="289" t="s">
        <v>546</v>
      </c>
      <c r="D74" s="514"/>
      <c r="E74" s="512"/>
      <c r="F74" s="442">
        <v>1</v>
      </c>
      <c r="G74" s="298" t="s">
        <v>67</v>
      </c>
      <c r="I74" s="277" t="e">
        <f t="shared" si="9"/>
        <v>#N/A</v>
      </c>
      <c r="J74" s="278">
        <f t="shared" si="10"/>
        <v>0</v>
      </c>
      <c r="K74" s="277" t="e">
        <f t="shared" si="11"/>
        <v>#N/A</v>
      </c>
    </row>
    <row r="75" spans="1:11" ht="30" customHeight="1" x14ac:dyDescent="0.3">
      <c r="A75" s="499" t="s">
        <v>2323</v>
      </c>
      <c r="B75" s="309" t="s">
        <v>1871</v>
      </c>
      <c r="C75" s="294" t="s">
        <v>2324</v>
      </c>
      <c r="D75" s="515"/>
      <c r="E75" s="503"/>
      <c r="F75" s="442">
        <v>1</v>
      </c>
      <c r="G75" s="298" t="s">
        <v>67</v>
      </c>
      <c r="I75" s="277" t="e">
        <f t="shared" si="9"/>
        <v>#N/A</v>
      </c>
      <c r="J75" s="278">
        <f t="shared" si="10"/>
        <v>0</v>
      </c>
      <c r="K75" s="277" t="e">
        <f t="shared" si="11"/>
        <v>#N/A</v>
      </c>
    </row>
    <row r="76" spans="1:11" ht="30" customHeight="1" x14ac:dyDescent="0.3">
      <c r="A76" s="499" t="s">
        <v>2325</v>
      </c>
      <c r="B76" s="309" t="s">
        <v>1871</v>
      </c>
      <c r="C76" s="302" t="s">
        <v>2326</v>
      </c>
      <c r="D76" s="295"/>
      <c r="E76" s="503"/>
      <c r="F76" s="442">
        <v>1</v>
      </c>
      <c r="G76" s="298" t="s">
        <v>67</v>
      </c>
      <c r="I76" s="277" t="e">
        <f t="shared" si="9"/>
        <v>#N/A</v>
      </c>
      <c r="J76" s="278">
        <f t="shared" si="10"/>
        <v>0</v>
      </c>
      <c r="K76" s="277" t="e">
        <f t="shared" si="11"/>
        <v>#N/A</v>
      </c>
    </row>
    <row r="77" spans="1:11" ht="30" customHeight="1" x14ac:dyDescent="0.3">
      <c r="A77" s="499" t="s">
        <v>2327</v>
      </c>
      <c r="B77" s="309" t="s">
        <v>1871</v>
      </c>
      <c r="C77" s="302" t="s">
        <v>2328</v>
      </c>
      <c r="D77" s="295"/>
      <c r="E77" s="503"/>
      <c r="F77" s="442">
        <v>1</v>
      </c>
      <c r="G77" s="298" t="s">
        <v>67</v>
      </c>
      <c r="I77" s="277" t="e">
        <f t="shared" si="9"/>
        <v>#N/A</v>
      </c>
      <c r="J77" s="278">
        <f t="shared" si="10"/>
        <v>0</v>
      </c>
      <c r="K77" s="277" t="e">
        <f t="shared" si="11"/>
        <v>#N/A</v>
      </c>
    </row>
    <row r="78" spans="1:11" ht="30" customHeight="1" x14ac:dyDescent="0.3">
      <c r="A78" s="499" t="s">
        <v>2329</v>
      </c>
      <c r="B78" s="309" t="s">
        <v>1871</v>
      </c>
      <c r="C78" s="302" t="s">
        <v>2330</v>
      </c>
      <c r="D78" s="295"/>
      <c r="E78" s="503"/>
      <c r="F78" s="442">
        <v>1</v>
      </c>
      <c r="G78" s="298" t="s">
        <v>67</v>
      </c>
      <c r="I78" s="277" t="e">
        <f t="shared" si="9"/>
        <v>#N/A</v>
      </c>
      <c r="J78" s="278">
        <f t="shared" si="10"/>
        <v>0</v>
      </c>
      <c r="K78" s="277" t="e">
        <f t="shared" si="11"/>
        <v>#N/A</v>
      </c>
    </row>
    <row r="79" spans="1:11" ht="30" customHeight="1" x14ac:dyDescent="0.3">
      <c r="A79" s="499" t="s">
        <v>2331</v>
      </c>
      <c r="B79" s="309" t="s">
        <v>1871</v>
      </c>
      <c r="C79" s="302" t="s">
        <v>2332</v>
      </c>
      <c r="D79" s="295"/>
      <c r="E79" s="503"/>
      <c r="F79" s="442">
        <v>1</v>
      </c>
      <c r="G79" s="298" t="s">
        <v>67</v>
      </c>
      <c r="I79" s="277" t="e">
        <f t="shared" si="9"/>
        <v>#N/A</v>
      </c>
      <c r="J79" s="278">
        <f t="shared" si="10"/>
        <v>0</v>
      </c>
      <c r="K79" s="277" t="e">
        <f t="shared" si="11"/>
        <v>#N/A</v>
      </c>
    </row>
    <row r="80" spans="1:11" ht="30" customHeight="1" x14ac:dyDescent="0.3">
      <c r="A80" s="499" t="s">
        <v>2333</v>
      </c>
      <c r="B80" s="309" t="s">
        <v>1871</v>
      </c>
      <c r="C80" s="302" t="s">
        <v>2334</v>
      </c>
      <c r="D80" s="295"/>
      <c r="E80" s="503"/>
      <c r="F80" s="442">
        <v>1</v>
      </c>
      <c r="G80" s="298" t="s">
        <v>67</v>
      </c>
      <c r="I80" s="277" t="e">
        <f t="shared" si="9"/>
        <v>#N/A</v>
      </c>
      <c r="J80" s="278">
        <f t="shared" si="10"/>
        <v>0</v>
      </c>
      <c r="K80" s="277" t="e">
        <f t="shared" si="11"/>
        <v>#N/A</v>
      </c>
    </row>
    <row r="81" spans="1:11" ht="45" customHeight="1" x14ac:dyDescent="0.3">
      <c r="A81" s="499" t="s">
        <v>2335</v>
      </c>
      <c r="B81" s="309" t="s">
        <v>2212</v>
      </c>
      <c r="C81" s="302" t="s">
        <v>1105</v>
      </c>
      <c r="D81" s="295"/>
      <c r="E81" s="503"/>
      <c r="F81" s="442">
        <v>1</v>
      </c>
      <c r="G81" s="298" t="s">
        <v>67</v>
      </c>
      <c r="I81" s="277" t="e">
        <f t="shared" si="9"/>
        <v>#N/A</v>
      </c>
      <c r="J81" s="278">
        <f t="shared" si="10"/>
        <v>0</v>
      </c>
      <c r="K81" s="277" t="e">
        <f t="shared" si="11"/>
        <v>#N/A</v>
      </c>
    </row>
    <row r="82" spans="1:11" ht="30" customHeight="1" x14ac:dyDescent="0.3">
      <c r="A82" s="499" t="s">
        <v>2336</v>
      </c>
      <c r="B82" s="309" t="s">
        <v>2212</v>
      </c>
      <c r="C82" s="302" t="s">
        <v>1106</v>
      </c>
      <c r="D82" s="295"/>
      <c r="E82" s="503"/>
      <c r="F82" s="442">
        <v>1</v>
      </c>
      <c r="G82" s="298" t="s">
        <v>67</v>
      </c>
      <c r="I82" s="277" t="e">
        <f t="shared" si="9"/>
        <v>#N/A</v>
      </c>
      <c r="J82" s="278">
        <f t="shared" si="10"/>
        <v>0</v>
      </c>
      <c r="K82" s="277" t="e">
        <f t="shared" si="11"/>
        <v>#N/A</v>
      </c>
    </row>
    <row r="83" spans="1:11" ht="30" customHeight="1" x14ac:dyDescent="0.3">
      <c r="A83" s="499" t="s">
        <v>2337</v>
      </c>
      <c r="B83" s="271" t="s">
        <v>2212</v>
      </c>
      <c r="C83" s="470" t="s">
        <v>2338</v>
      </c>
      <c r="D83" s="445"/>
      <c r="E83" s="508"/>
      <c r="F83" s="446">
        <v>1</v>
      </c>
      <c r="G83" s="276" t="s">
        <v>67</v>
      </c>
      <c r="I83" s="277" t="e">
        <f t="shared" si="9"/>
        <v>#N/A</v>
      </c>
      <c r="J83" s="278">
        <f t="shared" si="10"/>
        <v>0</v>
      </c>
      <c r="K83" s="277" t="e">
        <f t="shared" si="11"/>
        <v>#N/A</v>
      </c>
    </row>
    <row r="84" spans="1:11" x14ac:dyDescent="0.3">
      <c r="A84" s="145" t="s">
        <v>2339</v>
      </c>
      <c r="B84" s="449"/>
      <c r="C84" s="471" t="s">
        <v>1118</v>
      </c>
      <c r="D84" s="513"/>
      <c r="E84" s="509"/>
      <c r="F84" s="453"/>
      <c r="G84" s="454"/>
      <c r="I84" s="277"/>
      <c r="J84" s="278"/>
      <c r="K84" s="277"/>
    </row>
    <row r="85" spans="1:11" ht="30" customHeight="1" x14ac:dyDescent="0.3">
      <c r="A85" s="499" t="s">
        <v>2340</v>
      </c>
      <c r="B85" s="456" t="s">
        <v>2212</v>
      </c>
      <c r="C85" s="289" t="s">
        <v>2341</v>
      </c>
      <c r="D85" s="290"/>
      <c r="E85" s="512"/>
      <c r="F85" s="462">
        <v>1</v>
      </c>
      <c r="G85" s="293" t="s">
        <v>67</v>
      </c>
      <c r="I85" s="277" t="e">
        <f>IF(NOT(ISBLANK($B85)),VLOOKUP($B85,specdata,2,FALSE()),"")</f>
        <v>#N/A</v>
      </c>
      <c r="J85" s="278">
        <f>VLOOKUP(G85,AvailabilityData,2,FALSE())</f>
        <v>0</v>
      </c>
      <c r="K85" s="277" t="e">
        <f>I85*J85</f>
        <v>#N/A</v>
      </c>
    </row>
    <row r="86" spans="1:11" ht="30" customHeight="1" x14ac:dyDescent="0.3">
      <c r="A86" s="499" t="s">
        <v>2342</v>
      </c>
      <c r="B86" s="309" t="s">
        <v>2212</v>
      </c>
      <c r="C86" s="294" t="s">
        <v>1095</v>
      </c>
      <c r="D86" s="295"/>
      <c r="E86" s="503"/>
      <c r="F86" s="442">
        <v>1</v>
      </c>
      <c r="G86" s="298" t="s">
        <v>67</v>
      </c>
      <c r="I86" s="277" t="e">
        <f>IF(NOT(ISBLANK($B86)),VLOOKUP($B86,specdata,2,FALSE()),"")</f>
        <v>#N/A</v>
      </c>
      <c r="J86" s="278">
        <f>VLOOKUP(G86,AvailabilityData,2,FALSE())</f>
        <v>0</v>
      </c>
      <c r="K86" s="277" t="e">
        <f>I86*J86</f>
        <v>#N/A</v>
      </c>
    </row>
    <row r="87" spans="1:11" ht="30" customHeight="1" x14ac:dyDescent="0.3">
      <c r="A87" s="499" t="s">
        <v>2343</v>
      </c>
      <c r="B87" s="309" t="s">
        <v>2212</v>
      </c>
      <c r="C87" s="294" t="s">
        <v>1119</v>
      </c>
      <c r="D87" s="295"/>
      <c r="E87" s="503"/>
      <c r="F87" s="442">
        <v>1</v>
      </c>
      <c r="G87" s="298" t="s">
        <v>67</v>
      </c>
      <c r="I87" s="277" t="e">
        <f>IF(NOT(ISBLANK($B87)),VLOOKUP($B87,specdata,2,FALSE()),"")</f>
        <v>#N/A</v>
      </c>
      <c r="J87" s="278">
        <f>VLOOKUP(G87,AvailabilityData,2,FALSE())</f>
        <v>0</v>
      </c>
      <c r="K87" s="277" t="e">
        <f>I87*J87</f>
        <v>#N/A</v>
      </c>
    </row>
    <row r="88" spans="1:11" ht="30" customHeight="1" x14ac:dyDescent="0.3">
      <c r="A88" s="499" t="s">
        <v>2344</v>
      </c>
      <c r="B88" s="271" t="s">
        <v>1871</v>
      </c>
      <c r="C88" s="272" t="s">
        <v>1120</v>
      </c>
      <c r="D88" s="445"/>
      <c r="E88" s="508"/>
      <c r="F88" s="446">
        <v>1</v>
      </c>
      <c r="G88" s="276" t="s">
        <v>67</v>
      </c>
      <c r="I88" s="277" t="e">
        <f>IF(NOT(ISBLANK($B88)),VLOOKUP($B88,specdata,2,FALSE()),"")</f>
        <v>#N/A</v>
      </c>
      <c r="J88" s="278">
        <f>VLOOKUP(G88,AvailabilityData,2,FALSE())</f>
        <v>0</v>
      </c>
      <c r="K88" s="277" t="e">
        <f>I88*J88</f>
        <v>#N/A</v>
      </c>
    </row>
    <row r="89" spans="1:11" ht="41.4" x14ac:dyDescent="0.3">
      <c r="A89" s="145" t="s">
        <v>2345</v>
      </c>
      <c r="B89" s="449"/>
      <c r="C89" s="471" t="s">
        <v>1121</v>
      </c>
      <c r="D89" s="513"/>
      <c r="E89" s="509"/>
      <c r="F89" s="453"/>
      <c r="G89" s="454"/>
      <c r="I89" s="277"/>
      <c r="J89" s="278"/>
      <c r="K89" s="277"/>
    </row>
    <row r="90" spans="1:11" ht="30" customHeight="1" x14ac:dyDescent="0.3">
      <c r="A90" s="499" t="s">
        <v>2346</v>
      </c>
      <c r="B90" s="456" t="s">
        <v>1871</v>
      </c>
      <c r="C90" s="517" t="s">
        <v>1122</v>
      </c>
      <c r="D90" s="290"/>
      <c r="E90" s="512"/>
      <c r="F90" s="462">
        <v>1</v>
      </c>
      <c r="G90" s="293" t="s">
        <v>67</v>
      </c>
      <c r="I90" s="277" t="e">
        <f>IF(NOT(ISBLANK($B90)),VLOOKUP($B90,specdata,2,FALSE()),"")</f>
        <v>#N/A</v>
      </c>
      <c r="J90" s="278">
        <f>VLOOKUP(G90,AvailabilityData,2,FALSE())</f>
        <v>0</v>
      </c>
      <c r="K90" s="277" t="e">
        <f>I90*J90</f>
        <v>#N/A</v>
      </c>
    </row>
    <row r="91" spans="1:11" ht="30" customHeight="1" x14ac:dyDescent="0.3">
      <c r="A91" s="499" t="s">
        <v>2347</v>
      </c>
      <c r="B91" s="309" t="s">
        <v>1871</v>
      </c>
      <c r="C91" s="470" t="s">
        <v>1123</v>
      </c>
      <c r="D91" s="445"/>
      <c r="E91" s="508"/>
      <c r="F91" s="442">
        <v>1</v>
      </c>
      <c r="G91" s="298" t="s">
        <v>67</v>
      </c>
      <c r="I91" s="277" t="e">
        <f>IF(NOT(ISBLANK($B91)),VLOOKUP($B91,specdata,2,FALSE()),"")</f>
        <v>#N/A</v>
      </c>
      <c r="J91" s="278">
        <f>VLOOKUP(G91,AvailabilityData,2,FALSE())</f>
        <v>0</v>
      </c>
      <c r="K91" s="277" t="e">
        <f>I91*J91</f>
        <v>#N/A</v>
      </c>
    </row>
    <row r="92" spans="1:11" ht="30" customHeight="1" x14ac:dyDescent="0.3">
      <c r="A92" s="499" t="s">
        <v>2348</v>
      </c>
      <c r="B92" s="271" t="s">
        <v>1871</v>
      </c>
      <c r="C92" s="518" t="s">
        <v>1124</v>
      </c>
      <c r="D92" s="519"/>
      <c r="E92" s="520"/>
      <c r="F92" s="446">
        <v>1</v>
      </c>
      <c r="G92" s="276" t="s">
        <v>67</v>
      </c>
      <c r="I92" s="277" t="e">
        <f>IF(NOT(ISBLANK($B92)),VLOOKUP($B92,specdata,2,FALSE()),"")</f>
        <v>#N/A</v>
      </c>
      <c r="J92" s="278">
        <f>VLOOKUP(G92,AvailabilityData,2,FALSE())</f>
        <v>0</v>
      </c>
      <c r="K92" s="277" t="e">
        <f>I92*J92</f>
        <v>#N/A</v>
      </c>
    </row>
    <row r="93" spans="1:11" x14ac:dyDescent="0.3">
      <c r="A93" s="145" t="s">
        <v>2349</v>
      </c>
      <c r="B93" s="449"/>
      <c r="C93" s="471" t="s">
        <v>1125</v>
      </c>
      <c r="D93" s="521"/>
      <c r="E93" s="509"/>
      <c r="F93" s="453"/>
      <c r="G93" s="454"/>
      <c r="I93" s="277"/>
      <c r="J93" s="278"/>
      <c r="K93" s="277"/>
    </row>
    <row r="94" spans="1:11" ht="30" customHeight="1" x14ac:dyDescent="0.3">
      <c r="A94" s="499" t="s">
        <v>2350</v>
      </c>
      <c r="B94" s="309" t="s">
        <v>2212</v>
      </c>
      <c r="C94" s="294" t="s">
        <v>1126</v>
      </c>
      <c r="D94" s="515"/>
      <c r="E94" s="503"/>
      <c r="F94" s="297">
        <v>1</v>
      </c>
      <c r="G94" s="293" t="s">
        <v>67</v>
      </c>
      <c r="I94" s="277" t="e">
        <f t="shared" ref="I94:I128" si="12">IF(NOT(ISBLANK($B94)),VLOOKUP($B94,specdata,2,FALSE()),"")</f>
        <v>#N/A</v>
      </c>
      <c r="J94" s="278">
        <f t="shared" ref="J94:J128" si="13">VLOOKUP(G94,AvailabilityData,2,FALSE())</f>
        <v>0</v>
      </c>
      <c r="K94" s="277" t="e">
        <f t="shared" ref="K94:K128" si="14">I94*J94</f>
        <v>#N/A</v>
      </c>
    </row>
    <row r="95" spans="1:11" ht="30" customHeight="1" x14ac:dyDescent="0.3">
      <c r="A95" s="499" t="s">
        <v>2351</v>
      </c>
      <c r="B95" s="309" t="s">
        <v>2212</v>
      </c>
      <c r="C95" s="294" t="s">
        <v>2352</v>
      </c>
      <c r="D95" s="515"/>
      <c r="E95" s="503"/>
      <c r="F95" s="297">
        <v>1</v>
      </c>
      <c r="G95" s="298" t="s">
        <v>67</v>
      </c>
      <c r="I95" s="277" t="e">
        <f t="shared" si="12"/>
        <v>#N/A</v>
      </c>
      <c r="J95" s="278">
        <f t="shared" si="13"/>
        <v>0</v>
      </c>
      <c r="K95" s="277" t="e">
        <f t="shared" si="14"/>
        <v>#N/A</v>
      </c>
    </row>
    <row r="96" spans="1:11" ht="30" customHeight="1" x14ac:dyDescent="0.3">
      <c r="A96" s="499" t="s">
        <v>2353</v>
      </c>
      <c r="B96" s="309" t="s">
        <v>2212</v>
      </c>
      <c r="C96" s="294" t="s">
        <v>2354</v>
      </c>
      <c r="D96" s="295"/>
      <c r="E96" s="503"/>
      <c r="F96" s="297">
        <v>1</v>
      </c>
      <c r="G96" s="298" t="s">
        <v>67</v>
      </c>
      <c r="I96" s="277" t="e">
        <f t="shared" si="12"/>
        <v>#N/A</v>
      </c>
      <c r="J96" s="278">
        <f t="shared" si="13"/>
        <v>0</v>
      </c>
      <c r="K96" s="277" t="e">
        <f t="shared" si="14"/>
        <v>#N/A</v>
      </c>
    </row>
    <row r="97" spans="1:11" ht="30" customHeight="1" x14ac:dyDescent="0.3">
      <c r="A97" s="499" t="s">
        <v>2355</v>
      </c>
      <c r="B97" s="309" t="s">
        <v>1871</v>
      </c>
      <c r="C97" s="294" t="s">
        <v>1127</v>
      </c>
      <c r="D97" s="295"/>
      <c r="E97" s="503"/>
      <c r="F97" s="297">
        <v>1</v>
      </c>
      <c r="G97" s="298" t="s">
        <v>67</v>
      </c>
      <c r="I97" s="277" t="e">
        <f t="shared" si="12"/>
        <v>#N/A</v>
      </c>
      <c r="J97" s="278">
        <f t="shared" si="13"/>
        <v>0</v>
      </c>
      <c r="K97" s="277" t="e">
        <f t="shared" si="14"/>
        <v>#N/A</v>
      </c>
    </row>
    <row r="98" spans="1:11" ht="30" customHeight="1" x14ac:dyDescent="0.3">
      <c r="A98" s="499" t="s">
        <v>2356</v>
      </c>
      <c r="B98" s="309" t="s">
        <v>1871</v>
      </c>
      <c r="C98" s="294" t="s">
        <v>1128</v>
      </c>
      <c r="D98" s="295"/>
      <c r="E98" s="503"/>
      <c r="F98" s="297">
        <v>1</v>
      </c>
      <c r="G98" s="298" t="s">
        <v>67</v>
      </c>
      <c r="I98" s="277" t="e">
        <f t="shared" si="12"/>
        <v>#N/A</v>
      </c>
      <c r="J98" s="278">
        <f t="shared" si="13"/>
        <v>0</v>
      </c>
      <c r="K98" s="277" t="e">
        <f t="shared" si="14"/>
        <v>#N/A</v>
      </c>
    </row>
    <row r="99" spans="1:11" ht="30" customHeight="1" x14ac:dyDescent="0.3">
      <c r="A99" s="499" t="s">
        <v>2357</v>
      </c>
      <c r="B99" s="309" t="s">
        <v>1871</v>
      </c>
      <c r="C99" s="294" t="s">
        <v>1129</v>
      </c>
      <c r="D99" s="295"/>
      <c r="E99" s="503"/>
      <c r="F99" s="297">
        <v>1</v>
      </c>
      <c r="G99" s="298" t="s">
        <v>67</v>
      </c>
      <c r="I99" s="277" t="e">
        <f t="shared" si="12"/>
        <v>#N/A</v>
      </c>
      <c r="J99" s="278">
        <f t="shared" si="13"/>
        <v>0</v>
      </c>
      <c r="K99" s="277" t="e">
        <f t="shared" si="14"/>
        <v>#N/A</v>
      </c>
    </row>
    <row r="100" spans="1:11" ht="30" customHeight="1" x14ac:dyDescent="0.3">
      <c r="A100" s="499" t="s">
        <v>2358</v>
      </c>
      <c r="B100" s="309" t="s">
        <v>2212</v>
      </c>
      <c r="C100" s="294" t="s">
        <v>2359</v>
      </c>
      <c r="D100" s="295"/>
      <c r="E100" s="503"/>
      <c r="F100" s="297">
        <v>1</v>
      </c>
      <c r="G100" s="298" t="s">
        <v>67</v>
      </c>
      <c r="I100" s="277" t="e">
        <f t="shared" si="12"/>
        <v>#N/A</v>
      </c>
      <c r="J100" s="278">
        <f t="shared" si="13"/>
        <v>0</v>
      </c>
      <c r="K100" s="277" t="e">
        <f t="shared" si="14"/>
        <v>#N/A</v>
      </c>
    </row>
    <row r="101" spans="1:11" ht="30" customHeight="1" x14ac:dyDescent="0.3">
      <c r="A101" s="499" t="s">
        <v>2360</v>
      </c>
      <c r="B101" s="309" t="s">
        <v>1871</v>
      </c>
      <c r="C101" s="294" t="s">
        <v>2361</v>
      </c>
      <c r="D101" s="295"/>
      <c r="E101" s="503"/>
      <c r="F101" s="297">
        <v>1</v>
      </c>
      <c r="G101" s="298" t="s">
        <v>67</v>
      </c>
      <c r="I101" s="277" t="e">
        <f t="shared" si="12"/>
        <v>#N/A</v>
      </c>
      <c r="J101" s="278">
        <f t="shared" si="13"/>
        <v>0</v>
      </c>
      <c r="K101" s="277" t="e">
        <f t="shared" si="14"/>
        <v>#N/A</v>
      </c>
    </row>
    <row r="102" spans="1:11" ht="30" customHeight="1" x14ac:dyDescent="0.3">
      <c r="A102" s="499" t="s">
        <v>2362</v>
      </c>
      <c r="B102" s="309" t="s">
        <v>1871</v>
      </c>
      <c r="C102" s="306" t="s">
        <v>1130</v>
      </c>
      <c r="D102" s="516"/>
      <c r="E102" s="503"/>
      <c r="F102" s="297">
        <v>1</v>
      </c>
      <c r="G102" s="298" t="s">
        <v>67</v>
      </c>
      <c r="I102" s="277" t="e">
        <f t="shared" si="12"/>
        <v>#N/A</v>
      </c>
      <c r="J102" s="278">
        <f t="shared" si="13"/>
        <v>0</v>
      </c>
      <c r="K102" s="277" t="e">
        <f t="shared" si="14"/>
        <v>#N/A</v>
      </c>
    </row>
    <row r="103" spans="1:11" ht="30" customHeight="1" x14ac:dyDescent="0.3">
      <c r="A103" s="499" t="s">
        <v>2363</v>
      </c>
      <c r="B103" s="309" t="s">
        <v>2212</v>
      </c>
      <c r="C103" s="294" t="s">
        <v>2364</v>
      </c>
      <c r="D103" s="515"/>
      <c r="E103" s="503"/>
      <c r="F103" s="297">
        <v>1</v>
      </c>
      <c r="G103" s="298" t="s">
        <v>67</v>
      </c>
      <c r="I103" s="277" t="e">
        <f t="shared" si="12"/>
        <v>#N/A</v>
      </c>
      <c r="J103" s="278">
        <f t="shared" si="13"/>
        <v>0</v>
      </c>
      <c r="K103" s="277" t="e">
        <f t="shared" si="14"/>
        <v>#N/A</v>
      </c>
    </row>
    <row r="104" spans="1:11" ht="30" customHeight="1" x14ac:dyDescent="0.3">
      <c r="A104" s="499" t="s">
        <v>2365</v>
      </c>
      <c r="B104" s="309" t="s">
        <v>2212</v>
      </c>
      <c r="C104" s="294" t="s">
        <v>2366</v>
      </c>
      <c r="D104" s="515"/>
      <c r="E104" s="503"/>
      <c r="F104" s="297">
        <v>1</v>
      </c>
      <c r="G104" s="298" t="s">
        <v>67</v>
      </c>
      <c r="I104" s="277" t="e">
        <f t="shared" si="12"/>
        <v>#N/A</v>
      </c>
      <c r="J104" s="278">
        <f t="shared" si="13"/>
        <v>0</v>
      </c>
      <c r="K104" s="277" t="e">
        <f t="shared" si="14"/>
        <v>#N/A</v>
      </c>
    </row>
    <row r="105" spans="1:11" ht="30" customHeight="1" x14ac:dyDescent="0.3">
      <c r="A105" s="499" t="s">
        <v>2367</v>
      </c>
      <c r="B105" s="309" t="s">
        <v>1871</v>
      </c>
      <c r="C105" s="294" t="s">
        <v>317</v>
      </c>
      <c r="D105" s="295"/>
      <c r="E105" s="503"/>
      <c r="F105" s="297">
        <v>1</v>
      </c>
      <c r="G105" s="298" t="s">
        <v>67</v>
      </c>
      <c r="I105" s="277" t="e">
        <f t="shared" si="12"/>
        <v>#N/A</v>
      </c>
      <c r="J105" s="278">
        <f t="shared" si="13"/>
        <v>0</v>
      </c>
      <c r="K105" s="277" t="e">
        <f t="shared" si="14"/>
        <v>#N/A</v>
      </c>
    </row>
    <row r="106" spans="1:11" x14ac:dyDescent="0.3">
      <c r="A106" s="499" t="s">
        <v>2368</v>
      </c>
      <c r="B106" s="309" t="s">
        <v>1871</v>
      </c>
      <c r="C106" s="294" t="s">
        <v>1034</v>
      </c>
      <c r="D106" s="301"/>
      <c r="E106" s="503"/>
      <c r="F106" s="297">
        <v>1</v>
      </c>
      <c r="G106" s="298" t="s">
        <v>67</v>
      </c>
      <c r="I106" s="277" t="e">
        <f t="shared" si="12"/>
        <v>#N/A</v>
      </c>
      <c r="J106" s="278">
        <f t="shared" si="13"/>
        <v>0</v>
      </c>
      <c r="K106" s="277" t="e">
        <f t="shared" si="14"/>
        <v>#N/A</v>
      </c>
    </row>
    <row r="107" spans="1:11" ht="30" customHeight="1" x14ac:dyDescent="0.3">
      <c r="A107" s="499" t="s">
        <v>2369</v>
      </c>
      <c r="B107" s="309" t="s">
        <v>1871</v>
      </c>
      <c r="C107" s="294" t="s">
        <v>166</v>
      </c>
      <c r="D107" s="295"/>
      <c r="E107" s="503"/>
      <c r="F107" s="297">
        <v>1</v>
      </c>
      <c r="G107" s="298" t="s">
        <v>67</v>
      </c>
      <c r="I107" s="277" t="e">
        <f t="shared" si="12"/>
        <v>#N/A</v>
      </c>
      <c r="J107" s="278">
        <f t="shared" si="13"/>
        <v>0</v>
      </c>
      <c r="K107" s="277" t="e">
        <f t="shared" si="14"/>
        <v>#N/A</v>
      </c>
    </row>
    <row r="108" spans="1:11" ht="30" customHeight="1" x14ac:dyDescent="0.3">
      <c r="A108" s="499" t="s">
        <v>2370</v>
      </c>
      <c r="B108" s="309" t="s">
        <v>1871</v>
      </c>
      <c r="C108" s="294" t="s">
        <v>1131</v>
      </c>
      <c r="D108" s="295"/>
      <c r="E108" s="503"/>
      <c r="F108" s="297">
        <v>1</v>
      </c>
      <c r="G108" s="298" t="s">
        <v>67</v>
      </c>
      <c r="I108" s="277" t="e">
        <f t="shared" si="12"/>
        <v>#N/A</v>
      </c>
      <c r="J108" s="278">
        <f t="shared" si="13"/>
        <v>0</v>
      </c>
      <c r="K108" s="277" t="e">
        <f t="shared" si="14"/>
        <v>#N/A</v>
      </c>
    </row>
    <row r="109" spans="1:11" ht="30" customHeight="1" x14ac:dyDescent="0.3">
      <c r="A109" s="499" t="s">
        <v>2371</v>
      </c>
      <c r="B109" s="309" t="s">
        <v>1871</v>
      </c>
      <c r="C109" s="294" t="s">
        <v>39</v>
      </c>
      <c r="D109" s="295"/>
      <c r="E109" s="503"/>
      <c r="F109" s="297">
        <v>1</v>
      </c>
      <c r="G109" s="298" t="s">
        <v>67</v>
      </c>
      <c r="I109" s="277" t="e">
        <f t="shared" si="12"/>
        <v>#N/A</v>
      </c>
      <c r="J109" s="278">
        <f t="shared" si="13"/>
        <v>0</v>
      </c>
      <c r="K109" s="277" t="e">
        <f t="shared" si="14"/>
        <v>#N/A</v>
      </c>
    </row>
    <row r="110" spans="1:11" ht="30" customHeight="1" x14ac:dyDescent="0.3">
      <c r="A110" s="499" t="s">
        <v>2372</v>
      </c>
      <c r="B110" s="309" t="s">
        <v>1871</v>
      </c>
      <c r="C110" s="294" t="s">
        <v>1132</v>
      </c>
      <c r="D110" s="295"/>
      <c r="E110" s="503"/>
      <c r="F110" s="297">
        <v>1</v>
      </c>
      <c r="G110" s="298" t="s">
        <v>67</v>
      </c>
      <c r="I110" s="277" t="e">
        <f t="shared" si="12"/>
        <v>#N/A</v>
      </c>
      <c r="J110" s="278">
        <f t="shared" si="13"/>
        <v>0</v>
      </c>
      <c r="K110" s="277" t="e">
        <f t="shared" si="14"/>
        <v>#N/A</v>
      </c>
    </row>
    <row r="111" spans="1:11" ht="30" customHeight="1" x14ac:dyDescent="0.3">
      <c r="A111" s="499" t="s">
        <v>2373</v>
      </c>
      <c r="B111" s="309" t="s">
        <v>1871</v>
      </c>
      <c r="C111" s="294" t="s">
        <v>2374</v>
      </c>
      <c r="D111" s="295"/>
      <c r="E111" s="503"/>
      <c r="F111" s="297">
        <v>1</v>
      </c>
      <c r="G111" s="298" t="s">
        <v>67</v>
      </c>
      <c r="I111" s="277" t="e">
        <f t="shared" si="12"/>
        <v>#N/A</v>
      </c>
      <c r="J111" s="278">
        <f t="shared" si="13"/>
        <v>0</v>
      </c>
      <c r="K111" s="277" t="e">
        <f t="shared" si="14"/>
        <v>#N/A</v>
      </c>
    </row>
    <row r="112" spans="1:11" ht="30" customHeight="1" x14ac:dyDescent="0.3">
      <c r="A112" s="499" t="s">
        <v>2375</v>
      </c>
      <c r="B112" s="309" t="s">
        <v>1871</v>
      </c>
      <c r="C112" s="294" t="s">
        <v>2376</v>
      </c>
      <c r="D112" s="295"/>
      <c r="E112" s="503"/>
      <c r="F112" s="297">
        <v>1</v>
      </c>
      <c r="G112" s="298" t="s">
        <v>67</v>
      </c>
      <c r="I112" s="277" t="e">
        <f t="shared" si="12"/>
        <v>#N/A</v>
      </c>
      <c r="J112" s="278">
        <f t="shared" si="13"/>
        <v>0</v>
      </c>
      <c r="K112" s="277" t="e">
        <f t="shared" si="14"/>
        <v>#N/A</v>
      </c>
    </row>
    <row r="113" spans="1:11" ht="30" customHeight="1" x14ac:dyDescent="0.3">
      <c r="A113" s="499" t="s">
        <v>2377</v>
      </c>
      <c r="B113" s="309" t="s">
        <v>1871</v>
      </c>
      <c r="C113" s="306" t="s">
        <v>2378</v>
      </c>
      <c r="D113" s="505"/>
      <c r="E113" s="503"/>
      <c r="F113" s="297">
        <v>1</v>
      </c>
      <c r="G113" s="298" t="s">
        <v>67</v>
      </c>
      <c r="I113" s="277" t="e">
        <f t="shared" si="12"/>
        <v>#N/A</v>
      </c>
      <c r="J113" s="278">
        <f t="shared" si="13"/>
        <v>0</v>
      </c>
      <c r="K113" s="277" t="e">
        <f t="shared" si="14"/>
        <v>#N/A</v>
      </c>
    </row>
    <row r="114" spans="1:11" ht="30" customHeight="1" x14ac:dyDescent="0.3">
      <c r="A114" s="499" t="s">
        <v>2379</v>
      </c>
      <c r="B114" s="309" t="s">
        <v>1871</v>
      </c>
      <c r="C114" s="294" t="s">
        <v>2380</v>
      </c>
      <c r="D114" s="295"/>
      <c r="E114" s="503"/>
      <c r="F114" s="297">
        <v>1</v>
      </c>
      <c r="G114" s="298" t="s">
        <v>67</v>
      </c>
      <c r="I114" s="277" t="e">
        <f t="shared" si="12"/>
        <v>#N/A</v>
      </c>
      <c r="J114" s="278">
        <f t="shared" si="13"/>
        <v>0</v>
      </c>
      <c r="K114" s="277" t="e">
        <f t="shared" si="14"/>
        <v>#N/A</v>
      </c>
    </row>
    <row r="115" spans="1:11" ht="30" customHeight="1" x14ac:dyDescent="0.3">
      <c r="A115" s="499" t="s">
        <v>2381</v>
      </c>
      <c r="B115" s="309" t="s">
        <v>1871</v>
      </c>
      <c r="C115" s="294" t="s">
        <v>1133</v>
      </c>
      <c r="D115" s="295"/>
      <c r="E115" s="503"/>
      <c r="F115" s="297">
        <v>1</v>
      </c>
      <c r="G115" s="298" t="s">
        <v>67</v>
      </c>
      <c r="I115" s="277" t="e">
        <f t="shared" si="12"/>
        <v>#N/A</v>
      </c>
      <c r="J115" s="278">
        <f t="shared" si="13"/>
        <v>0</v>
      </c>
      <c r="K115" s="277" t="e">
        <f t="shared" si="14"/>
        <v>#N/A</v>
      </c>
    </row>
    <row r="116" spans="1:11" ht="30" customHeight="1" x14ac:dyDescent="0.3">
      <c r="A116" s="499" t="s">
        <v>2382</v>
      </c>
      <c r="B116" s="309" t="s">
        <v>2212</v>
      </c>
      <c r="C116" s="294" t="s">
        <v>1134</v>
      </c>
      <c r="D116" s="295"/>
      <c r="E116" s="503"/>
      <c r="F116" s="297">
        <v>1</v>
      </c>
      <c r="G116" s="298" t="s">
        <v>67</v>
      </c>
      <c r="I116" s="277" t="e">
        <f t="shared" si="12"/>
        <v>#N/A</v>
      </c>
      <c r="J116" s="278">
        <f t="shared" si="13"/>
        <v>0</v>
      </c>
      <c r="K116" s="277" t="e">
        <f t="shared" si="14"/>
        <v>#N/A</v>
      </c>
    </row>
    <row r="117" spans="1:11" ht="30" customHeight="1" x14ac:dyDescent="0.3">
      <c r="A117" s="499" t="s">
        <v>2383</v>
      </c>
      <c r="B117" s="309" t="s">
        <v>2212</v>
      </c>
      <c r="C117" s="294" t="s">
        <v>1135</v>
      </c>
      <c r="D117" s="295"/>
      <c r="E117" s="503"/>
      <c r="F117" s="297">
        <v>1</v>
      </c>
      <c r="G117" s="298" t="s">
        <v>67</v>
      </c>
      <c r="I117" s="277" t="e">
        <f t="shared" si="12"/>
        <v>#N/A</v>
      </c>
      <c r="J117" s="278">
        <f t="shared" si="13"/>
        <v>0</v>
      </c>
      <c r="K117" s="277" t="e">
        <f t="shared" si="14"/>
        <v>#N/A</v>
      </c>
    </row>
    <row r="118" spans="1:11" ht="30" customHeight="1" x14ac:dyDescent="0.3">
      <c r="A118" s="499" t="s">
        <v>2384</v>
      </c>
      <c r="B118" s="309" t="s">
        <v>1871</v>
      </c>
      <c r="C118" s="294" t="s">
        <v>2385</v>
      </c>
      <c r="D118" s="295"/>
      <c r="E118" s="503"/>
      <c r="F118" s="297">
        <v>1</v>
      </c>
      <c r="G118" s="298" t="s">
        <v>67</v>
      </c>
      <c r="I118" s="277" t="e">
        <f t="shared" si="12"/>
        <v>#N/A</v>
      </c>
      <c r="J118" s="278">
        <f t="shared" si="13"/>
        <v>0</v>
      </c>
      <c r="K118" s="277" t="e">
        <f t="shared" si="14"/>
        <v>#N/A</v>
      </c>
    </row>
    <row r="119" spans="1:11" ht="30" customHeight="1" x14ac:dyDescent="0.3">
      <c r="A119" s="499" t="s">
        <v>2386</v>
      </c>
      <c r="B119" s="309" t="s">
        <v>1871</v>
      </c>
      <c r="C119" s="294" t="s">
        <v>2174</v>
      </c>
      <c r="D119" s="295"/>
      <c r="E119" s="503"/>
      <c r="F119" s="297">
        <v>1</v>
      </c>
      <c r="G119" s="298" t="s">
        <v>67</v>
      </c>
      <c r="I119" s="277" t="e">
        <f t="shared" si="12"/>
        <v>#N/A</v>
      </c>
      <c r="J119" s="278">
        <f t="shared" si="13"/>
        <v>0</v>
      </c>
      <c r="K119" s="277" t="e">
        <f t="shared" si="14"/>
        <v>#N/A</v>
      </c>
    </row>
    <row r="120" spans="1:11" ht="30" customHeight="1" x14ac:dyDescent="0.3">
      <c r="A120" s="499" t="s">
        <v>2387</v>
      </c>
      <c r="B120" s="309" t="s">
        <v>1871</v>
      </c>
      <c r="C120" s="294" t="s">
        <v>2388</v>
      </c>
      <c r="D120" s="295"/>
      <c r="E120" s="503"/>
      <c r="F120" s="297">
        <v>1</v>
      </c>
      <c r="G120" s="298" t="s">
        <v>67</v>
      </c>
      <c r="I120" s="277" t="e">
        <f t="shared" si="12"/>
        <v>#N/A</v>
      </c>
      <c r="J120" s="278">
        <f t="shared" si="13"/>
        <v>0</v>
      </c>
      <c r="K120" s="277" t="e">
        <f t="shared" si="14"/>
        <v>#N/A</v>
      </c>
    </row>
    <row r="121" spans="1:11" ht="30" customHeight="1" x14ac:dyDescent="0.3">
      <c r="A121" s="499" t="s">
        <v>2389</v>
      </c>
      <c r="B121" s="309" t="s">
        <v>1871</v>
      </c>
      <c r="C121" s="294" t="s">
        <v>1136</v>
      </c>
      <c r="D121" s="295"/>
      <c r="E121" s="503"/>
      <c r="F121" s="297">
        <v>1</v>
      </c>
      <c r="G121" s="298" t="s">
        <v>67</v>
      </c>
      <c r="I121" s="277" t="e">
        <f t="shared" si="12"/>
        <v>#N/A</v>
      </c>
      <c r="J121" s="278">
        <f t="shared" si="13"/>
        <v>0</v>
      </c>
      <c r="K121" s="277" t="e">
        <f t="shared" si="14"/>
        <v>#N/A</v>
      </c>
    </row>
    <row r="122" spans="1:11" ht="30" customHeight="1" x14ac:dyDescent="0.3">
      <c r="A122" s="499" t="s">
        <v>2390</v>
      </c>
      <c r="B122" s="309" t="s">
        <v>1871</v>
      </c>
      <c r="C122" s="294" t="s">
        <v>2391</v>
      </c>
      <c r="D122" s="295"/>
      <c r="E122" s="503"/>
      <c r="F122" s="297">
        <v>1</v>
      </c>
      <c r="G122" s="298" t="s">
        <v>67</v>
      </c>
      <c r="I122" s="277" t="e">
        <f t="shared" si="12"/>
        <v>#N/A</v>
      </c>
      <c r="J122" s="278">
        <f t="shared" si="13"/>
        <v>0</v>
      </c>
      <c r="K122" s="277" t="e">
        <f t="shared" si="14"/>
        <v>#N/A</v>
      </c>
    </row>
    <row r="123" spans="1:11" ht="30" customHeight="1" x14ac:dyDescent="0.3">
      <c r="A123" s="499" t="s">
        <v>2392</v>
      </c>
      <c r="B123" s="309" t="s">
        <v>1871</v>
      </c>
      <c r="C123" s="294" t="s">
        <v>1137</v>
      </c>
      <c r="D123" s="295"/>
      <c r="E123" s="503"/>
      <c r="F123" s="297">
        <v>1</v>
      </c>
      <c r="G123" s="298" t="s">
        <v>67</v>
      </c>
      <c r="I123" s="277" t="e">
        <f t="shared" si="12"/>
        <v>#N/A</v>
      </c>
      <c r="J123" s="278">
        <f t="shared" si="13"/>
        <v>0</v>
      </c>
      <c r="K123" s="277" t="e">
        <f t="shared" si="14"/>
        <v>#N/A</v>
      </c>
    </row>
    <row r="124" spans="1:11" ht="30" customHeight="1" x14ac:dyDescent="0.3">
      <c r="A124" s="499" t="s">
        <v>2393</v>
      </c>
      <c r="B124" s="309" t="s">
        <v>1871</v>
      </c>
      <c r="C124" s="294" t="s">
        <v>2394</v>
      </c>
      <c r="D124" s="295"/>
      <c r="E124" s="503"/>
      <c r="F124" s="297">
        <v>1</v>
      </c>
      <c r="G124" s="298" t="s">
        <v>67</v>
      </c>
      <c r="I124" s="277" t="e">
        <f t="shared" si="12"/>
        <v>#N/A</v>
      </c>
      <c r="J124" s="278">
        <f t="shared" si="13"/>
        <v>0</v>
      </c>
      <c r="K124" s="277" t="e">
        <f t="shared" si="14"/>
        <v>#N/A</v>
      </c>
    </row>
    <row r="125" spans="1:11" ht="30" customHeight="1" x14ac:dyDescent="0.3">
      <c r="A125" s="499" t="s">
        <v>2395</v>
      </c>
      <c r="B125" s="309" t="s">
        <v>1871</v>
      </c>
      <c r="C125" s="294" t="s">
        <v>1138</v>
      </c>
      <c r="D125" s="295"/>
      <c r="E125" s="503"/>
      <c r="F125" s="297">
        <v>1</v>
      </c>
      <c r="G125" s="298" t="s">
        <v>67</v>
      </c>
      <c r="I125" s="277" t="e">
        <f t="shared" si="12"/>
        <v>#N/A</v>
      </c>
      <c r="J125" s="278">
        <f t="shared" si="13"/>
        <v>0</v>
      </c>
      <c r="K125" s="277" t="e">
        <f t="shared" si="14"/>
        <v>#N/A</v>
      </c>
    </row>
    <row r="126" spans="1:11" ht="30" customHeight="1" x14ac:dyDescent="0.3">
      <c r="A126" s="499" t="s">
        <v>2396</v>
      </c>
      <c r="B126" s="309" t="s">
        <v>1871</v>
      </c>
      <c r="C126" s="294" t="s">
        <v>2397</v>
      </c>
      <c r="D126" s="295"/>
      <c r="E126" s="503"/>
      <c r="F126" s="297">
        <v>1</v>
      </c>
      <c r="G126" s="298" t="s">
        <v>67</v>
      </c>
      <c r="I126" s="277" t="e">
        <f t="shared" si="12"/>
        <v>#N/A</v>
      </c>
      <c r="J126" s="278">
        <f t="shared" si="13"/>
        <v>0</v>
      </c>
      <c r="K126" s="277" t="e">
        <f t="shared" si="14"/>
        <v>#N/A</v>
      </c>
    </row>
    <row r="127" spans="1:11" ht="30" customHeight="1" x14ac:dyDescent="0.3">
      <c r="A127" s="499" t="s">
        <v>2398</v>
      </c>
      <c r="B127" s="309" t="s">
        <v>1871</v>
      </c>
      <c r="C127" s="294" t="s">
        <v>1140</v>
      </c>
      <c r="D127" s="295"/>
      <c r="E127" s="503"/>
      <c r="F127" s="297">
        <v>1</v>
      </c>
      <c r="G127" s="298" t="s">
        <v>67</v>
      </c>
      <c r="I127" s="277" t="e">
        <f t="shared" si="12"/>
        <v>#N/A</v>
      </c>
      <c r="J127" s="278">
        <f t="shared" si="13"/>
        <v>0</v>
      </c>
      <c r="K127" s="277" t="e">
        <f t="shared" si="14"/>
        <v>#N/A</v>
      </c>
    </row>
    <row r="128" spans="1:11" ht="30" customHeight="1" x14ac:dyDescent="0.3">
      <c r="A128" s="499" t="s">
        <v>2399</v>
      </c>
      <c r="B128" s="309" t="s">
        <v>2212</v>
      </c>
      <c r="C128" s="294" t="s">
        <v>1107</v>
      </c>
      <c r="D128" s="515"/>
      <c r="E128" s="503"/>
      <c r="F128" s="297">
        <v>1</v>
      </c>
      <c r="G128" s="276" t="s">
        <v>67</v>
      </c>
      <c r="I128" s="277" t="e">
        <f t="shared" si="12"/>
        <v>#N/A</v>
      </c>
      <c r="J128" s="278">
        <f t="shared" si="13"/>
        <v>0</v>
      </c>
      <c r="K128" s="277" t="e">
        <f t="shared" si="14"/>
        <v>#N/A</v>
      </c>
    </row>
    <row r="129" spans="1:11" ht="41.4" x14ac:dyDescent="0.3">
      <c r="A129" s="145" t="s">
        <v>2400</v>
      </c>
      <c r="B129" s="449"/>
      <c r="C129" s="471" t="s">
        <v>2401</v>
      </c>
      <c r="D129" s="521"/>
      <c r="E129" s="509"/>
      <c r="F129" s="453"/>
      <c r="G129" s="454"/>
      <c r="I129" s="277"/>
      <c r="J129" s="278"/>
      <c r="K129" s="277"/>
    </row>
    <row r="130" spans="1:11" ht="30" customHeight="1" x14ac:dyDescent="0.3">
      <c r="A130" s="499" t="s">
        <v>2402</v>
      </c>
      <c r="B130" s="309" t="s">
        <v>1871</v>
      </c>
      <c r="C130" s="302" t="s">
        <v>2403</v>
      </c>
      <c r="D130" s="515"/>
      <c r="E130" s="503"/>
      <c r="F130" s="297">
        <v>1</v>
      </c>
      <c r="G130" s="293" t="s">
        <v>67</v>
      </c>
      <c r="I130" s="277" t="e">
        <f t="shared" ref="I130:I136" si="15">IF(NOT(ISBLANK($B130)),VLOOKUP($B130,specdata,2,FALSE()),"")</f>
        <v>#N/A</v>
      </c>
      <c r="J130" s="278">
        <f t="shared" ref="J130:J136" si="16">VLOOKUP(G130,AvailabilityData,2,FALSE())</f>
        <v>0</v>
      </c>
      <c r="K130" s="277" t="e">
        <f t="shared" ref="K130:K136" si="17">I130*J130</f>
        <v>#N/A</v>
      </c>
    </row>
    <row r="131" spans="1:11" ht="30" customHeight="1" x14ac:dyDescent="0.3">
      <c r="A131" s="499" t="s">
        <v>2404</v>
      </c>
      <c r="B131" s="309" t="s">
        <v>2212</v>
      </c>
      <c r="C131" s="302" t="s">
        <v>2405</v>
      </c>
      <c r="D131" s="515"/>
      <c r="E131" s="503"/>
      <c r="F131" s="297">
        <v>1</v>
      </c>
      <c r="G131" s="298" t="s">
        <v>67</v>
      </c>
      <c r="I131" s="277" t="e">
        <f t="shared" si="15"/>
        <v>#N/A</v>
      </c>
      <c r="J131" s="278">
        <f t="shared" si="16"/>
        <v>0</v>
      </c>
      <c r="K131" s="277" t="e">
        <f t="shared" si="17"/>
        <v>#N/A</v>
      </c>
    </row>
    <row r="132" spans="1:11" ht="30" customHeight="1" x14ac:dyDescent="0.3">
      <c r="A132" s="499" t="s">
        <v>2406</v>
      </c>
      <c r="B132" s="309" t="s">
        <v>2212</v>
      </c>
      <c r="C132" s="302" t="s">
        <v>2407</v>
      </c>
      <c r="D132" s="515"/>
      <c r="E132" s="503"/>
      <c r="F132" s="297">
        <v>1</v>
      </c>
      <c r="G132" s="298" t="s">
        <v>67</v>
      </c>
      <c r="I132" s="277" t="e">
        <f t="shared" si="15"/>
        <v>#N/A</v>
      </c>
      <c r="J132" s="278">
        <f t="shared" si="16"/>
        <v>0</v>
      </c>
      <c r="K132" s="277" t="e">
        <f t="shared" si="17"/>
        <v>#N/A</v>
      </c>
    </row>
    <row r="133" spans="1:11" ht="30" customHeight="1" x14ac:dyDescent="0.3">
      <c r="A133" s="499" t="s">
        <v>2408</v>
      </c>
      <c r="B133" s="309" t="s">
        <v>1871</v>
      </c>
      <c r="C133" s="302" t="s">
        <v>1242</v>
      </c>
      <c r="D133" s="515"/>
      <c r="E133" s="503"/>
      <c r="F133" s="297">
        <v>1</v>
      </c>
      <c r="G133" s="298" t="s">
        <v>67</v>
      </c>
      <c r="I133" s="277" t="e">
        <f t="shared" si="15"/>
        <v>#N/A</v>
      </c>
      <c r="J133" s="278">
        <f t="shared" si="16"/>
        <v>0</v>
      </c>
      <c r="K133" s="277" t="e">
        <f t="shared" si="17"/>
        <v>#N/A</v>
      </c>
    </row>
    <row r="134" spans="1:11" ht="30" customHeight="1" x14ac:dyDescent="0.3">
      <c r="A134" s="499" t="s">
        <v>2409</v>
      </c>
      <c r="B134" s="309" t="s">
        <v>1871</v>
      </c>
      <c r="C134" s="302" t="s">
        <v>2410</v>
      </c>
      <c r="D134" s="515"/>
      <c r="E134" s="503"/>
      <c r="F134" s="297">
        <v>1</v>
      </c>
      <c r="G134" s="298" t="s">
        <v>67</v>
      </c>
      <c r="I134" s="277" t="e">
        <f t="shared" si="15"/>
        <v>#N/A</v>
      </c>
      <c r="J134" s="278">
        <f t="shared" si="16"/>
        <v>0</v>
      </c>
      <c r="K134" s="277" t="e">
        <f t="shared" si="17"/>
        <v>#N/A</v>
      </c>
    </row>
    <row r="135" spans="1:11" ht="30" customHeight="1" x14ac:dyDescent="0.3">
      <c r="A135" s="499" t="s">
        <v>2411</v>
      </c>
      <c r="B135" s="309" t="s">
        <v>1871</v>
      </c>
      <c r="C135" s="302" t="s">
        <v>2412</v>
      </c>
      <c r="D135" s="515"/>
      <c r="E135" s="503"/>
      <c r="F135" s="297">
        <v>1</v>
      </c>
      <c r="G135" s="298" t="s">
        <v>67</v>
      </c>
      <c r="I135" s="277" t="e">
        <f t="shared" si="15"/>
        <v>#N/A</v>
      </c>
      <c r="J135" s="278">
        <f t="shared" si="16"/>
        <v>0</v>
      </c>
      <c r="K135" s="277" t="e">
        <f t="shared" si="17"/>
        <v>#N/A</v>
      </c>
    </row>
    <row r="136" spans="1:11" ht="30" customHeight="1" x14ac:dyDescent="0.3">
      <c r="A136" s="499" t="s">
        <v>2413</v>
      </c>
      <c r="B136" s="309" t="s">
        <v>1871</v>
      </c>
      <c r="C136" s="504" t="s">
        <v>2414</v>
      </c>
      <c r="D136" s="522"/>
      <c r="E136" s="503"/>
      <c r="F136" s="297">
        <v>1</v>
      </c>
      <c r="G136" s="276" t="s">
        <v>67</v>
      </c>
      <c r="I136" s="277" t="e">
        <f t="shared" si="15"/>
        <v>#N/A</v>
      </c>
      <c r="J136" s="278">
        <f t="shared" si="16"/>
        <v>0</v>
      </c>
      <c r="K136" s="277" t="e">
        <f t="shared" si="17"/>
        <v>#N/A</v>
      </c>
    </row>
    <row r="137" spans="1:11" ht="30" customHeight="1" x14ac:dyDescent="0.3">
      <c r="A137" s="145" t="s">
        <v>2415</v>
      </c>
      <c r="B137" s="449"/>
      <c r="C137" s="471" t="s">
        <v>2416</v>
      </c>
      <c r="D137" s="513"/>
      <c r="E137" s="509"/>
      <c r="F137" s="453"/>
      <c r="G137" s="454"/>
      <c r="I137" s="277"/>
      <c r="J137" s="278"/>
      <c r="K137" s="277"/>
    </row>
    <row r="138" spans="1:11" ht="30" customHeight="1" x14ac:dyDescent="0.3">
      <c r="A138" s="499" t="s">
        <v>2417</v>
      </c>
      <c r="B138" s="456" t="s">
        <v>1871</v>
      </c>
      <c r="C138" s="289" t="s">
        <v>2418</v>
      </c>
      <c r="D138" s="290"/>
      <c r="E138" s="512"/>
      <c r="F138" s="462">
        <v>1</v>
      </c>
      <c r="G138" s="293" t="s">
        <v>67</v>
      </c>
      <c r="I138" s="277" t="e">
        <f t="shared" ref="I138:I149" si="18">IF(NOT(ISBLANK($B138)),VLOOKUP($B138,specdata,2,FALSE()),"")</f>
        <v>#N/A</v>
      </c>
      <c r="J138" s="278">
        <f t="shared" ref="J138:J149" si="19">VLOOKUP(G138,AvailabilityData,2,FALSE())</f>
        <v>0</v>
      </c>
      <c r="K138" s="277" t="e">
        <f t="shared" ref="K138:K149" si="20">I138*J138</f>
        <v>#N/A</v>
      </c>
    </row>
    <row r="139" spans="1:11" ht="30" customHeight="1" x14ac:dyDescent="0.3">
      <c r="A139" s="499" t="s">
        <v>2419</v>
      </c>
      <c r="B139" s="309" t="s">
        <v>1871</v>
      </c>
      <c r="C139" s="294" t="s">
        <v>2420</v>
      </c>
      <c r="D139" s="295"/>
      <c r="E139" s="503"/>
      <c r="F139" s="442">
        <v>1</v>
      </c>
      <c r="G139" s="298" t="s">
        <v>67</v>
      </c>
      <c r="I139" s="277" t="e">
        <f t="shared" si="18"/>
        <v>#N/A</v>
      </c>
      <c r="J139" s="278">
        <f t="shared" si="19"/>
        <v>0</v>
      </c>
      <c r="K139" s="277" t="e">
        <f t="shared" si="20"/>
        <v>#N/A</v>
      </c>
    </row>
    <row r="140" spans="1:11" ht="30" customHeight="1" x14ac:dyDescent="0.3">
      <c r="A140" s="499" t="s">
        <v>2421</v>
      </c>
      <c r="B140" s="309" t="s">
        <v>1871</v>
      </c>
      <c r="C140" s="294" t="s">
        <v>2422</v>
      </c>
      <c r="D140" s="295"/>
      <c r="E140" s="503"/>
      <c r="F140" s="442">
        <v>1</v>
      </c>
      <c r="G140" s="298" t="s">
        <v>67</v>
      </c>
      <c r="I140" s="277" t="e">
        <f t="shared" si="18"/>
        <v>#N/A</v>
      </c>
      <c r="J140" s="278">
        <f t="shared" si="19"/>
        <v>0</v>
      </c>
      <c r="K140" s="277" t="e">
        <f t="shared" si="20"/>
        <v>#N/A</v>
      </c>
    </row>
    <row r="141" spans="1:11" ht="30" customHeight="1" x14ac:dyDescent="0.3">
      <c r="A141" s="499" t="s">
        <v>2423</v>
      </c>
      <c r="B141" s="309" t="s">
        <v>1871</v>
      </c>
      <c r="C141" s="294" t="s">
        <v>2424</v>
      </c>
      <c r="D141" s="295"/>
      <c r="E141" s="503"/>
      <c r="F141" s="442">
        <v>1</v>
      </c>
      <c r="G141" s="298" t="s">
        <v>67</v>
      </c>
      <c r="I141" s="277" t="e">
        <f t="shared" si="18"/>
        <v>#N/A</v>
      </c>
      <c r="J141" s="278">
        <f t="shared" si="19"/>
        <v>0</v>
      </c>
      <c r="K141" s="277" t="e">
        <f t="shared" si="20"/>
        <v>#N/A</v>
      </c>
    </row>
    <row r="142" spans="1:11" ht="30" customHeight="1" x14ac:dyDescent="0.3">
      <c r="A142" s="499" t="s">
        <v>2425</v>
      </c>
      <c r="B142" s="309" t="s">
        <v>1871</v>
      </c>
      <c r="C142" s="272" t="s">
        <v>2426</v>
      </c>
      <c r="D142" s="273"/>
      <c r="E142" s="508"/>
      <c r="F142" s="442">
        <v>1</v>
      </c>
      <c r="G142" s="298" t="s">
        <v>67</v>
      </c>
      <c r="I142" s="277" t="e">
        <f t="shared" si="18"/>
        <v>#N/A</v>
      </c>
      <c r="J142" s="278">
        <f t="shared" si="19"/>
        <v>0</v>
      </c>
      <c r="K142" s="277" t="e">
        <f t="shared" si="20"/>
        <v>#N/A</v>
      </c>
    </row>
    <row r="143" spans="1:11" ht="30" customHeight="1" x14ac:dyDescent="0.3">
      <c r="A143" s="499" t="s">
        <v>2427</v>
      </c>
      <c r="B143" s="309" t="s">
        <v>1871</v>
      </c>
      <c r="C143" s="289" t="s">
        <v>2428</v>
      </c>
      <c r="D143" s="514"/>
      <c r="E143" s="512"/>
      <c r="F143" s="442">
        <v>1</v>
      </c>
      <c r="G143" s="298" t="s">
        <v>67</v>
      </c>
      <c r="I143" s="277" t="e">
        <f t="shared" si="18"/>
        <v>#N/A</v>
      </c>
      <c r="J143" s="278">
        <f t="shared" si="19"/>
        <v>0</v>
      </c>
      <c r="K143" s="277" t="e">
        <f t="shared" si="20"/>
        <v>#N/A</v>
      </c>
    </row>
    <row r="144" spans="1:11" ht="30" customHeight="1" x14ac:dyDescent="0.3">
      <c r="A144" s="499" t="s">
        <v>2429</v>
      </c>
      <c r="B144" s="309" t="s">
        <v>1871</v>
      </c>
      <c r="C144" s="294" t="s">
        <v>2430</v>
      </c>
      <c r="D144" s="515"/>
      <c r="E144" s="503"/>
      <c r="F144" s="442">
        <v>1</v>
      </c>
      <c r="G144" s="298" t="s">
        <v>67</v>
      </c>
      <c r="I144" s="277" t="e">
        <f t="shared" si="18"/>
        <v>#N/A</v>
      </c>
      <c r="J144" s="278">
        <f t="shared" si="19"/>
        <v>0</v>
      </c>
      <c r="K144" s="277" t="e">
        <f t="shared" si="20"/>
        <v>#N/A</v>
      </c>
    </row>
    <row r="145" spans="1:11" ht="30" customHeight="1" x14ac:dyDescent="0.3">
      <c r="A145" s="499" t="s">
        <v>2431</v>
      </c>
      <c r="B145" s="309" t="s">
        <v>1871</v>
      </c>
      <c r="C145" s="294" t="s">
        <v>2432</v>
      </c>
      <c r="D145" s="515"/>
      <c r="E145" s="503"/>
      <c r="F145" s="442">
        <v>1</v>
      </c>
      <c r="G145" s="298" t="s">
        <v>67</v>
      </c>
      <c r="I145" s="277" t="e">
        <f t="shared" si="18"/>
        <v>#N/A</v>
      </c>
      <c r="J145" s="278">
        <f t="shared" si="19"/>
        <v>0</v>
      </c>
      <c r="K145" s="277" t="e">
        <f t="shared" si="20"/>
        <v>#N/A</v>
      </c>
    </row>
    <row r="146" spans="1:11" ht="30" customHeight="1" x14ac:dyDescent="0.3">
      <c r="A146" s="499" t="s">
        <v>2433</v>
      </c>
      <c r="B146" s="309" t="s">
        <v>1871</v>
      </c>
      <c r="C146" s="294" t="s">
        <v>2434</v>
      </c>
      <c r="D146" s="515"/>
      <c r="E146" s="503"/>
      <c r="F146" s="442">
        <v>1</v>
      </c>
      <c r="G146" s="298" t="s">
        <v>67</v>
      </c>
      <c r="I146" s="277" t="e">
        <f t="shared" si="18"/>
        <v>#N/A</v>
      </c>
      <c r="J146" s="278">
        <f t="shared" si="19"/>
        <v>0</v>
      </c>
      <c r="K146" s="277" t="e">
        <f t="shared" si="20"/>
        <v>#N/A</v>
      </c>
    </row>
    <row r="147" spans="1:11" ht="30" customHeight="1" x14ac:dyDescent="0.3">
      <c r="A147" s="523" t="s">
        <v>2435</v>
      </c>
      <c r="B147" s="309" t="s">
        <v>1871</v>
      </c>
      <c r="C147" s="294" t="s">
        <v>2436</v>
      </c>
      <c r="D147" s="515"/>
      <c r="E147" s="503"/>
      <c r="F147" s="442">
        <v>1</v>
      </c>
      <c r="G147" s="298" t="s">
        <v>67</v>
      </c>
      <c r="I147" s="277" t="e">
        <f t="shared" si="18"/>
        <v>#N/A</v>
      </c>
      <c r="J147" s="278">
        <f t="shared" si="19"/>
        <v>0</v>
      </c>
      <c r="K147" s="277" t="e">
        <f t="shared" si="20"/>
        <v>#N/A</v>
      </c>
    </row>
    <row r="148" spans="1:11" ht="30" customHeight="1" x14ac:dyDescent="0.3">
      <c r="A148" s="523" t="s">
        <v>2437</v>
      </c>
      <c r="B148" s="309" t="s">
        <v>1871</v>
      </c>
      <c r="C148" s="294" t="s">
        <v>2438</v>
      </c>
      <c r="D148" s="515"/>
      <c r="E148" s="503"/>
      <c r="F148" s="442">
        <v>1</v>
      </c>
      <c r="G148" s="298" t="s">
        <v>67</v>
      </c>
      <c r="I148" s="277" t="e">
        <f t="shared" si="18"/>
        <v>#N/A</v>
      </c>
      <c r="J148" s="278">
        <f t="shared" si="19"/>
        <v>0</v>
      </c>
      <c r="K148" s="277" t="e">
        <f t="shared" si="20"/>
        <v>#N/A</v>
      </c>
    </row>
    <row r="149" spans="1:11" ht="30" customHeight="1" x14ac:dyDescent="0.3">
      <c r="A149" s="524" t="s">
        <v>2439</v>
      </c>
      <c r="B149" s="271" t="s">
        <v>1871</v>
      </c>
      <c r="C149" s="470" t="s">
        <v>2440</v>
      </c>
      <c r="D149" s="525"/>
      <c r="E149" s="508"/>
      <c r="F149" s="446">
        <v>1</v>
      </c>
      <c r="G149" s="276" t="s">
        <v>67</v>
      </c>
      <c r="I149" s="277" t="e">
        <f t="shared" si="18"/>
        <v>#N/A</v>
      </c>
      <c r="J149" s="278">
        <f t="shared" si="19"/>
        <v>0</v>
      </c>
      <c r="K149" s="277" t="e">
        <f t="shared" si="20"/>
        <v>#N/A</v>
      </c>
    </row>
    <row r="150" spans="1:11" ht="30" customHeight="1" x14ac:dyDescent="0.3">
      <c r="A150" s="526"/>
      <c r="B150" s="449"/>
      <c r="C150" s="471" t="s">
        <v>2441</v>
      </c>
      <c r="D150" s="521"/>
      <c r="E150" s="509"/>
      <c r="F150" s="453"/>
      <c r="G150" s="454"/>
      <c r="I150" s="277"/>
      <c r="J150" s="278"/>
      <c r="K150" s="277"/>
    </row>
    <row r="151" spans="1:11" ht="30" customHeight="1" x14ac:dyDescent="0.3">
      <c r="A151" s="523" t="s">
        <v>2442</v>
      </c>
      <c r="B151" s="456" t="s">
        <v>1871</v>
      </c>
      <c r="C151" s="289" t="s">
        <v>2065</v>
      </c>
      <c r="D151" s="514"/>
      <c r="E151" s="512"/>
      <c r="F151" s="462">
        <v>1</v>
      </c>
      <c r="G151" s="293" t="s">
        <v>67</v>
      </c>
      <c r="I151" s="277" t="e">
        <f t="shared" ref="I151:I159" si="21">IF(NOT(ISBLANK($B151)),VLOOKUP($B151,specdata,2,FALSE()),"")</f>
        <v>#N/A</v>
      </c>
      <c r="J151" s="278">
        <f t="shared" ref="J151:J159" si="22">VLOOKUP(G151,AvailabilityData,2,FALSE())</f>
        <v>0</v>
      </c>
      <c r="K151" s="277" t="e">
        <f t="shared" ref="K151:K159" si="23">I151*J151</f>
        <v>#N/A</v>
      </c>
    </row>
    <row r="152" spans="1:11" ht="30" customHeight="1" x14ac:dyDescent="0.3">
      <c r="A152" s="523" t="s">
        <v>2443</v>
      </c>
      <c r="B152" s="309" t="s">
        <v>1871</v>
      </c>
      <c r="C152" s="294" t="s">
        <v>2444</v>
      </c>
      <c r="D152" s="515"/>
      <c r="E152" s="503"/>
      <c r="F152" s="442">
        <v>1</v>
      </c>
      <c r="G152" s="298" t="s">
        <v>67</v>
      </c>
      <c r="I152" s="277" t="e">
        <f t="shared" si="21"/>
        <v>#N/A</v>
      </c>
      <c r="J152" s="278">
        <f t="shared" si="22"/>
        <v>0</v>
      </c>
      <c r="K152" s="277" t="e">
        <f t="shared" si="23"/>
        <v>#N/A</v>
      </c>
    </row>
    <row r="153" spans="1:11" ht="30" customHeight="1" x14ac:dyDescent="0.3">
      <c r="A153" s="523" t="s">
        <v>2445</v>
      </c>
      <c r="B153" s="309" t="s">
        <v>1871</v>
      </c>
      <c r="C153" s="294" t="s">
        <v>2446</v>
      </c>
      <c r="D153" s="515"/>
      <c r="E153" s="503"/>
      <c r="F153" s="442">
        <v>1</v>
      </c>
      <c r="G153" s="298" t="s">
        <v>67</v>
      </c>
      <c r="I153" s="277" t="e">
        <f t="shared" si="21"/>
        <v>#N/A</v>
      </c>
      <c r="J153" s="278">
        <f t="shared" si="22"/>
        <v>0</v>
      </c>
      <c r="K153" s="277" t="e">
        <f t="shared" si="23"/>
        <v>#N/A</v>
      </c>
    </row>
    <row r="154" spans="1:11" ht="30" customHeight="1" x14ac:dyDescent="0.3">
      <c r="A154" s="523" t="s">
        <v>2447</v>
      </c>
      <c r="B154" s="309" t="s">
        <v>1871</v>
      </c>
      <c r="C154" s="302" t="s">
        <v>2448</v>
      </c>
      <c r="D154" s="515"/>
      <c r="E154" s="503"/>
      <c r="F154" s="442">
        <v>1</v>
      </c>
      <c r="G154" s="298" t="s">
        <v>67</v>
      </c>
      <c r="I154" s="277" t="e">
        <f t="shared" si="21"/>
        <v>#N/A</v>
      </c>
      <c r="J154" s="278">
        <f t="shared" si="22"/>
        <v>0</v>
      </c>
      <c r="K154" s="277" t="e">
        <f t="shared" si="23"/>
        <v>#N/A</v>
      </c>
    </row>
    <row r="155" spans="1:11" ht="30" customHeight="1" x14ac:dyDescent="0.3">
      <c r="A155" s="523" t="s">
        <v>2449</v>
      </c>
      <c r="B155" s="309" t="s">
        <v>1871</v>
      </c>
      <c r="C155" s="302" t="s">
        <v>2450</v>
      </c>
      <c r="D155" s="515"/>
      <c r="E155" s="503"/>
      <c r="F155" s="442">
        <v>1</v>
      </c>
      <c r="G155" s="298" t="s">
        <v>67</v>
      </c>
      <c r="I155" s="277" t="e">
        <f t="shared" si="21"/>
        <v>#N/A</v>
      </c>
      <c r="J155" s="278">
        <f t="shared" si="22"/>
        <v>0</v>
      </c>
      <c r="K155" s="277" t="e">
        <f t="shared" si="23"/>
        <v>#N/A</v>
      </c>
    </row>
    <row r="156" spans="1:11" ht="30" customHeight="1" x14ac:dyDescent="0.3">
      <c r="A156" s="523" t="s">
        <v>2451</v>
      </c>
      <c r="B156" s="309" t="s">
        <v>1871</v>
      </c>
      <c r="C156" s="302" t="s">
        <v>2452</v>
      </c>
      <c r="D156" s="515"/>
      <c r="E156" s="503"/>
      <c r="F156" s="442">
        <v>1</v>
      </c>
      <c r="G156" s="298" t="s">
        <v>67</v>
      </c>
      <c r="I156" s="277" t="e">
        <f t="shared" si="21"/>
        <v>#N/A</v>
      </c>
      <c r="J156" s="278">
        <f t="shared" si="22"/>
        <v>0</v>
      </c>
      <c r="K156" s="277" t="e">
        <f t="shared" si="23"/>
        <v>#N/A</v>
      </c>
    </row>
    <row r="157" spans="1:11" ht="45" customHeight="1" x14ac:dyDescent="0.3">
      <c r="A157" s="523" t="s">
        <v>2453</v>
      </c>
      <c r="B157" s="309" t="s">
        <v>1871</v>
      </c>
      <c r="C157" s="302" t="s">
        <v>2454</v>
      </c>
      <c r="D157" s="515"/>
      <c r="E157" s="503"/>
      <c r="F157" s="442">
        <v>1</v>
      </c>
      <c r="G157" s="298" t="s">
        <v>67</v>
      </c>
      <c r="I157" s="277" t="e">
        <f t="shared" si="21"/>
        <v>#N/A</v>
      </c>
      <c r="J157" s="278">
        <f t="shared" si="22"/>
        <v>0</v>
      </c>
      <c r="K157" s="277" t="e">
        <f t="shared" si="23"/>
        <v>#N/A</v>
      </c>
    </row>
    <row r="158" spans="1:11" ht="30" customHeight="1" x14ac:dyDescent="0.3">
      <c r="A158" s="523" t="s">
        <v>2455</v>
      </c>
      <c r="B158" s="309" t="s">
        <v>1871</v>
      </c>
      <c r="C158" s="302" t="s">
        <v>2456</v>
      </c>
      <c r="D158" s="301"/>
      <c r="E158" s="503"/>
      <c r="F158" s="442">
        <v>1</v>
      </c>
      <c r="G158" s="298" t="s">
        <v>67</v>
      </c>
      <c r="I158" s="277" t="e">
        <f t="shared" si="21"/>
        <v>#N/A</v>
      </c>
      <c r="J158" s="278">
        <f t="shared" si="22"/>
        <v>0</v>
      </c>
      <c r="K158" s="277" t="e">
        <f t="shared" si="23"/>
        <v>#N/A</v>
      </c>
    </row>
    <row r="159" spans="1:11" ht="30" customHeight="1" x14ac:dyDescent="0.3">
      <c r="A159" s="523" t="s">
        <v>2457</v>
      </c>
      <c r="B159" s="309" t="s">
        <v>2212</v>
      </c>
      <c r="C159" s="302" t="s">
        <v>2458</v>
      </c>
      <c r="D159" s="301"/>
      <c r="E159" s="503"/>
      <c r="F159" s="442">
        <v>1</v>
      </c>
      <c r="G159" s="298" t="s">
        <v>67</v>
      </c>
      <c r="I159" s="277" t="e">
        <f t="shared" si="21"/>
        <v>#N/A</v>
      </c>
      <c r="J159" s="278">
        <f t="shared" si="22"/>
        <v>0</v>
      </c>
      <c r="K159" s="277" t="e">
        <f t="shared" si="23"/>
        <v>#N/A</v>
      </c>
    </row>
  </sheetData>
  <conditionalFormatting sqref="B1:B1048576">
    <cfRule type="cellIs" dxfId="10" priority="3" operator="equal">
      <formula>"Not Needed"</formula>
    </cfRule>
    <cfRule type="cellIs" dxfId="9" priority="4" operator="equal">
      <formula>"Extremely Advantageous"</formula>
    </cfRule>
  </conditionalFormatting>
  <conditionalFormatting sqref="G3:G159">
    <cfRule type="cellIs" dxfId="8" priority="2"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59" xr:uid="{00000000-0002-0000-2A00-000000000000}">
      <formula1>SpecType</formula1>
      <formula2>0</formula2>
    </dataValidation>
    <dataValidation type="list" allowBlank="1" showInputMessage="1" showErrorMessage="1" sqref="G3:G159" xr:uid="{00000000-0002-0000-2A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dimension ref="A1:A144"/>
  <sheetViews>
    <sheetView zoomScaleNormal="100" workbookViewId="0"/>
  </sheetViews>
  <sheetFormatPr defaultColWidth="8.19921875" defaultRowHeight="13.8" x14ac:dyDescent="0.25"/>
  <cols>
    <col min="1" max="1" width="9" style="45" customWidth="1"/>
  </cols>
  <sheetData>
    <row r="1" spans="1:1" ht="15.6" x14ac:dyDescent="0.3">
      <c r="A1" s="145" t="s">
        <v>2211</v>
      </c>
    </row>
    <row r="2" spans="1:1" ht="15.6" x14ac:dyDescent="0.3">
      <c r="A2" s="145" t="s">
        <v>2213</v>
      </c>
    </row>
    <row r="3" spans="1:1" ht="15.6" x14ac:dyDescent="0.3">
      <c r="A3" s="145" t="s">
        <v>2215</v>
      </c>
    </row>
    <row r="4" spans="1:1" ht="15.6" x14ac:dyDescent="0.3">
      <c r="A4" s="145" t="s">
        <v>2217</v>
      </c>
    </row>
    <row r="5" spans="1:1" ht="15.6" x14ac:dyDescent="0.3">
      <c r="A5" s="145" t="s">
        <v>2219</v>
      </c>
    </row>
    <row r="6" spans="1:1" ht="15.6" x14ac:dyDescent="0.3">
      <c r="A6" s="145" t="s">
        <v>2220</v>
      </c>
    </row>
    <row r="7" spans="1:1" ht="15.6" x14ac:dyDescent="0.3">
      <c r="A7" s="145" t="s">
        <v>2222</v>
      </c>
    </row>
    <row r="8" spans="1:1" ht="15.6" x14ac:dyDescent="0.3">
      <c r="A8" s="145" t="s">
        <v>2224</v>
      </c>
    </row>
    <row r="9" spans="1:1" ht="15.6" x14ac:dyDescent="0.3">
      <c r="A9" s="145" t="s">
        <v>2225</v>
      </c>
    </row>
    <row r="10" spans="1:1" ht="15.6" x14ac:dyDescent="0.3">
      <c r="A10" s="145" t="s">
        <v>2227</v>
      </c>
    </row>
    <row r="11" spans="1:1" ht="15.6" x14ac:dyDescent="0.3">
      <c r="A11" s="145" t="s">
        <v>2228</v>
      </c>
    </row>
    <row r="12" spans="1:1" ht="15.6" x14ac:dyDescent="0.3">
      <c r="A12" s="145" t="s">
        <v>2229</v>
      </c>
    </row>
    <row r="13" spans="1:1" ht="15.6" x14ac:dyDescent="0.3">
      <c r="A13" s="145" t="s">
        <v>2230</v>
      </c>
    </row>
    <row r="14" spans="1:1" ht="15.6" x14ac:dyDescent="0.3">
      <c r="A14" s="145" t="s">
        <v>2232</v>
      </c>
    </row>
    <row r="15" spans="1:1" ht="15.6" x14ac:dyDescent="0.3">
      <c r="A15" s="145" t="s">
        <v>2233</v>
      </c>
    </row>
    <row r="16" spans="1:1" ht="15.6" x14ac:dyDescent="0.3">
      <c r="A16" s="145" t="s">
        <v>2235</v>
      </c>
    </row>
    <row r="17" spans="1:1" ht="15.6" x14ac:dyDescent="0.3">
      <c r="A17" s="145" t="s">
        <v>2237</v>
      </c>
    </row>
    <row r="18" spans="1:1" ht="15.6" x14ac:dyDescent="0.3">
      <c r="A18" s="145" t="s">
        <v>2239</v>
      </c>
    </row>
    <row r="19" spans="1:1" ht="15.6" x14ac:dyDescent="0.3">
      <c r="A19" s="145" t="s">
        <v>2241</v>
      </c>
    </row>
    <row r="20" spans="1:1" ht="15.6" x14ac:dyDescent="0.3">
      <c r="A20" s="145" t="s">
        <v>2243</v>
      </c>
    </row>
    <row r="21" spans="1:1" ht="15.6" x14ac:dyDescent="0.3">
      <c r="A21" s="145" t="s">
        <v>2244</v>
      </c>
    </row>
    <row r="22" spans="1:1" ht="15.6" x14ac:dyDescent="0.3">
      <c r="A22" s="145" t="s">
        <v>2245</v>
      </c>
    </row>
    <row r="23" spans="1:1" ht="15.6" x14ac:dyDescent="0.3">
      <c r="A23" s="145" t="s">
        <v>2247</v>
      </c>
    </row>
    <row r="24" spans="1:1" ht="15.6" x14ac:dyDescent="0.3">
      <c r="A24" s="145" t="s">
        <v>2249</v>
      </c>
    </row>
    <row r="25" spans="1:1" ht="15.6" x14ac:dyDescent="0.3">
      <c r="A25" s="145" t="s">
        <v>2250</v>
      </c>
    </row>
    <row r="26" spans="1:1" ht="15.6" x14ac:dyDescent="0.3">
      <c r="A26" s="145" t="s">
        <v>2252</v>
      </c>
    </row>
    <row r="27" spans="1:1" ht="15.6" x14ac:dyDescent="0.3">
      <c r="A27" s="145" t="s">
        <v>2254</v>
      </c>
    </row>
    <row r="28" spans="1:1" ht="15.6" x14ac:dyDescent="0.3">
      <c r="A28" s="145" t="s">
        <v>2256</v>
      </c>
    </row>
    <row r="29" spans="1:1" ht="15.6" x14ac:dyDescent="0.3">
      <c r="A29" s="145" t="s">
        <v>2258</v>
      </c>
    </row>
    <row r="30" spans="1:1" ht="15.6" x14ac:dyDescent="0.3">
      <c r="A30" s="145" t="s">
        <v>2260</v>
      </c>
    </row>
    <row r="31" spans="1:1" ht="15.6" x14ac:dyDescent="0.3">
      <c r="A31" s="145" t="s">
        <v>2262</v>
      </c>
    </row>
    <row r="32" spans="1:1" ht="15.6" x14ac:dyDescent="0.3">
      <c r="A32" s="145" t="s">
        <v>2264</v>
      </c>
    </row>
    <row r="33" spans="1:1" ht="15.6" x14ac:dyDescent="0.3">
      <c r="A33" s="145" t="s">
        <v>2265</v>
      </c>
    </row>
    <row r="34" spans="1:1" ht="15.6" x14ac:dyDescent="0.3">
      <c r="A34" s="145" t="s">
        <v>2266</v>
      </c>
    </row>
    <row r="35" spans="1:1" ht="15.6" x14ac:dyDescent="0.3">
      <c r="A35" s="145" t="s">
        <v>2267</v>
      </c>
    </row>
    <row r="36" spans="1:1" ht="15.6" x14ac:dyDescent="0.3">
      <c r="A36" s="145" t="s">
        <v>2269</v>
      </c>
    </row>
    <row r="37" spans="1:1" ht="15.6" x14ac:dyDescent="0.3">
      <c r="A37" s="145" t="s">
        <v>2271</v>
      </c>
    </row>
    <row r="38" spans="1:1" ht="15.6" x14ac:dyDescent="0.3">
      <c r="A38" s="145" t="s">
        <v>2273</v>
      </c>
    </row>
    <row r="39" spans="1:1" ht="15.6" x14ac:dyDescent="0.3">
      <c r="A39" s="145" t="s">
        <v>2274</v>
      </c>
    </row>
    <row r="40" spans="1:1" ht="15.6" x14ac:dyDescent="0.3">
      <c r="A40" s="145" t="s">
        <v>2276</v>
      </c>
    </row>
    <row r="41" spans="1:1" ht="15.6" x14ac:dyDescent="0.3">
      <c r="A41" s="145" t="s">
        <v>2277</v>
      </c>
    </row>
    <row r="42" spans="1:1" ht="15.6" x14ac:dyDescent="0.3">
      <c r="A42" s="145" t="s">
        <v>2279</v>
      </c>
    </row>
    <row r="43" spans="1:1" ht="15.6" x14ac:dyDescent="0.3">
      <c r="A43" s="145" t="s">
        <v>2280</v>
      </c>
    </row>
    <row r="44" spans="1:1" ht="15.6" x14ac:dyDescent="0.3">
      <c r="A44" s="145" t="s">
        <v>2282</v>
      </c>
    </row>
    <row r="45" spans="1:1" ht="15.6" x14ac:dyDescent="0.3">
      <c r="A45" s="145" t="s">
        <v>2283</v>
      </c>
    </row>
    <row r="46" spans="1:1" ht="15.6" x14ac:dyDescent="0.3">
      <c r="A46" s="145" t="s">
        <v>2284</v>
      </c>
    </row>
    <row r="47" spans="1:1" ht="15.6" x14ac:dyDescent="0.3">
      <c r="A47" s="145" t="s">
        <v>2285</v>
      </c>
    </row>
    <row r="48" spans="1:1" ht="15.6" x14ac:dyDescent="0.3">
      <c r="A48" s="145" t="s">
        <v>2286</v>
      </c>
    </row>
    <row r="49" spans="1:1" ht="15.6" x14ac:dyDescent="0.3">
      <c r="A49" s="145" t="s">
        <v>2287</v>
      </c>
    </row>
    <row r="50" spans="1:1" ht="15.6" x14ac:dyDescent="0.3">
      <c r="A50" s="145" t="s">
        <v>2289</v>
      </c>
    </row>
    <row r="51" spans="1:1" ht="15.6" x14ac:dyDescent="0.3">
      <c r="A51" s="145" t="s">
        <v>2291</v>
      </c>
    </row>
    <row r="52" spans="1:1" ht="15.6" x14ac:dyDescent="0.3">
      <c r="A52" s="145" t="s">
        <v>2293</v>
      </c>
    </row>
    <row r="53" spans="1:1" ht="15.6" x14ac:dyDescent="0.3">
      <c r="A53" s="145" t="s">
        <v>2294</v>
      </c>
    </row>
    <row r="54" spans="1:1" ht="15.6" x14ac:dyDescent="0.3">
      <c r="A54" s="145" t="s">
        <v>2296</v>
      </c>
    </row>
    <row r="55" spans="1:1" ht="15.6" x14ac:dyDescent="0.3">
      <c r="A55" s="145" t="s">
        <v>2297</v>
      </c>
    </row>
    <row r="56" spans="1:1" ht="15.6" x14ac:dyDescent="0.3">
      <c r="A56" s="145" t="s">
        <v>2298</v>
      </c>
    </row>
    <row r="57" spans="1:1" ht="15.6" x14ac:dyDescent="0.3">
      <c r="A57" s="145" t="s">
        <v>2300</v>
      </c>
    </row>
    <row r="58" spans="1:1" ht="15.6" x14ac:dyDescent="0.3">
      <c r="A58" s="145" t="s">
        <v>2301</v>
      </c>
    </row>
    <row r="59" spans="1:1" ht="15.6" x14ac:dyDescent="0.3">
      <c r="A59" s="145" t="s">
        <v>2303</v>
      </c>
    </row>
    <row r="60" spans="1:1" ht="15.6" x14ac:dyDescent="0.3">
      <c r="A60" s="145" t="s">
        <v>2304</v>
      </c>
    </row>
    <row r="61" spans="1:1" ht="15.6" x14ac:dyDescent="0.3">
      <c r="A61" s="145" t="s">
        <v>2305</v>
      </c>
    </row>
    <row r="62" spans="1:1" ht="15.6" x14ac:dyDescent="0.3">
      <c r="A62" s="145" t="s">
        <v>2306</v>
      </c>
    </row>
    <row r="63" spans="1:1" ht="15.6" x14ac:dyDescent="0.3">
      <c r="A63" s="145" t="s">
        <v>2308</v>
      </c>
    </row>
    <row r="64" spans="1:1" ht="15.6" x14ac:dyDescent="0.3">
      <c r="A64" s="145" t="s">
        <v>2310</v>
      </c>
    </row>
    <row r="65" spans="1:1" ht="15.6" x14ac:dyDescent="0.3">
      <c r="A65" s="145" t="s">
        <v>2311</v>
      </c>
    </row>
    <row r="66" spans="1:1" ht="15.6" x14ac:dyDescent="0.3">
      <c r="A66" s="145" t="s">
        <v>2312</v>
      </c>
    </row>
    <row r="67" spans="1:1" ht="15.6" x14ac:dyDescent="0.3">
      <c r="A67" s="145" t="s">
        <v>2314</v>
      </c>
    </row>
    <row r="68" spans="1:1" ht="15.6" x14ac:dyDescent="0.3">
      <c r="A68" s="145" t="s">
        <v>2316</v>
      </c>
    </row>
    <row r="69" spans="1:1" ht="15.6" x14ac:dyDescent="0.3">
      <c r="A69" s="145" t="s">
        <v>2317</v>
      </c>
    </row>
    <row r="70" spans="1:1" ht="15.6" x14ac:dyDescent="0.3">
      <c r="A70" s="145" t="s">
        <v>2319</v>
      </c>
    </row>
    <row r="71" spans="1:1" ht="15.6" x14ac:dyDescent="0.3">
      <c r="A71" s="145" t="s">
        <v>2320</v>
      </c>
    </row>
    <row r="72" spans="1:1" ht="15.6" x14ac:dyDescent="0.3">
      <c r="A72" s="145" t="s">
        <v>2322</v>
      </c>
    </row>
    <row r="73" spans="1:1" ht="15.6" x14ac:dyDescent="0.3">
      <c r="A73" s="145" t="s">
        <v>2323</v>
      </c>
    </row>
    <row r="74" spans="1:1" ht="15.6" x14ac:dyDescent="0.3">
      <c r="A74" s="145" t="s">
        <v>2325</v>
      </c>
    </row>
    <row r="75" spans="1:1" ht="15.6" x14ac:dyDescent="0.3">
      <c r="A75" s="145" t="s">
        <v>2327</v>
      </c>
    </row>
    <row r="76" spans="1:1" ht="15.6" x14ac:dyDescent="0.3">
      <c r="A76" s="145" t="s">
        <v>2329</v>
      </c>
    </row>
    <row r="77" spans="1:1" ht="15.6" x14ac:dyDescent="0.3">
      <c r="A77" s="145" t="s">
        <v>2331</v>
      </c>
    </row>
    <row r="78" spans="1:1" ht="15.6" x14ac:dyDescent="0.3">
      <c r="A78" s="145" t="s">
        <v>2333</v>
      </c>
    </row>
    <row r="79" spans="1:1" ht="15.6" x14ac:dyDescent="0.3">
      <c r="A79" s="145" t="s">
        <v>2335</v>
      </c>
    </row>
    <row r="80" spans="1:1" ht="15.6" x14ac:dyDescent="0.3">
      <c r="A80" s="145" t="s">
        <v>2336</v>
      </c>
    </row>
    <row r="81" spans="1:1" ht="15.6" x14ac:dyDescent="0.3">
      <c r="A81" s="145" t="s">
        <v>2337</v>
      </c>
    </row>
    <row r="82" spans="1:1" ht="15.6" x14ac:dyDescent="0.3">
      <c r="A82" s="145" t="s">
        <v>2339</v>
      </c>
    </row>
    <row r="83" spans="1:1" ht="15.6" x14ac:dyDescent="0.3">
      <c r="A83" s="145" t="s">
        <v>2340</v>
      </c>
    </row>
    <row r="84" spans="1:1" ht="15.6" x14ac:dyDescent="0.3">
      <c r="A84" s="145" t="s">
        <v>2342</v>
      </c>
    </row>
    <row r="85" spans="1:1" ht="15.6" x14ac:dyDescent="0.3">
      <c r="A85" s="145" t="s">
        <v>2343</v>
      </c>
    </row>
    <row r="86" spans="1:1" ht="15.6" x14ac:dyDescent="0.3">
      <c r="A86" s="145" t="s">
        <v>2344</v>
      </c>
    </row>
    <row r="87" spans="1:1" ht="15.6" x14ac:dyDescent="0.3">
      <c r="A87" s="145" t="s">
        <v>2345</v>
      </c>
    </row>
    <row r="88" spans="1:1" ht="15.6" x14ac:dyDescent="0.3">
      <c r="A88" s="145" t="s">
        <v>2346</v>
      </c>
    </row>
    <row r="89" spans="1:1" ht="15.6" x14ac:dyDescent="0.3">
      <c r="A89" s="145" t="s">
        <v>2347</v>
      </c>
    </row>
    <row r="90" spans="1:1" ht="15.6" x14ac:dyDescent="0.3">
      <c r="A90" s="145" t="s">
        <v>2348</v>
      </c>
    </row>
    <row r="91" spans="1:1" ht="15.6" x14ac:dyDescent="0.3">
      <c r="A91" s="145" t="s">
        <v>2349</v>
      </c>
    </row>
    <row r="92" spans="1:1" ht="15.6" x14ac:dyDescent="0.3">
      <c r="A92" s="145" t="s">
        <v>2350</v>
      </c>
    </row>
    <row r="93" spans="1:1" ht="15.6" x14ac:dyDescent="0.3">
      <c r="A93" s="145" t="s">
        <v>2351</v>
      </c>
    </row>
    <row r="94" spans="1:1" ht="15.6" x14ac:dyDescent="0.3">
      <c r="A94" s="145" t="s">
        <v>2353</v>
      </c>
    </row>
    <row r="95" spans="1:1" ht="15.6" x14ac:dyDescent="0.3">
      <c r="A95" s="145" t="s">
        <v>2355</v>
      </c>
    </row>
    <row r="96" spans="1:1" ht="15.6" x14ac:dyDescent="0.3">
      <c r="A96" s="145" t="s">
        <v>2356</v>
      </c>
    </row>
    <row r="97" spans="1:1" ht="15.6" x14ac:dyDescent="0.3">
      <c r="A97" s="145" t="s">
        <v>2357</v>
      </c>
    </row>
    <row r="98" spans="1:1" ht="15.6" x14ac:dyDescent="0.3">
      <c r="A98" s="145" t="s">
        <v>2358</v>
      </c>
    </row>
    <row r="99" spans="1:1" ht="15.6" x14ac:dyDescent="0.3">
      <c r="A99" s="145" t="s">
        <v>2360</v>
      </c>
    </row>
    <row r="100" spans="1:1" ht="15.6" x14ac:dyDescent="0.3">
      <c r="A100" s="145" t="s">
        <v>2362</v>
      </c>
    </row>
    <row r="101" spans="1:1" ht="15.6" x14ac:dyDescent="0.3">
      <c r="A101" s="145" t="s">
        <v>2363</v>
      </c>
    </row>
    <row r="102" spans="1:1" ht="15.6" x14ac:dyDescent="0.3">
      <c r="A102" s="145" t="s">
        <v>2365</v>
      </c>
    </row>
    <row r="103" spans="1:1" ht="15.6" x14ac:dyDescent="0.3">
      <c r="A103" s="145" t="s">
        <v>2367</v>
      </c>
    </row>
    <row r="104" spans="1:1" ht="15.6" x14ac:dyDescent="0.3">
      <c r="A104" s="145" t="s">
        <v>2368</v>
      </c>
    </row>
    <row r="105" spans="1:1" ht="15.6" x14ac:dyDescent="0.3">
      <c r="A105" s="145" t="s">
        <v>2369</v>
      </c>
    </row>
    <row r="106" spans="1:1" ht="15.6" x14ac:dyDescent="0.3">
      <c r="A106" s="145" t="s">
        <v>2370</v>
      </c>
    </row>
    <row r="107" spans="1:1" ht="15.6" x14ac:dyDescent="0.3">
      <c r="A107" s="145" t="s">
        <v>2371</v>
      </c>
    </row>
    <row r="108" spans="1:1" ht="15.6" x14ac:dyDescent="0.3">
      <c r="A108" s="145" t="s">
        <v>2372</v>
      </c>
    </row>
    <row r="109" spans="1:1" ht="15.6" x14ac:dyDescent="0.3">
      <c r="A109" s="145" t="s">
        <v>2373</v>
      </c>
    </row>
    <row r="110" spans="1:1" ht="15.6" x14ac:dyDescent="0.3">
      <c r="A110" s="145" t="s">
        <v>2375</v>
      </c>
    </row>
    <row r="111" spans="1:1" ht="15.6" x14ac:dyDescent="0.3">
      <c r="A111" s="145" t="s">
        <v>2377</v>
      </c>
    </row>
    <row r="112" spans="1:1" ht="15.6" x14ac:dyDescent="0.3">
      <c r="A112" s="145" t="s">
        <v>2379</v>
      </c>
    </row>
    <row r="113" spans="1:1" ht="15.6" x14ac:dyDescent="0.3">
      <c r="A113" s="145" t="s">
        <v>2381</v>
      </c>
    </row>
    <row r="114" spans="1:1" ht="15.6" x14ac:dyDescent="0.3">
      <c r="A114" s="145" t="s">
        <v>2382</v>
      </c>
    </row>
    <row r="115" spans="1:1" ht="15.6" x14ac:dyDescent="0.3">
      <c r="A115" s="145" t="s">
        <v>2383</v>
      </c>
    </row>
    <row r="116" spans="1:1" ht="15.6" x14ac:dyDescent="0.3">
      <c r="A116" s="145" t="s">
        <v>2384</v>
      </c>
    </row>
    <row r="117" spans="1:1" ht="15.6" x14ac:dyDescent="0.3">
      <c r="A117" s="145" t="s">
        <v>2386</v>
      </c>
    </row>
    <row r="118" spans="1:1" ht="15.6" x14ac:dyDescent="0.3">
      <c r="A118" s="145" t="s">
        <v>2387</v>
      </c>
    </row>
    <row r="119" spans="1:1" ht="15.6" x14ac:dyDescent="0.3">
      <c r="A119" s="145" t="s">
        <v>2389</v>
      </c>
    </row>
    <row r="120" spans="1:1" ht="15.6" x14ac:dyDescent="0.3">
      <c r="A120" s="145" t="s">
        <v>2390</v>
      </c>
    </row>
    <row r="121" spans="1:1" ht="15.6" x14ac:dyDescent="0.3">
      <c r="A121" s="145" t="s">
        <v>2392</v>
      </c>
    </row>
    <row r="122" spans="1:1" ht="15.6" x14ac:dyDescent="0.3">
      <c r="A122" s="145" t="s">
        <v>2393</v>
      </c>
    </row>
    <row r="123" spans="1:1" ht="15.6" x14ac:dyDescent="0.3">
      <c r="A123" s="145" t="s">
        <v>2395</v>
      </c>
    </row>
    <row r="124" spans="1:1" ht="15.6" x14ac:dyDescent="0.3">
      <c r="A124" s="145" t="s">
        <v>2396</v>
      </c>
    </row>
    <row r="125" spans="1:1" ht="15.6" x14ac:dyDescent="0.3">
      <c r="A125" s="145" t="s">
        <v>2398</v>
      </c>
    </row>
    <row r="126" spans="1:1" ht="15.6" x14ac:dyDescent="0.3">
      <c r="A126" s="145" t="s">
        <v>2399</v>
      </c>
    </row>
    <row r="127" spans="1:1" ht="15.6" x14ac:dyDescent="0.3">
      <c r="A127" s="145" t="s">
        <v>2400</v>
      </c>
    </row>
    <row r="128" spans="1:1" ht="15.6" x14ac:dyDescent="0.3">
      <c r="A128" s="145" t="s">
        <v>2402</v>
      </c>
    </row>
    <row r="129" spans="1:1" ht="15.6" x14ac:dyDescent="0.3">
      <c r="A129" s="145" t="s">
        <v>2404</v>
      </c>
    </row>
    <row r="130" spans="1:1" ht="15.6" x14ac:dyDescent="0.3">
      <c r="A130" s="145" t="s">
        <v>2406</v>
      </c>
    </row>
    <row r="131" spans="1:1" ht="15.6" x14ac:dyDescent="0.3">
      <c r="A131" s="145" t="s">
        <v>2408</v>
      </c>
    </row>
    <row r="132" spans="1:1" ht="15.6" x14ac:dyDescent="0.3">
      <c r="A132" s="145" t="s">
        <v>2409</v>
      </c>
    </row>
    <row r="133" spans="1:1" ht="15.6" x14ac:dyDescent="0.3">
      <c r="A133" s="145" t="s">
        <v>2411</v>
      </c>
    </row>
    <row r="134" spans="1:1" ht="15.6" x14ac:dyDescent="0.3">
      <c r="A134" s="145" t="s">
        <v>2413</v>
      </c>
    </row>
    <row r="135" spans="1:1" ht="15.6" x14ac:dyDescent="0.3">
      <c r="A135" s="145" t="s">
        <v>2415</v>
      </c>
    </row>
    <row r="136" spans="1:1" ht="15.6" x14ac:dyDescent="0.3">
      <c r="A136" s="145" t="s">
        <v>2417</v>
      </c>
    </row>
    <row r="137" spans="1:1" ht="15.6" x14ac:dyDescent="0.3">
      <c r="A137" s="145" t="s">
        <v>2419</v>
      </c>
    </row>
    <row r="138" spans="1:1" ht="15.6" x14ac:dyDescent="0.3">
      <c r="A138" s="145" t="s">
        <v>2421</v>
      </c>
    </row>
    <row r="139" spans="1:1" ht="15.6" x14ac:dyDescent="0.3">
      <c r="A139" s="145" t="s">
        <v>2423</v>
      </c>
    </row>
    <row r="140" spans="1:1" ht="15.6" x14ac:dyDescent="0.3">
      <c r="A140" s="145" t="s">
        <v>2425</v>
      </c>
    </row>
    <row r="141" spans="1:1" ht="15.6" x14ac:dyDescent="0.3">
      <c r="A141" s="145" t="s">
        <v>2427</v>
      </c>
    </row>
    <row r="142" spans="1:1" ht="15.6" x14ac:dyDescent="0.3">
      <c r="A142" s="145" t="s">
        <v>2429</v>
      </c>
    </row>
    <row r="143" spans="1:1" ht="15.6" x14ac:dyDescent="0.3">
      <c r="A143" s="145" t="s">
        <v>2431</v>
      </c>
    </row>
    <row r="144" spans="1:1" ht="15.6" x14ac:dyDescent="0.3">
      <c r="A144" s="145" t="s">
        <v>2433</v>
      </c>
    </row>
  </sheetData>
  <pageMargins left="0.7" right="0.7" top="0.75" bottom="0.75" header="0.511811023622047" footer="0.511811023622047"/>
  <pageSetup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00B0F0"/>
  </sheetPr>
  <dimension ref="A1:K166"/>
  <sheetViews>
    <sheetView zoomScale="70" zoomScaleNormal="70" zoomScalePageLayoutView="90" workbookViewId="0">
      <selection activeCell="C3" sqref="C3"/>
    </sheetView>
  </sheetViews>
  <sheetFormatPr defaultColWidth="28.3984375" defaultRowHeight="15.6" x14ac:dyDescent="0.3"/>
  <cols>
    <col min="1" max="1" width="10.59765625" style="487" customWidth="1"/>
    <col min="2" max="2" width="14.59765625" style="488" customWidth="1"/>
    <col min="3" max="3" width="65.59765625" style="527" customWidth="1"/>
    <col min="4" max="4" width="65.59765625" style="490" customWidth="1"/>
    <col min="5" max="5" width="10.59765625" style="490" customWidth="1"/>
    <col min="6" max="6" width="6.59765625" style="490" customWidth="1"/>
    <col min="7" max="7" width="30.59765625" style="255" customWidth="1"/>
    <col min="8" max="11" width="8.59765625" style="491" customWidth="1"/>
    <col min="12" max="14" width="10.59765625" style="491" customWidth="1"/>
    <col min="15" max="16384" width="28.3984375" style="491"/>
  </cols>
  <sheetData>
    <row r="1" spans="1:11" s="262" customFormat="1" ht="105" customHeight="1" x14ac:dyDescent="0.25">
      <c r="A1" s="257" t="s">
        <v>68</v>
      </c>
      <c r="B1" s="257" t="s">
        <v>69</v>
      </c>
      <c r="C1" s="257" t="str">
        <f>'Old Support'!A18</f>
        <v>Functional Requirement</v>
      </c>
      <c r="D1" s="258" t="str">
        <f>'Old Support'!$A$19</f>
        <v>Contractor Work Area</v>
      </c>
      <c r="E1" s="258" t="str">
        <f>'Old Support'!A20</f>
        <v>Def ID</v>
      </c>
      <c r="F1" s="259" t="s">
        <v>44</v>
      </c>
      <c r="G1" s="260" t="str">
        <f>'Old Support'!A22</f>
        <v>Availability</v>
      </c>
      <c r="H1" s="261" t="str">
        <f>'Old Support'!A23</f>
        <v>Summary</v>
      </c>
      <c r="I1" s="261" t="str">
        <f>'Old Support'!A24</f>
        <v>Spec Weight</v>
      </c>
      <c r="J1" s="261" t="str">
        <f>'Old Support'!A25</f>
        <v>Avail Weight</v>
      </c>
      <c r="K1" s="261" t="str">
        <f>'Old Support'!A26</f>
        <v>Score</v>
      </c>
    </row>
    <row r="2" spans="1:11" s="498" customFormat="1" x14ac:dyDescent="0.3">
      <c r="A2" s="528" t="s">
        <v>2459</v>
      </c>
      <c r="B2" s="529"/>
      <c r="C2" s="530"/>
      <c r="D2" s="531"/>
      <c r="E2" s="532"/>
      <c r="F2" s="532"/>
      <c r="G2" s="533"/>
      <c r="H2" s="490">
        <f>COUNTA(B3:B49)</f>
        <v>44</v>
      </c>
      <c r="K2" s="269" t="e">
        <f>SUM(K3:K49)</f>
        <v>#N/A</v>
      </c>
    </row>
    <row r="3" spans="1:11" ht="30" customHeight="1" x14ac:dyDescent="0.3">
      <c r="A3" s="523" t="s">
        <v>2460</v>
      </c>
      <c r="B3" s="271" t="s">
        <v>1871</v>
      </c>
      <c r="C3" s="289" t="s">
        <v>1141</v>
      </c>
      <c r="D3" s="305"/>
      <c r="E3" s="291"/>
      <c r="F3" s="442"/>
      <c r="G3" s="298" t="s">
        <v>67</v>
      </c>
      <c r="H3" s="269">
        <f>COUNTIF(G:G,"=Select from Drop Down List")</f>
        <v>44</v>
      </c>
      <c r="I3" s="277" t="e">
        <f>IF(NOT(ISBLANK($B3)),VLOOKUP($B3,specdata,2,FALSE()),"")</f>
        <v>#N/A</v>
      </c>
      <c r="J3" s="278">
        <f>VLOOKUP(G3,AvailabilityData,2,FALSE())</f>
        <v>0</v>
      </c>
      <c r="K3" s="277" t="e">
        <f>I3*J3</f>
        <v>#N/A</v>
      </c>
    </row>
    <row r="4" spans="1:11" ht="30" customHeight="1" x14ac:dyDescent="0.3">
      <c r="A4" s="523" t="s">
        <v>2461</v>
      </c>
      <c r="B4" s="271" t="s">
        <v>1871</v>
      </c>
      <c r="C4" s="289" t="s">
        <v>101</v>
      </c>
      <c r="D4" s="305"/>
      <c r="E4" s="291"/>
      <c r="F4" s="442"/>
      <c r="G4" s="298" t="s">
        <v>67</v>
      </c>
      <c r="H4" s="269">
        <f>COUNTIF(G:G,"=Function Available")</f>
        <v>0</v>
      </c>
      <c r="I4" s="277" t="e">
        <f>IF(NOT(ISBLANK($B4)),VLOOKUP($B4,specdata,2,FALSE()),"")</f>
        <v>#N/A</v>
      </c>
      <c r="J4" s="278">
        <f>VLOOKUP(G4,AvailabilityData,2,FALSE())</f>
        <v>0</v>
      </c>
      <c r="K4" s="277" t="e">
        <f>I4*J4</f>
        <v>#N/A</v>
      </c>
    </row>
    <row r="5" spans="1:11" ht="30" customHeight="1" x14ac:dyDescent="0.3">
      <c r="A5" s="524" t="s">
        <v>2462</v>
      </c>
      <c r="B5" s="271" t="s">
        <v>2212</v>
      </c>
      <c r="C5" s="485" t="s">
        <v>1142</v>
      </c>
      <c r="D5" s="483"/>
      <c r="E5" s="484"/>
      <c r="F5" s="446"/>
      <c r="G5" s="276" t="s">
        <v>67</v>
      </c>
      <c r="H5" s="269">
        <f>COUNTIF(F:G,"=Function Not Available")</f>
        <v>0</v>
      </c>
      <c r="I5" s="277" t="e">
        <f>IF(NOT(ISBLANK($B5)),VLOOKUP($B5,specdata,2,FALSE()),"")</f>
        <v>#N/A</v>
      </c>
      <c r="J5" s="278">
        <f>VLOOKUP(G5,AvailabilityData,2,FALSE())</f>
        <v>0</v>
      </c>
      <c r="K5" s="277" t="e">
        <f>I5*J5</f>
        <v>#N/A</v>
      </c>
    </row>
    <row r="6" spans="1:11" x14ac:dyDescent="0.3">
      <c r="A6" s="526"/>
      <c r="B6" s="449"/>
      <c r="C6" s="450" t="s">
        <v>2236</v>
      </c>
      <c r="D6" s="451"/>
      <c r="E6" s="452"/>
      <c r="F6" s="453"/>
      <c r="G6" s="454"/>
      <c r="H6" s="269">
        <f>COUNTIF(G:G,"=Exception")</f>
        <v>0</v>
      </c>
      <c r="I6" s="277"/>
      <c r="J6" s="278"/>
      <c r="K6" s="277"/>
    </row>
    <row r="7" spans="1:11" ht="30" customHeight="1" x14ac:dyDescent="0.3">
      <c r="A7" s="523" t="s">
        <v>2463</v>
      </c>
      <c r="B7" s="472" t="s">
        <v>2212</v>
      </c>
      <c r="C7" s="289" t="s">
        <v>2238</v>
      </c>
      <c r="D7" s="305"/>
      <c r="E7" s="291"/>
      <c r="F7" s="462"/>
      <c r="G7" s="293" t="s">
        <v>67</v>
      </c>
      <c r="H7" s="455">
        <f>COUNTIFS(B:B,"=Extremely Advantageous",G:G,"=Select from Drop Down List")</f>
        <v>13</v>
      </c>
      <c r="I7" s="277" t="e">
        <f>IF(NOT(ISBLANK($B7)),VLOOKUP($B7,specdata,2,FALSE()),"")</f>
        <v>#N/A</v>
      </c>
      <c r="J7" s="278">
        <f>VLOOKUP(G7,AvailabilityData,2,FALSE())</f>
        <v>0</v>
      </c>
      <c r="K7" s="277" t="e">
        <f>I7*J7</f>
        <v>#N/A</v>
      </c>
    </row>
    <row r="8" spans="1:11" ht="30" customHeight="1" x14ac:dyDescent="0.3">
      <c r="A8" s="524" t="s">
        <v>2464</v>
      </c>
      <c r="B8" s="271" t="s">
        <v>2212</v>
      </c>
      <c r="C8" s="272" t="s">
        <v>2240</v>
      </c>
      <c r="D8" s="483"/>
      <c r="E8" s="484"/>
      <c r="F8" s="446"/>
      <c r="G8" s="298" t="s">
        <v>67</v>
      </c>
      <c r="H8" s="455">
        <f>COUNTIFS(B:B,"=Extremely Advantageous",G:G,"=Function Available")</f>
        <v>0</v>
      </c>
      <c r="I8" s="277" t="e">
        <f>IF(NOT(ISBLANK($B8)),VLOOKUP($B8,specdata,2,FALSE()),"")</f>
        <v>#N/A</v>
      </c>
      <c r="J8" s="278">
        <f>VLOOKUP(G8,AvailabilityData,2,FALSE())</f>
        <v>0</v>
      </c>
      <c r="K8" s="277" t="e">
        <f>I8*J8</f>
        <v>#N/A</v>
      </c>
    </row>
    <row r="9" spans="1:11" ht="30" customHeight="1" x14ac:dyDescent="0.3">
      <c r="A9" s="307" t="s">
        <v>2465</v>
      </c>
      <c r="B9" s="309" t="s">
        <v>1871</v>
      </c>
      <c r="C9" s="294" t="s">
        <v>2242</v>
      </c>
      <c r="D9" s="301"/>
      <c r="E9" s="296"/>
      <c r="F9" s="297"/>
      <c r="G9" s="300" t="s">
        <v>67</v>
      </c>
      <c r="H9" s="455">
        <f>COUNTIFS(B:B,"=Extremely Advantageous",G:G,"=Function Not Available")</f>
        <v>0</v>
      </c>
      <c r="I9" s="277" t="e">
        <f>IF(NOT(ISBLANK($B9)),VLOOKUP($B9,specdata,2,FALSE()),"")</f>
        <v>#N/A</v>
      </c>
      <c r="J9" s="278">
        <f>VLOOKUP(G9,AvailabilityData,2,FALSE())</f>
        <v>0</v>
      </c>
      <c r="K9" s="277" t="e">
        <f>I9*J9</f>
        <v>#N/A</v>
      </c>
    </row>
    <row r="10" spans="1:11" ht="30" customHeight="1" x14ac:dyDescent="0.3">
      <c r="A10" s="307" t="s">
        <v>2466</v>
      </c>
      <c r="B10" s="309" t="s">
        <v>1871</v>
      </c>
      <c r="C10" s="294" t="s">
        <v>546</v>
      </c>
      <c r="D10" s="301"/>
      <c r="E10" s="296"/>
      <c r="F10" s="297"/>
      <c r="G10" s="300" t="s">
        <v>67</v>
      </c>
      <c r="H10" s="455">
        <f>COUNTIFS(B:B,"=Extremely Advantageous",G:G,"=Exception")</f>
        <v>0</v>
      </c>
      <c r="I10" s="277"/>
      <c r="J10" s="278"/>
      <c r="K10" s="277"/>
    </row>
    <row r="11" spans="1:11" ht="30" customHeight="1" x14ac:dyDescent="0.3">
      <c r="A11" s="307" t="s">
        <v>2467</v>
      </c>
      <c r="B11" s="309" t="s">
        <v>2212</v>
      </c>
      <c r="C11" s="294" t="s">
        <v>547</v>
      </c>
      <c r="D11" s="301"/>
      <c r="E11" s="296"/>
      <c r="F11" s="297"/>
      <c r="G11" s="300" t="s">
        <v>67</v>
      </c>
      <c r="H11" s="460">
        <f>COUNTIFS(B:B,"=Advantageous",G:G,"=Select from Drop Down List")</f>
        <v>31</v>
      </c>
      <c r="I11" s="277" t="e">
        <f>IF(NOT(ISBLANK($B11)),VLOOKUP($B11,specdata,2,FALSE()),"")</f>
        <v>#N/A</v>
      </c>
      <c r="J11" s="278">
        <f>VLOOKUP(G11,AvailabilityData,2,FALSE())</f>
        <v>0</v>
      </c>
      <c r="K11" s="277" t="e">
        <f>I11*J11</f>
        <v>#N/A</v>
      </c>
    </row>
    <row r="12" spans="1:11" ht="30" customHeight="1" x14ac:dyDescent="0.3">
      <c r="A12" s="307" t="s">
        <v>2468</v>
      </c>
      <c r="B12" s="309" t="s">
        <v>2212</v>
      </c>
      <c r="C12" s="294" t="s">
        <v>2246</v>
      </c>
      <c r="D12" s="301"/>
      <c r="E12" s="296"/>
      <c r="F12" s="297"/>
      <c r="G12" s="300" t="s">
        <v>67</v>
      </c>
      <c r="H12" s="460">
        <f>COUNTIFS(B:B,"=Advantageous",G:G,"=Function Available")</f>
        <v>0</v>
      </c>
      <c r="I12" s="277" t="e">
        <f>IF(NOT(ISBLANK($B12)),VLOOKUP($B12,specdata,2,FALSE()),"")</f>
        <v>#N/A</v>
      </c>
      <c r="J12" s="278">
        <f>VLOOKUP(G12,AvailabilityData,2,FALSE())</f>
        <v>0</v>
      </c>
      <c r="K12" s="277" t="e">
        <f>I12*J12</f>
        <v>#N/A</v>
      </c>
    </row>
    <row r="13" spans="1:11" ht="30" customHeight="1" x14ac:dyDescent="0.3">
      <c r="A13" s="307" t="s">
        <v>2469</v>
      </c>
      <c r="B13" s="309" t="s">
        <v>1871</v>
      </c>
      <c r="C13" s="294" t="s">
        <v>549</v>
      </c>
      <c r="D13" s="301"/>
      <c r="E13" s="296"/>
      <c r="F13" s="297"/>
      <c r="G13" s="300" t="s">
        <v>67</v>
      </c>
      <c r="H13" s="460">
        <f>COUNTIFS(B:B,"=Advantageous",G:G,"=Function Not Available")</f>
        <v>0</v>
      </c>
      <c r="I13" s="277" t="e">
        <f>IF(NOT(ISBLANK($B13)),VLOOKUP($B13,specdata,2,FALSE()),"")</f>
        <v>#N/A</v>
      </c>
      <c r="J13" s="278">
        <f>VLOOKUP(G13,AvailabilityData,2,FALSE())</f>
        <v>0</v>
      </c>
      <c r="K13" s="277" t="e">
        <f>I13*J13</f>
        <v>#N/A</v>
      </c>
    </row>
    <row r="14" spans="1:11" ht="30" customHeight="1" x14ac:dyDescent="0.3">
      <c r="A14" s="534" t="s">
        <v>2470</v>
      </c>
      <c r="B14" s="271" t="s">
        <v>1871</v>
      </c>
      <c r="C14" s="272" t="s">
        <v>550</v>
      </c>
      <c r="D14" s="273"/>
      <c r="E14" s="274"/>
      <c r="F14" s="275"/>
      <c r="G14" s="473" t="s">
        <v>67</v>
      </c>
      <c r="H14" s="460">
        <f>COUNTIFS(B:B,"=Advantageous",G:G,"=Exception")</f>
        <v>0</v>
      </c>
      <c r="I14" s="277" t="e">
        <f>IF(NOT(ISBLANK($B14)),VLOOKUP($B14,specdata,2,FALSE()),"")</f>
        <v>#N/A</v>
      </c>
      <c r="J14" s="278">
        <f>VLOOKUP(G14,AvailabilityData,2,FALSE())</f>
        <v>0</v>
      </c>
      <c r="K14" s="277" t="e">
        <f>I14*J14</f>
        <v>#N/A</v>
      </c>
    </row>
    <row r="15" spans="1:11" x14ac:dyDescent="0.3">
      <c r="A15" s="526"/>
      <c r="B15" s="449"/>
      <c r="C15" s="450" t="s">
        <v>1143</v>
      </c>
      <c r="D15" s="451"/>
      <c r="E15" s="452"/>
      <c r="F15" s="453"/>
      <c r="G15" s="454"/>
      <c r="H15" s="461">
        <f>COUNTIFS(B:B,"=Minimal",G:G,"=Select from Drop Down List")</f>
        <v>0</v>
      </c>
      <c r="I15" s="277"/>
      <c r="J15" s="278"/>
      <c r="K15" s="277"/>
    </row>
    <row r="16" spans="1:11" ht="30" customHeight="1" x14ac:dyDescent="0.3">
      <c r="A16" s="523" t="s">
        <v>2471</v>
      </c>
      <c r="B16" s="472" t="s">
        <v>2212</v>
      </c>
      <c r="C16" s="289" t="s">
        <v>889</v>
      </c>
      <c r="D16" s="305"/>
      <c r="E16" s="291"/>
      <c r="F16" s="462"/>
      <c r="G16" s="293" t="s">
        <v>67</v>
      </c>
      <c r="H16" s="461">
        <f>COUNTIFS(B:B,"=Minimal",G:G,"=Function Available")</f>
        <v>0</v>
      </c>
      <c r="I16" s="277" t="e">
        <f t="shared" ref="I16:I34" si="0">IF(NOT(ISBLANK($B16)),VLOOKUP($B16,specdata,2,FALSE()),"")</f>
        <v>#N/A</v>
      </c>
      <c r="J16" s="278">
        <f t="shared" ref="J16:J34" si="1">VLOOKUP(G16,AvailabilityData,2,FALSE())</f>
        <v>0</v>
      </c>
      <c r="K16" s="277" t="e">
        <f t="shared" ref="K16:K34" si="2">I16*J16</f>
        <v>#N/A</v>
      </c>
    </row>
    <row r="17" spans="1:11" ht="30" customHeight="1" x14ac:dyDescent="0.3">
      <c r="A17" s="523" t="s">
        <v>2472</v>
      </c>
      <c r="B17" s="271" t="s">
        <v>2212</v>
      </c>
      <c r="C17" s="294" t="s">
        <v>303</v>
      </c>
      <c r="D17" s="301"/>
      <c r="E17" s="296"/>
      <c r="F17" s="442"/>
      <c r="G17" s="298" t="s">
        <v>67</v>
      </c>
      <c r="H17" s="461">
        <f>COUNTIFS(B:B,"=Minimal",G:G,"=Function Not Available")</f>
        <v>0</v>
      </c>
      <c r="I17" s="277" t="e">
        <f t="shared" si="0"/>
        <v>#N/A</v>
      </c>
      <c r="J17" s="278">
        <f t="shared" si="1"/>
        <v>0</v>
      </c>
      <c r="K17" s="277" t="e">
        <f t="shared" si="2"/>
        <v>#N/A</v>
      </c>
    </row>
    <row r="18" spans="1:11" ht="30" customHeight="1" x14ac:dyDescent="0.3">
      <c r="A18" s="523" t="s">
        <v>2473</v>
      </c>
      <c r="B18" s="271" t="s">
        <v>2212</v>
      </c>
      <c r="C18" s="294" t="s">
        <v>304</v>
      </c>
      <c r="D18" s="301"/>
      <c r="E18" s="296"/>
      <c r="F18" s="442"/>
      <c r="G18" s="298" t="s">
        <v>67</v>
      </c>
      <c r="H18" s="461">
        <f>COUNTIFS(B:B,"=Minimal",G:G,"=Exception")</f>
        <v>0</v>
      </c>
      <c r="I18" s="277" t="e">
        <f t="shared" si="0"/>
        <v>#N/A</v>
      </c>
      <c r="J18" s="278">
        <f t="shared" si="1"/>
        <v>0</v>
      </c>
      <c r="K18" s="277" t="e">
        <f t="shared" si="2"/>
        <v>#N/A</v>
      </c>
    </row>
    <row r="19" spans="1:11" ht="30" customHeight="1" x14ac:dyDescent="0.3">
      <c r="A19" s="523" t="s">
        <v>2474</v>
      </c>
      <c r="B19" s="271" t="s">
        <v>2212</v>
      </c>
      <c r="C19" s="294" t="s">
        <v>1144</v>
      </c>
      <c r="D19" s="301"/>
      <c r="E19" s="296"/>
      <c r="F19" s="442"/>
      <c r="G19" s="298" t="s">
        <v>67</v>
      </c>
      <c r="H19" s="535"/>
      <c r="I19" s="277" t="e">
        <f t="shared" si="0"/>
        <v>#N/A</v>
      </c>
      <c r="J19" s="278">
        <f t="shared" si="1"/>
        <v>0</v>
      </c>
      <c r="K19" s="277" t="e">
        <f t="shared" si="2"/>
        <v>#N/A</v>
      </c>
    </row>
    <row r="20" spans="1:11" ht="30" customHeight="1" x14ac:dyDescent="0.3">
      <c r="A20" s="523" t="s">
        <v>2475</v>
      </c>
      <c r="B20" s="271" t="s">
        <v>1871</v>
      </c>
      <c r="C20" s="294" t="s">
        <v>898</v>
      </c>
      <c r="D20" s="301"/>
      <c r="E20" s="296"/>
      <c r="F20" s="442"/>
      <c r="G20" s="298" t="s">
        <v>67</v>
      </c>
      <c r="H20" s="535"/>
      <c r="I20" s="277" t="e">
        <f t="shared" si="0"/>
        <v>#N/A</v>
      </c>
      <c r="J20" s="278">
        <f t="shared" si="1"/>
        <v>0</v>
      </c>
      <c r="K20" s="277" t="e">
        <f t="shared" si="2"/>
        <v>#N/A</v>
      </c>
    </row>
    <row r="21" spans="1:11" ht="30" customHeight="1" x14ac:dyDescent="0.3">
      <c r="A21" s="523" t="s">
        <v>2476</v>
      </c>
      <c r="B21" s="271" t="s">
        <v>2212</v>
      </c>
      <c r="C21" s="294" t="s">
        <v>1145</v>
      </c>
      <c r="D21" s="301"/>
      <c r="E21" s="296"/>
      <c r="F21" s="442"/>
      <c r="G21" s="298" t="s">
        <v>67</v>
      </c>
      <c r="H21" s="535"/>
      <c r="I21" s="277" t="e">
        <f t="shared" si="0"/>
        <v>#N/A</v>
      </c>
      <c r="J21" s="278">
        <f t="shared" si="1"/>
        <v>0</v>
      </c>
      <c r="K21" s="277" t="e">
        <f t="shared" si="2"/>
        <v>#N/A</v>
      </c>
    </row>
    <row r="22" spans="1:11" ht="30" customHeight="1" x14ac:dyDescent="0.3">
      <c r="A22" s="523" t="s">
        <v>2477</v>
      </c>
      <c r="B22" s="309" t="s">
        <v>1871</v>
      </c>
      <c r="C22" s="294" t="s">
        <v>1146</v>
      </c>
      <c r="D22" s="301"/>
      <c r="E22" s="296"/>
      <c r="F22" s="442"/>
      <c r="G22" s="298" t="s">
        <v>67</v>
      </c>
      <c r="H22" s="535"/>
      <c r="I22" s="277" t="e">
        <f t="shared" si="0"/>
        <v>#N/A</v>
      </c>
      <c r="J22" s="278">
        <f t="shared" si="1"/>
        <v>0</v>
      </c>
      <c r="K22" s="277" t="e">
        <f t="shared" si="2"/>
        <v>#N/A</v>
      </c>
    </row>
    <row r="23" spans="1:11" ht="30" customHeight="1" x14ac:dyDescent="0.3">
      <c r="A23" s="523" t="s">
        <v>2478</v>
      </c>
      <c r="B23" s="309" t="s">
        <v>1871</v>
      </c>
      <c r="C23" s="294" t="s">
        <v>1147</v>
      </c>
      <c r="D23" s="536"/>
      <c r="E23" s="537"/>
      <c r="F23" s="442"/>
      <c r="G23" s="298" t="s">
        <v>67</v>
      </c>
      <c r="H23" s="255"/>
      <c r="I23" s="277" t="e">
        <f t="shared" si="0"/>
        <v>#N/A</v>
      </c>
      <c r="J23" s="278">
        <f t="shared" si="1"/>
        <v>0</v>
      </c>
      <c r="K23" s="277" t="e">
        <f t="shared" si="2"/>
        <v>#N/A</v>
      </c>
    </row>
    <row r="24" spans="1:11" ht="45" customHeight="1" x14ac:dyDescent="0.3">
      <c r="A24" s="523" t="s">
        <v>2479</v>
      </c>
      <c r="B24" s="309" t="s">
        <v>2212</v>
      </c>
      <c r="C24" s="294" t="s">
        <v>2480</v>
      </c>
      <c r="D24" s="301"/>
      <c r="E24" s="296"/>
      <c r="F24" s="442"/>
      <c r="G24" s="298" t="s">
        <v>67</v>
      </c>
      <c r="H24" s="255"/>
      <c r="I24" s="277" t="e">
        <f t="shared" si="0"/>
        <v>#N/A</v>
      </c>
      <c r="J24" s="278">
        <f t="shared" si="1"/>
        <v>0</v>
      </c>
      <c r="K24" s="277" t="e">
        <f t="shared" si="2"/>
        <v>#N/A</v>
      </c>
    </row>
    <row r="25" spans="1:11" ht="30" customHeight="1" x14ac:dyDescent="0.3">
      <c r="A25" s="523" t="s">
        <v>2481</v>
      </c>
      <c r="B25" s="309" t="s">
        <v>2212</v>
      </c>
      <c r="C25" s="294" t="s">
        <v>2482</v>
      </c>
      <c r="D25" s="301"/>
      <c r="E25" s="296"/>
      <c r="F25" s="442"/>
      <c r="G25" s="298" t="s">
        <v>67</v>
      </c>
      <c r="H25" s="255"/>
      <c r="I25" s="277" t="e">
        <f t="shared" si="0"/>
        <v>#N/A</v>
      </c>
      <c r="J25" s="278">
        <f t="shared" si="1"/>
        <v>0</v>
      </c>
      <c r="K25" s="277" t="e">
        <f t="shared" si="2"/>
        <v>#N/A</v>
      </c>
    </row>
    <row r="26" spans="1:11" ht="30" customHeight="1" x14ac:dyDescent="0.3">
      <c r="A26" s="523" t="s">
        <v>2483</v>
      </c>
      <c r="B26" s="309" t="s">
        <v>1871</v>
      </c>
      <c r="C26" s="538" t="s">
        <v>2484</v>
      </c>
      <c r="D26" s="303"/>
      <c r="E26" s="296"/>
      <c r="F26" s="442"/>
      <c r="G26" s="298" t="s">
        <v>67</v>
      </c>
      <c r="H26" s="255"/>
      <c r="I26" s="277" t="e">
        <f t="shared" si="0"/>
        <v>#N/A</v>
      </c>
      <c r="J26" s="278">
        <f t="shared" si="1"/>
        <v>0</v>
      </c>
      <c r="K26" s="277" t="e">
        <f t="shared" si="2"/>
        <v>#N/A</v>
      </c>
    </row>
    <row r="27" spans="1:11" ht="30" customHeight="1" x14ac:dyDescent="0.3">
      <c r="A27" s="523" t="s">
        <v>2485</v>
      </c>
      <c r="B27" s="309" t="s">
        <v>1871</v>
      </c>
      <c r="C27" s="294" t="s">
        <v>1148</v>
      </c>
      <c r="D27" s="301"/>
      <c r="E27" s="296"/>
      <c r="F27" s="442"/>
      <c r="G27" s="298" t="s">
        <v>67</v>
      </c>
      <c r="I27" s="277" t="e">
        <f t="shared" si="0"/>
        <v>#N/A</v>
      </c>
      <c r="J27" s="278">
        <f t="shared" si="1"/>
        <v>0</v>
      </c>
      <c r="K27" s="277" t="e">
        <f t="shared" si="2"/>
        <v>#N/A</v>
      </c>
    </row>
    <row r="28" spans="1:11" ht="30" customHeight="1" x14ac:dyDescent="0.3">
      <c r="A28" s="523" t="s">
        <v>2486</v>
      </c>
      <c r="B28" s="309" t="s">
        <v>1871</v>
      </c>
      <c r="C28" s="538" t="s">
        <v>2487</v>
      </c>
      <c r="D28" s="303"/>
      <c r="E28" s="296"/>
      <c r="F28" s="442"/>
      <c r="G28" s="298" t="s">
        <v>67</v>
      </c>
      <c r="I28" s="277" t="e">
        <f t="shared" si="0"/>
        <v>#N/A</v>
      </c>
      <c r="J28" s="278">
        <f t="shared" si="1"/>
        <v>0</v>
      </c>
      <c r="K28" s="277" t="e">
        <f t="shared" si="2"/>
        <v>#N/A</v>
      </c>
    </row>
    <row r="29" spans="1:11" ht="45" customHeight="1" x14ac:dyDescent="0.3">
      <c r="A29" s="523" t="s">
        <v>2488</v>
      </c>
      <c r="B29" s="309" t="s">
        <v>1871</v>
      </c>
      <c r="C29" s="294" t="s">
        <v>2489</v>
      </c>
      <c r="D29" s="301"/>
      <c r="E29" s="296"/>
      <c r="F29" s="442"/>
      <c r="G29" s="298" t="s">
        <v>67</v>
      </c>
      <c r="I29" s="277" t="e">
        <f t="shared" si="0"/>
        <v>#N/A</v>
      </c>
      <c r="J29" s="278">
        <f t="shared" si="1"/>
        <v>0</v>
      </c>
      <c r="K29" s="277" t="e">
        <f t="shared" si="2"/>
        <v>#N/A</v>
      </c>
    </row>
    <row r="30" spans="1:11" ht="30" customHeight="1" x14ac:dyDescent="0.3">
      <c r="A30" s="523" t="s">
        <v>2490</v>
      </c>
      <c r="B30" s="271" t="s">
        <v>1871</v>
      </c>
      <c r="C30" s="289" t="s">
        <v>1149</v>
      </c>
      <c r="D30" s="290"/>
      <c r="E30" s="291"/>
      <c r="F30" s="442"/>
      <c r="G30" s="298" t="s">
        <v>67</v>
      </c>
      <c r="I30" s="277" t="e">
        <f t="shared" si="0"/>
        <v>#N/A</v>
      </c>
      <c r="J30" s="278">
        <f t="shared" si="1"/>
        <v>0</v>
      </c>
      <c r="K30" s="277" t="e">
        <f t="shared" si="2"/>
        <v>#N/A</v>
      </c>
    </row>
    <row r="31" spans="1:11" ht="30" customHeight="1" x14ac:dyDescent="0.3">
      <c r="A31" s="523" t="s">
        <v>2491</v>
      </c>
      <c r="B31" s="271" t="s">
        <v>1871</v>
      </c>
      <c r="C31" s="289" t="s">
        <v>2492</v>
      </c>
      <c r="D31" s="290"/>
      <c r="E31" s="291"/>
      <c r="F31" s="442"/>
      <c r="G31" s="298" t="s">
        <v>67</v>
      </c>
      <c r="I31" s="277" t="e">
        <f t="shared" si="0"/>
        <v>#N/A</v>
      </c>
      <c r="J31" s="278">
        <f t="shared" si="1"/>
        <v>0</v>
      </c>
      <c r="K31" s="277" t="e">
        <f t="shared" si="2"/>
        <v>#N/A</v>
      </c>
    </row>
    <row r="32" spans="1:11" ht="30" customHeight="1" x14ac:dyDescent="0.3">
      <c r="A32" s="523" t="s">
        <v>2493</v>
      </c>
      <c r="B32" s="271" t="s">
        <v>1871</v>
      </c>
      <c r="C32" s="294" t="s">
        <v>1150</v>
      </c>
      <c r="D32" s="295"/>
      <c r="E32" s="296"/>
      <c r="F32" s="442"/>
      <c r="G32" s="298" t="s">
        <v>67</v>
      </c>
      <c r="I32" s="277" t="e">
        <f t="shared" si="0"/>
        <v>#N/A</v>
      </c>
      <c r="J32" s="278">
        <f t="shared" si="1"/>
        <v>0</v>
      </c>
      <c r="K32" s="277" t="e">
        <f t="shared" si="2"/>
        <v>#N/A</v>
      </c>
    </row>
    <row r="33" spans="1:11" ht="30" customHeight="1" x14ac:dyDescent="0.3">
      <c r="A33" s="523" t="s">
        <v>2494</v>
      </c>
      <c r="B33" s="271" t="s">
        <v>1871</v>
      </c>
      <c r="C33" s="294" t="s">
        <v>2495</v>
      </c>
      <c r="D33" s="295"/>
      <c r="E33" s="296"/>
      <c r="F33" s="442"/>
      <c r="G33" s="298" t="s">
        <v>67</v>
      </c>
      <c r="I33" s="277" t="e">
        <f t="shared" si="0"/>
        <v>#N/A</v>
      </c>
      <c r="J33" s="278">
        <f t="shared" si="1"/>
        <v>0</v>
      </c>
      <c r="K33" s="277" t="e">
        <f t="shared" si="2"/>
        <v>#N/A</v>
      </c>
    </row>
    <row r="34" spans="1:11" ht="30" customHeight="1" x14ac:dyDescent="0.3">
      <c r="A34" s="524" t="s">
        <v>2496</v>
      </c>
      <c r="B34" s="271" t="s">
        <v>1871</v>
      </c>
      <c r="C34" s="272" t="s">
        <v>1151</v>
      </c>
      <c r="D34" s="445"/>
      <c r="E34" s="274"/>
      <c r="F34" s="446"/>
      <c r="G34" s="276" t="s">
        <v>67</v>
      </c>
      <c r="I34" s="277" t="e">
        <f t="shared" si="0"/>
        <v>#N/A</v>
      </c>
      <c r="J34" s="278">
        <f t="shared" si="1"/>
        <v>0</v>
      </c>
      <c r="K34" s="277" t="e">
        <f t="shared" si="2"/>
        <v>#N/A</v>
      </c>
    </row>
    <row r="35" spans="1:11" x14ac:dyDescent="0.3">
      <c r="A35" s="526"/>
      <c r="B35" s="449"/>
      <c r="C35" s="450" t="s">
        <v>1152</v>
      </c>
      <c r="D35" s="513"/>
      <c r="E35" s="452"/>
      <c r="F35" s="453"/>
      <c r="G35" s="454"/>
      <c r="I35" s="277"/>
      <c r="J35" s="278"/>
      <c r="K35" s="277"/>
    </row>
    <row r="36" spans="1:11" ht="30" customHeight="1" x14ac:dyDescent="0.3">
      <c r="A36" s="523" t="s">
        <v>2497</v>
      </c>
      <c r="B36" s="472" t="s">
        <v>1871</v>
      </c>
      <c r="C36" s="289" t="s">
        <v>643</v>
      </c>
      <c r="D36" s="290"/>
      <c r="E36" s="291"/>
      <c r="F36" s="462"/>
      <c r="G36" s="293" t="s">
        <v>67</v>
      </c>
      <c r="I36" s="277" t="e">
        <f t="shared" ref="I36:I49" si="3">IF(NOT(ISBLANK($B36)),VLOOKUP($B36,specdata,2,FALSE()),"")</f>
        <v>#N/A</v>
      </c>
      <c r="J36" s="278">
        <f t="shared" ref="J36:J49" si="4">VLOOKUP(G36,AvailabilityData,2,FALSE())</f>
        <v>0</v>
      </c>
      <c r="K36" s="277" t="e">
        <f t="shared" ref="K36:K49" si="5">I36*J36</f>
        <v>#N/A</v>
      </c>
    </row>
    <row r="37" spans="1:11" ht="30" customHeight="1" x14ac:dyDescent="0.3">
      <c r="A37" s="523" t="s">
        <v>2498</v>
      </c>
      <c r="B37" s="271" t="s">
        <v>1871</v>
      </c>
      <c r="C37" s="294" t="s">
        <v>1153</v>
      </c>
      <c r="D37" s="295"/>
      <c r="E37" s="296"/>
      <c r="F37" s="442"/>
      <c r="G37" s="298" t="s">
        <v>67</v>
      </c>
      <c r="I37" s="277" t="e">
        <f t="shared" si="3"/>
        <v>#N/A</v>
      </c>
      <c r="J37" s="278">
        <f t="shared" si="4"/>
        <v>0</v>
      </c>
      <c r="K37" s="277" t="e">
        <f t="shared" si="5"/>
        <v>#N/A</v>
      </c>
    </row>
    <row r="38" spans="1:11" ht="30" customHeight="1" x14ac:dyDescent="0.3">
      <c r="A38" s="523" t="s">
        <v>2499</v>
      </c>
      <c r="B38" s="271" t="s">
        <v>1871</v>
      </c>
      <c r="C38" s="294" t="s">
        <v>1154</v>
      </c>
      <c r="D38" s="295"/>
      <c r="E38" s="296"/>
      <c r="F38" s="442"/>
      <c r="G38" s="298" t="s">
        <v>67</v>
      </c>
      <c r="I38" s="277" t="e">
        <f t="shared" si="3"/>
        <v>#N/A</v>
      </c>
      <c r="J38" s="278">
        <f t="shared" si="4"/>
        <v>0</v>
      </c>
      <c r="K38" s="277" t="e">
        <f t="shared" si="5"/>
        <v>#N/A</v>
      </c>
    </row>
    <row r="39" spans="1:11" ht="30" customHeight="1" x14ac:dyDescent="0.3">
      <c r="A39" s="523" t="s">
        <v>2500</v>
      </c>
      <c r="B39" s="271" t="s">
        <v>1871</v>
      </c>
      <c r="C39" s="294" t="s">
        <v>1155</v>
      </c>
      <c r="D39" s="295"/>
      <c r="E39" s="296"/>
      <c r="F39" s="442"/>
      <c r="G39" s="298" t="s">
        <v>67</v>
      </c>
      <c r="I39" s="277" t="e">
        <f t="shared" si="3"/>
        <v>#N/A</v>
      </c>
      <c r="J39" s="278">
        <f t="shared" si="4"/>
        <v>0</v>
      </c>
      <c r="K39" s="277" t="e">
        <f t="shared" si="5"/>
        <v>#N/A</v>
      </c>
    </row>
    <row r="40" spans="1:11" ht="30" customHeight="1" x14ac:dyDescent="0.3">
      <c r="A40" s="523" t="s">
        <v>2501</v>
      </c>
      <c r="B40" s="271" t="s">
        <v>1871</v>
      </c>
      <c r="C40" s="294" t="s">
        <v>1156</v>
      </c>
      <c r="D40" s="295"/>
      <c r="E40" s="296"/>
      <c r="F40" s="442"/>
      <c r="G40" s="298" t="s">
        <v>67</v>
      </c>
      <c r="I40" s="277" t="e">
        <f t="shared" si="3"/>
        <v>#N/A</v>
      </c>
      <c r="J40" s="278">
        <f t="shared" si="4"/>
        <v>0</v>
      </c>
      <c r="K40" s="277" t="e">
        <f t="shared" si="5"/>
        <v>#N/A</v>
      </c>
    </row>
    <row r="41" spans="1:11" ht="30" customHeight="1" x14ac:dyDescent="0.3">
      <c r="A41" s="523" t="s">
        <v>2502</v>
      </c>
      <c r="B41" s="271" t="s">
        <v>1871</v>
      </c>
      <c r="C41" s="294" t="s">
        <v>2503</v>
      </c>
      <c r="D41" s="295"/>
      <c r="E41" s="296"/>
      <c r="F41" s="442"/>
      <c r="G41" s="298" t="s">
        <v>67</v>
      </c>
      <c r="I41" s="277" t="e">
        <f t="shared" si="3"/>
        <v>#N/A</v>
      </c>
      <c r="J41" s="278">
        <f t="shared" si="4"/>
        <v>0</v>
      </c>
      <c r="K41" s="277" t="e">
        <f t="shared" si="5"/>
        <v>#N/A</v>
      </c>
    </row>
    <row r="42" spans="1:11" ht="30" customHeight="1" x14ac:dyDescent="0.3">
      <c r="A42" s="523" t="s">
        <v>2504</v>
      </c>
      <c r="B42" s="271" t="s">
        <v>1871</v>
      </c>
      <c r="C42" s="294" t="s">
        <v>2505</v>
      </c>
      <c r="D42" s="295"/>
      <c r="E42" s="296"/>
      <c r="F42" s="442"/>
      <c r="G42" s="298" t="s">
        <v>67</v>
      </c>
      <c r="I42" s="277" t="e">
        <f t="shared" si="3"/>
        <v>#N/A</v>
      </c>
      <c r="J42" s="278">
        <f t="shared" si="4"/>
        <v>0</v>
      </c>
      <c r="K42" s="277" t="e">
        <f t="shared" si="5"/>
        <v>#N/A</v>
      </c>
    </row>
    <row r="43" spans="1:11" ht="30" customHeight="1" x14ac:dyDescent="0.3">
      <c r="A43" s="523" t="s">
        <v>2506</v>
      </c>
      <c r="B43" s="309" t="s">
        <v>1871</v>
      </c>
      <c r="C43" s="294" t="s">
        <v>1157</v>
      </c>
      <c r="D43" s="301"/>
      <c r="E43" s="296"/>
      <c r="F43" s="442"/>
      <c r="G43" s="298" t="s">
        <v>67</v>
      </c>
      <c r="I43" s="277" t="e">
        <f t="shared" si="3"/>
        <v>#N/A</v>
      </c>
      <c r="J43" s="278">
        <f t="shared" si="4"/>
        <v>0</v>
      </c>
      <c r="K43" s="277" t="e">
        <f t="shared" si="5"/>
        <v>#N/A</v>
      </c>
    </row>
    <row r="44" spans="1:11" ht="30" customHeight="1" x14ac:dyDescent="0.3">
      <c r="A44" s="523" t="s">
        <v>2507</v>
      </c>
      <c r="B44" s="309" t="s">
        <v>1871</v>
      </c>
      <c r="C44" s="294" t="s">
        <v>1158</v>
      </c>
      <c r="D44" s="301"/>
      <c r="E44" s="296"/>
      <c r="F44" s="442"/>
      <c r="G44" s="298" t="s">
        <v>67</v>
      </c>
      <c r="I44" s="277" t="e">
        <f t="shared" si="3"/>
        <v>#N/A</v>
      </c>
      <c r="J44" s="278">
        <f t="shared" si="4"/>
        <v>0</v>
      </c>
      <c r="K44" s="277" t="e">
        <f t="shared" si="5"/>
        <v>#N/A</v>
      </c>
    </row>
    <row r="45" spans="1:11" ht="30" customHeight="1" x14ac:dyDescent="0.3">
      <c r="A45" s="523" t="s">
        <v>2508</v>
      </c>
      <c r="B45" s="309" t="s">
        <v>1871</v>
      </c>
      <c r="C45" s="294" t="s">
        <v>1159</v>
      </c>
      <c r="D45" s="301"/>
      <c r="E45" s="296"/>
      <c r="F45" s="442"/>
      <c r="G45" s="298" t="s">
        <v>67</v>
      </c>
      <c r="I45" s="277" t="e">
        <f t="shared" si="3"/>
        <v>#N/A</v>
      </c>
      <c r="J45" s="278">
        <f t="shared" si="4"/>
        <v>0</v>
      </c>
      <c r="K45" s="277" t="e">
        <f t="shared" si="5"/>
        <v>#N/A</v>
      </c>
    </row>
    <row r="46" spans="1:11" ht="30" customHeight="1" x14ac:dyDescent="0.3">
      <c r="A46" s="523" t="s">
        <v>2509</v>
      </c>
      <c r="B46" s="309" t="s">
        <v>1871</v>
      </c>
      <c r="C46" s="294" t="s">
        <v>1160</v>
      </c>
      <c r="D46" s="301"/>
      <c r="E46" s="296"/>
      <c r="F46" s="442"/>
      <c r="G46" s="298" t="s">
        <v>67</v>
      </c>
      <c r="I46" s="277" t="e">
        <f t="shared" si="3"/>
        <v>#N/A</v>
      </c>
      <c r="J46" s="278">
        <f t="shared" si="4"/>
        <v>0</v>
      </c>
      <c r="K46" s="277" t="e">
        <f t="shared" si="5"/>
        <v>#N/A</v>
      </c>
    </row>
    <row r="47" spans="1:11" ht="30" customHeight="1" x14ac:dyDescent="0.3">
      <c r="A47" s="523" t="s">
        <v>2510</v>
      </c>
      <c r="B47" s="271" t="s">
        <v>1871</v>
      </c>
      <c r="C47" s="294" t="s">
        <v>1161</v>
      </c>
      <c r="D47" s="290"/>
      <c r="E47" s="291"/>
      <c r="F47" s="442"/>
      <c r="G47" s="298" t="s">
        <v>67</v>
      </c>
      <c r="I47" s="277" t="e">
        <f t="shared" si="3"/>
        <v>#N/A</v>
      </c>
      <c r="J47" s="278">
        <f t="shared" si="4"/>
        <v>0</v>
      </c>
      <c r="K47" s="277" t="e">
        <f t="shared" si="5"/>
        <v>#N/A</v>
      </c>
    </row>
    <row r="48" spans="1:11" ht="30" customHeight="1" x14ac:dyDescent="0.3">
      <c r="A48" s="523" t="s">
        <v>2511</v>
      </c>
      <c r="B48" s="271" t="s">
        <v>1871</v>
      </c>
      <c r="C48" s="294" t="s">
        <v>1162</v>
      </c>
      <c r="D48" s="290"/>
      <c r="E48" s="291"/>
      <c r="F48" s="442"/>
      <c r="G48" s="298" t="s">
        <v>67</v>
      </c>
      <c r="H48" s="535"/>
      <c r="I48" s="277" t="e">
        <f t="shared" si="3"/>
        <v>#N/A</v>
      </c>
      <c r="J48" s="278">
        <f t="shared" si="4"/>
        <v>0</v>
      </c>
      <c r="K48" s="277" t="e">
        <f t="shared" si="5"/>
        <v>#N/A</v>
      </c>
    </row>
    <row r="49" spans="1:11" ht="30" customHeight="1" x14ac:dyDescent="0.3">
      <c r="A49" s="523" t="s">
        <v>2512</v>
      </c>
      <c r="B49" s="309" t="s">
        <v>2212</v>
      </c>
      <c r="C49" s="294" t="s">
        <v>2513</v>
      </c>
      <c r="D49" s="290"/>
      <c r="E49" s="291"/>
      <c r="F49" s="442"/>
      <c r="G49" s="298" t="s">
        <v>67</v>
      </c>
      <c r="H49" s="535"/>
      <c r="I49" s="277" t="e">
        <f t="shared" si="3"/>
        <v>#N/A</v>
      </c>
      <c r="J49" s="278">
        <f t="shared" si="4"/>
        <v>0</v>
      </c>
      <c r="K49" s="277" t="e">
        <f t="shared" si="5"/>
        <v>#N/A</v>
      </c>
    </row>
    <row r="50" spans="1:11" ht="30" customHeight="1" x14ac:dyDescent="0.3"/>
    <row r="51" spans="1:11" ht="30" customHeight="1" x14ac:dyDescent="0.3"/>
    <row r="52" spans="1:11" ht="30" customHeight="1" x14ac:dyDescent="0.3"/>
    <row r="53" spans="1:11" ht="30" customHeight="1" x14ac:dyDescent="0.3"/>
    <row r="54" spans="1:11" ht="30" customHeight="1" x14ac:dyDescent="0.3"/>
    <row r="57" spans="1:11" ht="30" customHeight="1" x14ac:dyDescent="0.3"/>
    <row r="58" spans="1:11" ht="30" customHeight="1" x14ac:dyDescent="0.3"/>
    <row r="59" spans="1:11" ht="30" customHeight="1" x14ac:dyDescent="0.3"/>
    <row r="60" spans="1:11" ht="30" customHeight="1" x14ac:dyDescent="0.3"/>
    <row r="61" spans="1:11" ht="30" customHeight="1" x14ac:dyDescent="0.3"/>
    <row r="62" spans="1:11" ht="30" customHeight="1" x14ac:dyDescent="0.3"/>
    <row r="63" spans="1:11" ht="30" customHeight="1" x14ac:dyDescent="0.3"/>
    <row r="64" spans="1:11" ht="30" customHeight="1" x14ac:dyDescent="0.3"/>
    <row r="65" spans="4:4" ht="30" customHeight="1" x14ac:dyDescent="0.3"/>
    <row r="66" spans="4:4" ht="30" customHeight="1" x14ac:dyDescent="0.3"/>
    <row r="67" spans="4:4" ht="30" customHeight="1" x14ac:dyDescent="0.3"/>
    <row r="68" spans="4:4" ht="30" customHeight="1" x14ac:dyDescent="0.3"/>
    <row r="69" spans="4:4" ht="30" customHeight="1" x14ac:dyDescent="0.3"/>
    <row r="70" spans="4:4" ht="30" customHeight="1" x14ac:dyDescent="0.3"/>
    <row r="71" spans="4:4" ht="30" customHeight="1" x14ac:dyDescent="0.3"/>
    <row r="72" spans="4:4" ht="30" customHeight="1" x14ac:dyDescent="0.3"/>
    <row r="74" spans="4:4" ht="30" customHeight="1" x14ac:dyDescent="0.3">
      <c r="D74" s="497"/>
    </row>
    <row r="75" spans="4:4" ht="30" customHeight="1" x14ac:dyDescent="0.3">
      <c r="D75" s="497"/>
    </row>
    <row r="76" spans="4:4" ht="30" customHeight="1" x14ac:dyDescent="0.3">
      <c r="D76" s="497"/>
    </row>
    <row r="77" spans="4:4" ht="30" customHeight="1" x14ac:dyDescent="0.3"/>
    <row r="78" spans="4:4" ht="30" customHeight="1" x14ac:dyDescent="0.3">
      <c r="D78" s="539"/>
    </row>
    <row r="79" spans="4:4" ht="30" customHeight="1" x14ac:dyDescent="0.3">
      <c r="D79" s="539"/>
    </row>
    <row r="80" spans="4:4" ht="30" customHeight="1" x14ac:dyDescent="0.3">
      <c r="D80" s="539"/>
    </row>
    <row r="81" spans="4:4" ht="30" customHeight="1" x14ac:dyDescent="0.3">
      <c r="D81" s="539"/>
    </row>
    <row r="82" spans="4:4" ht="30" customHeight="1" x14ac:dyDescent="0.3">
      <c r="D82" s="539"/>
    </row>
    <row r="83" spans="4:4" ht="30" customHeight="1" x14ac:dyDescent="0.3">
      <c r="D83" s="539"/>
    </row>
    <row r="84" spans="4:4" ht="30" customHeight="1" x14ac:dyDescent="0.3">
      <c r="D84" s="539"/>
    </row>
    <row r="85" spans="4:4" ht="30" customHeight="1" x14ac:dyDescent="0.3">
      <c r="D85" s="539"/>
    </row>
    <row r="86" spans="4:4" ht="30" customHeight="1" x14ac:dyDescent="0.3">
      <c r="D86" s="497"/>
    </row>
    <row r="87" spans="4:4" ht="30" customHeight="1" x14ac:dyDescent="0.3">
      <c r="D87" s="497"/>
    </row>
    <row r="88" spans="4:4" ht="30" customHeight="1" x14ac:dyDescent="0.3">
      <c r="D88" s="497"/>
    </row>
    <row r="89" spans="4:4" ht="30" customHeight="1" x14ac:dyDescent="0.3">
      <c r="D89" s="497"/>
    </row>
    <row r="90" spans="4:4" ht="30" customHeight="1" x14ac:dyDescent="0.3">
      <c r="D90" s="539"/>
    </row>
    <row r="91" spans="4:4" ht="30" customHeight="1" x14ac:dyDescent="0.3">
      <c r="D91" s="539"/>
    </row>
    <row r="92" spans="4:4" ht="30" customHeight="1" x14ac:dyDescent="0.3">
      <c r="D92" s="539"/>
    </row>
    <row r="93" spans="4:4" ht="30" customHeight="1" x14ac:dyDescent="0.3">
      <c r="D93" s="539"/>
    </row>
    <row r="94" spans="4:4" ht="30" customHeight="1" x14ac:dyDescent="0.3">
      <c r="D94" s="539"/>
    </row>
    <row r="95" spans="4:4" ht="30" customHeight="1" x14ac:dyDescent="0.3">
      <c r="D95" s="539"/>
    </row>
    <row r="96" spans="4:4" ht="30" customHeight="1" x14ac:dyDescent="0.3">
      <c r="D96" s="539"/>
    </row>
    <row r="97" spans="4:4" ht="30" customHeight="1" x14ac:dyDescent="0.3">
      <c r="D97" s="539"/>
    </row>
    <row r="98" spans="4:4" ht="30" customHeight="1" x14ac:dyDescent="0.3"/>
    <row r="99" spans="4:4" ht="30" customHeight="1" x14ac:dyDescent="0.3"/>
    <row r="100" spans="4:4" ht="30" customHeight="1" x14ac:dyDescent="0.3"/>
    <row r="101" spans="4:4" ht="30" customHeight="1" x14ac:dyDescent="0.3"/>
    <row r="102" spans="4:4" ht="30" customHeight="1" x14ac:dyDescent="0.3"/>
    <row r="103" spans="4:4" ht="30" customHeight="1" x14ac:dyDescent="0.3"/>
    <row r="104" spans="4:4" ht="30" customHeight="1" x14ac:dyDescent="0.3"/>
    <row r="105" spans="4:4" ht="30" customHeight="1" x14ac:dyDescent="0.3"/>
    <row r="106" spans="4:4" ht="30" customHeight="1" x14ac:dyDescent="0.3"/>
    <row r="107" spans="4:4" ht="30" customHeight="1" x14ac:dyDescent="0.3"/>
    <row r="108" spans="4:4" ht="30" customHeight="1" x14ac:dyDescent="0.3"/>
    <row r="109" spans="4:4" ht="30" customHeight="1" x14ac:dyDescent="0.3"/>
    <row r="110" spans="4:4" ht="30" customHeight="1" x14ac:dyDescent="0.3"/>
    <row r="111" spans="4:4" ht="30" customHeight="1" x14ac:dyDescent="0.3"/>
    <row r="112" spans="4:4"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45"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59.25" customHeight="1" x14ac:dyDescent="0.3"/>
  </sheetData>
  <conditionalFormatting sqref="B1:B1048576">
    <cfRule type="cellIs" dxfId="7" priority="4" operator="equal">
      <formula>"Not Needed"</formula>
    </cfRule>
    <cfRule type="cellIs" dxfId="6" priority="5" operator="equal">
      <formula>"Extremely Advantageous"</formula>
    </cfRule>
    <cfRule type="cellIs" dxfId="5" priority="6" operator="equal">
      <formula>"Highly Advantageous"</formula>
    </cfRule>
  </conditionalFormatting>
  <conditionalFormatting sqref="B3:B49">
    <cfRule type="cellIs" dxfId="4" priority="3" operator="equal">
      <formula>"Mandatory"</formula>
    </cfRule>
  </conditionalFormatting>
  <conditionalFormatting sqref="G3:G49">
    <cfRule type="cellIs" dxfId="3" priority="2"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9" xr:uid="{00000000-0002-0000-2C00-000000000000}">
      <formula1>SpecType</formula1>
      <formula2>0</formula2>
    </dataValidation>
    <dataValidation type="list" allowBlank="1" showInputMessage="1" showErrorMessage="1" sqref="G3:G49" xr:uid="{00000000-0002-0000-2C00-000001000000}">
      <formula1>Availability</formula1>
      <formula2>0</formula2>
    </dataValidation>
  </dataValidations>
  <pageMargins left="0.25" right="0.25" top="0.75" bottom="0.75" header="0.3" footer="0.3"/>
  <pageSetup scale="47" orientation="landscape" horizontalDpi="300" verticalDpi="300"/>
  <headerFooter>
    <oddHeader>&amp;C&amp;"Arial,Bold"City of Winchester, VA
Law Enforcement Functional Specifications&amp;R&amp;"Arial,Bold"&amp;A</oddHeader>
    <oddFooter>&amp;L&amp;"Arial,Bold"&amp;10Federal Engineering, January, 2024 ©&amp;R&amp;"Arial,Bold"&amp;10&amp;P of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tabColor rgb="FFFFC000"/>
  </sheetPr>
  <dimension ref="A1:K3271"/>
  <sheetViews>
    <sheetView topLeftCell="F1" zoomScaleNormal="100" workbookViewId="0">
      <pane ySplit="1" topLeftCell="A112" activePane="bottomLeft" state="frozen"/>
      <selection activeCell="F1" sqref="F1"/>
      <selection pane="bottomLeft" activeCell="F113" sqref="F113"/>
    </sheetView>
  </sheetViews>
  <sheetFormatPr defaultColWidth="9" defaultRowHeight="15" x14ac:dyDescent="0.25"/>
  <cols>
    <col min="1" max="2" width="11.59765625" style="540" hidden="1" customWidth="1"/>
    <col min="3" max="4" width="70.59765625" style="541" hidden="1" customWidth="1"/>
    <col min="5" max="5" width="6.59765625" style="541" hidden="1" customWidth="1"/>
    <col min="6" max="10" width="6.59765625" style="541" customWidth="1"/>
    <col min="11" max="16384" width="9" style="542"/>
  </cols>
  <sheetData>
    <row r="1" spans="1:11" s="546" customFormat="1" ht="105" customHeight="1" x14ac:dyDescent="0.25">
      <c r="A1" s="543" t="s">
        <v>68</v>
      </c>
      <c r="B1" s="544" t="s">
        <v>69</v>
      </c>
      <c r="C1" s="543" t="s">
        <v>2514</v>
      </c>
      <c r="D1" s="543" t="str">
        <f>'Old Support'!A19</f>
        <v>Contractor Work Area</v>
      </c>
      <c r="E1" s="545" t="str">
        <f>'Old Support'!$A$18</f>
        <v>Functional Requirement</v>
      </c>
      <c r="F1" s="544" t="s">
        <v>44</v>
      </c>
      <c r="G1" s="544" t="s">
        <v>8</v>
      </c>
      <c r="H1" s="544" t="str">
        <f>'[7]Support Data'!$A$11</f>
        <v>Available in base</v>
      </c>
      <c r="I1" s="544" t="str">
        <f>'[7]Support Data'!$A$12</f>
        <v>Not available</v>
      </c>
      <c r="J1" s="544" t="str">
        <f>'[7]Support Data'!$A$13</f>
        <v>Exception</v>
      </c>
    </row>
    <row r="2" spans="1:11" ht="30" customHeight="1" x14ac:dyDescent="0.25">
      <c r="A2" s="547" t="s">
        <v>2515</v>
      </c>
      <c r="B2" s="548" t="s">
        <v>10</v>
      </c>
      <c r="C2" s="549" t="s">
        <v>2516</v>
      </c>
      <c r="D2" s="550"/>
      <c r="E2" s="550"/>
      <c r="F2" s="551">
        <v>1</v>
      </c>
      <c r="G2" s="552"/>
      <c r="H2" s="553"/>
      <c r="I2" s="554"/>
      <c r="J2" s="555"/>
      <c r="K2" s="556"/>
    </row>
    <row r="3" spans="1:11" ht="30" customHeight="1" x14ac:dyDescent="0.25">
      <c r="A3" s="547" t="s">
        <v>2517</v>
      </c>
      <c r="B3" s="557" t="s">
        <v>10</v>
      </c>
      <c r="C3" s="558" t="s">
        <v>2518</v>
      </c>
      <c r="D3" s="559"/>
      <c r="E3" s="559"/>
      <c r="F3" s="551">
        <v>1</v>
      </c>
      <c r="G3" s="552"/>
      <c r="H3" s="553"/>
      <c r="I3" s="554"/>
      <c r="J3" s="555"/>
      <c r="K3" s="556"/>
    </row>
    <row r="4" spans="1:11" ht="30" customHeight="1" x14ac:dyDescent="0.25">
      <c r="A4" s="547" t="s">
        <v>2519</v>
      </c>
      <c r="B4" s="557" t="s">
        <v>10</v>
      </c>
      <c r="C4" s="558" t="s">
        <v>2520</v>
      </c>
      <c r="D4" s="559"/>
      <c r="E4" s="559"/>
      <c r="F4" s="551">
        <v>1</v>
      </c>
      <c r="G4" s="552"/>
      <c r="H4" s="553"/>
      <c r="I4" s="554"/>
      <c r="J4" s="555"/>
      <c r="K4" s="556"/>
    </row>
    <row r="5" spans="1:11" ht="30" customHeight="1" x14ac:dyDescent="0.25">
      <c r="A5" s="547" t="s">
        <v>2521</v>
      </c>
      <c r="B5" s="557" t="s">
        <v>10</v>
      </c>
      <c r="C5" s="558" t="s">
        <v>2522</v>
      </c>
      <c r="D5" s="559"/>
      <c r="E5" s="559"/>
      <c r="F5" s="551">
        <v>1</v>
      </c>
      <c r="G5" s="552"/>
      <c r="H5" s="553"/>
      <c r="I5" s="554"/>
      <c r="J5" s="555"/>
      <c r="K5" s="556"/>
    </row>
    <row r="6" spans="1:11" ht="30" customHeight="1" x14ac:dyDescent="0.25">
      <c r="A6" s="547" t="s">
        <v>2523</v>
      </c>
      <c r="B6" s="557" t="s">
        <v>10</v>
      </c>
      <c r="C6" s="558" t="s">
        <v>2524</v>
      </c>
      <c r="D6" s="559"/>
      <c r="E6" s="559"/>
      <c r="F6" s="551">
        <v>1</v>
      </c>
      <c r="G6" s="552"/>
      <c r="H6" s="553"/>
      <c r="I6" s="554"/>
      <c r="J6" s="555"/>
      <c r="K6" s="556"/>
    </row>
    <row r="7" spans="1:11" ht="30" customHeight="1" x14ac:dyDescent="0.25">
      <c r="A7" s="547" t="s">
        <v>2525</v>
      </c>
      <c r="B7" s="560" t="s">
        <v>10</v>
      </c>
      <c r="C7" s="561" t="s">
        <v>2526</v>
      </c>
      <c r="D7" s="562"/>
      <c r="E7" s="562"/>
      <c r="F7" s="551">
        <v>1</v>
      </c>
      <c r="G7" s="552"/>
      <c r="H7" s="553"/>
      <c r="I7" s="554"/>
      <c r="J7" s="555"/>
      <c r="K7" s="556"/>
    </row>
    <row r="8" spans="1:11" ht="30" customHeight="1" x14ac:dyDescent="0.25">
      <c r="A8" s="547" t="s">
        <v>2527</v>
      </c>
      <c r="B8" s="560" t="s">
        <v>10</v>
      </c>
      <c r="C8" s="561" t="s">
        <v>2528</v>
      </c>
      <c r="D8" s="562"/>
      <c r="E8" s="562"/>
      <c r="F8" s="551">
        <v>1</v>
      </c>
      <c r="G8" s="552"/>
      <c r="H8" s="553"/>
      <c r="I8" s="554"/>
      <c r="J8" s="555"/>
      <c r="K8" s="556"/>
    </row>
    <row r="9" spans="1:11" ht="30" customHeight="1" x14ac:dyDescent="0.25">
      <c r="A9" s="547" t="s">
        <v>2529</v>
      </c>
      <c r="B9" s="560" t="s">
        <v>10</v>
      </c>
      <c r="C9" s="561" t="s">
        <v>2530</v>
      </c>
      <c r="D9" s="562"/>
      <c r="E9" s="562"/>
      <c r="F9" s="551">
        <v>1</v>
      </c>
      <c r="G9" s="552"/>
      <c r="H9" s="553"/>
      <c r="I9" s="554"/>
      <c r="J9" s="555"/>
      <c r="K9" s="556"/>
    </row>
    <row r="10" spans="1:11" ht="30" customHeight="1" x14ac:dyDescent="0.25">
      <c r="A10" s="547" t="s">
        <v>2531</v>
      </c>
      <c r="B10" s="560" t="s">
        <v>10</v>
      </c>
      <c r="C10" s="561" t="s">
        <v>2532</v>
      </c>
      <c r="D10" s="562"/>
      <c r="E10" s="562"/>
      <c r="F10" s="551">
        <v>1</v>
      </c>
      <c r="G10" s="552"/>
      <c r="H10" s="553"/>
      <c r="I10" s="554"/>
      <c r="J10" s="555"/>
      <c r="K10" s="556"/>
    </row>
    <row r="11" spans="1:11" ht="30" customHeight="1" x14ac:dyDescent="0.25">
      <c r="A11" s="547" t="s">
        <v>2533</v>
      </c>
      <c r="B11" s="560" t="s">
        <v>10</v>
      </c>
      <c r="C11" s="561" t="s">
        <v>2534</v>
      </c>
      <c r="D11" s="562"/>
      <c r="E11" s="562"/>
      <c r="F11" s="551">
        <v>1</v>
      </c>
      <c r="G11" s="552"/>
      <c r="H11" s="553"/>
      <c r="I11" s="554"/>
      <c r="J11" s="555"/>
      <c r="K11" s="556"/>
    </row>
    <row r="12" spans="1:11" ht="30" customHeight="1" x14ac:dyDescent="0.25">
      <c r="A12" s="547" t="s">
        <v>2535</v>
      </c>
      <c r="B12" s="560" t="s">
        <v>10</v>
      </c>
      <c r="C12" s="561" t="s">
        <v>2536</v>
      </c>
      <c r="D12" s="562"/>
      <c r="E12" s="562"/>
      <c r="F12" s="551">
        <v>1</v>
      </c>
      <c r="G12" s="552"/>
      <c r="H12" s="553"/>
      <c r="I12" s="554"/>
      <c r="J12" s="555"/>
      <c r="K12" s="556"/>
    </row>
    <row r="13" spans="1:11" ht="30" customHeight="1" x14ac:dyDescent="0.25">
      <c r="A13" s="547" t="s">
        <v>2537</v>
      </c>
      <c r="B13" s="560" t="s">
        <v>10</v>
      </c>
      <c r="C13" s="561" t="s">
        <v>2538</v>
      </c>
      <c r="D13" s="562"/>
      <c r="E13" s="562"/>
      <c r="F13" s="551">
        <v>1</v>
      </c>
      <c r="G13" s="552"/>
      <c r="H13" s="553"/>
      <c r="I13" s="554"/>
      <c r="J13" s="555"/>
      <c r="K13" s="556"/>
    </row>
    <row r="14" spans="1:11" ht="30" customHeight="1" x14ac:dyDescent="0.25">
      <c r="A14" s="547" t="s">
        <v>2539</v>
      </c>
      <c r="B14" s="560" t="s">
        <v>10</v>
      </c>
      <c r="C14" s="561" t="s">
        <v>2540</v>
      </c>
      <c r="D14" s="562"/>
      <c r="E14" s="562"/>
      <c r="F14" s="551">
        <v>1</v>
      </c>
      <c r="G14" s="552"/>
      <c r="H14" s="553"/>
      <c r="I14" s="554"/>
      <c r="J14" s="555"/>
      <c r="K14" s="556"/>
    </row>
    <row r="15" spans="1:11" ht="30" customHeight="1" x14ac:dyDescent="0.25">
      <c r="A15" s="547" t="s">
        <v>2541</v>
      </c>
      <c r="B15" s="560" t="s">
        <v>10</v>
      </c>
      <c r="C15" s="561" t="s">
        <v>2542</v>
      </c>
      <c r="D15" s="562"/>
      <c r="E15" s="562"/>
      <c r="F15" s="551">
        <v>1</v>
      </c>
      <c r="G15" s="552"/>
      <c r="H15" s="553"/>
      <c r="I15" s="554"/>
      <c r="J15" s="555"/>
      <c r="K15" s="556"/>
    </row>
    <row r="16" spans="1:11" ht="30" customHeight="1" x14ac:dyDescent="0.25">
      <c r="A16" s="547" t="s">
        <v>2543</v>
      </c>
      <c r="B16" s="560" t="s">
        <v>10</v>
      </c>
      <c r="C16" s="561" t="s">
        <v>2544</v>
      </c>
      <c r="D16" s="562"/>
      <c r="E16" s="562"/>
      <c r="F16" s="551">
        <v>1</v>
      </c>
      <c r="G16" s="552"/>
      <c r="H16" s="553"/>
      <c r="I16" s="554"/>
      <c r="J16" s="555"/>
      <c r="K16" s="556"/>
    </row>
    <row r="17" spans="1:11" ht="30" customHeight="1" x14ac:dyDescent="0.25">
      <c r="A17" s="547" t="s">
        <v>2545</v>
      </c>
      <c r="B17" s="560" t="s">
        <v>10</v>
      </c>
      <c r="C17" s="561" t="s">
        <v>2546</v>
      </c>
      <c r="D17" s="562"/>
      <c r="E17" s="562"/>
      <c r="F17" s="551">
        <v>1</v>
      </c>
      <c r="G17" s="552"/>
      <c r="H17" s="553"/>
      <c r="I17" s="554"/>
      <c r="J17" s="555"/>
      <c r="K17" s="556"/>
    </row>
    <row r="18" spans="1:11" ht="30" customHeight="1" x14ac:dyDescent="0.25">
      <c r="A18" s="547" t="s">
        <v>2547</v>
      </c>
      <c r="B18" s="560" t="s">
        <v>10</v>
      </c>
      <c r="C18" s="561" t="s">
        <v>2548</v>
      </c>
      <c r="D18" s="562"/>
      <c r="E18" s="562"/>
      <c r="F18" s="551">
        <v>1</v>
      </c>
      <c r="G18" s="552"/>
      <c r="H18" s="553"/>
      <c r="I18" s="554"/>
      <c r="J18" s="555"/>
      <c r="K18" s="556"/>
    </row>
    <row r="19" spans="1:11" ht="30" customHeight="1" x14ac:dyDescent="0.25">
      <c r="A19" s="547" t="s">
        <v>2549</v>
      </c>
      <c r="B19" s="560" t="s">
        <v>10</v>
      </c>
      <c r="C19" s="561" t="s">
        <v>2550</v>
      </c>
      <c r="D19" s="562"/>
      <c r="E19" s="562"/>
      <c r="F19" s="551">
        <v>1</v>
      </c>
      <c r="G19" s="552"/>
      <c r="H19" s="553"/>
      <c r="I19" s="554"/>
      <c r="J19" s="555"/>
      <c r="K19" s="556"/>
    </row>
    <row r="20" spans="1:11" ht="30" customHeight="1" x14ac:dyDescent="0.25">
      <c r="A20" s="547" t="s">
        <v>2551</v>
      </c>
      <c r="B20" s="560" t="s">
        <v>10</v>
      </c>
      <c r="C20" s="561" t="s">
        <v>2532</v>
      </c>
      <c r="D20" s="562"/>
      <c r="E20" s="562"/>
      <c r="F20" s="551">
        <v>1</v>
      </c>
      <c r="G20" s="552"/>
      <c r="H20" s="553"/>
      <c r="I20" s="554"/>
      <c r="J20" s="555"/>
      <c r="K20" s="556"/>
    </row>
    <row r="21" spans="1:11" ht="30" customHeight="1" x14ac:dyDescent="0.25">
      <c r="A21" s="547" t="s">
        <v>2552</v>
      </c>
      <c r="B21" s="560" t="s">
        <v>10</v>
      </c>
      <c r="C21" s="561" t="s">
        <v>2536</v>
      </c>
      <c r="D21" s="562"/>
      <c r="E21" s="562"/>
      <c r="F21" s="551">
        <v>1</v>
      </c>
      <c r="G21" s="552"/>
      <c r="H21" s="553"/>
      <c r="I21" s="554"/>
      <c r="J21" s="555"/>
      <c r="K21" s="556"/>
    </row>
    <row r="22" spans="1:11" ht="30" customHeight="1" x14ac:dyDescent="0.25">
      <c r="C22" s="563"/>
      <c r="D22" s="563"/>
      <c r="E22" s="563"/>
      <c r="F22" s="551">
        <v>1</v>
      </c>
      <c r="G22" s="552"/>
      <c r="H22" s="553"/>
      <c r="I22" s="554"/>
      <c r="J22" s="555"/>
    </row>
    <row r="23" spans="1:11" ht="30" customHeight="1" x14ac:dyDescent="0.25">
      <c r="C23" s="563"/>
      <c r="D23" s="563"/>
      <c r="E23" s="563"/>
      <c r="F23" s="551">
        <v>1</v>
      </c>
      <c r="G23" s="552"/>
      <c r="H23" s="553"/>
      <c r="I23" s="554"/>
      <c r="J23" s="555"/>
    </row>
    <row r="24" spans="1:11" ht="30" customHeight="1" x14ac:dyDescent="0.25">
      <c r="C24" s="563"/>
      <c r="D24" s="563"/>
      <c r="E24" s="563"/>
      <c r="F24" s="551">
        <v>1</v>
      </c>
      <c r="G24" s="552"/>
      <c r="H24" s="553"/>
      <c r="I24" s="554"/>
      <c r="J24" s="555"/>
    </row>
    <row r="25" spans="1:11" ht="30" customHeight="1" x14ac:dyDescent="0.25">
      <c r="C25" s="563"/>
      <c r="D25" s="563"/>
      <c r="E25" s="563"/>
      <c r="F25" s="551">
        <v>1</v>
      </c>
      <c r="G25" s="552"/>
      <c r="H25" s="553"/>
      <c r="I25" s="554"/>
      <c r="J25" s="555"/>
    </row>
    <row r="26" spans="1:11" ht="30" customHeight="1" x14ac:dyDescent="0.25">
      <c r="C26" s="563"/>
      <c r="D26" s="563"/>
      <c r="E26" s="563"/>
      <c r="F26" s="551">
        <v>1</v>
      </c>
      <c r="G26" s="552"/>
      <c r="H26" s="553"/>
      <c r="I26" s="554"/>
      <c r="J26" s="555"/>
    </row>
    <row r="27" spans="1:11" ht="30" customHeight="1" x14ac:dyDescent="0.25">
      <c r="C27" s="563"/>
      <c r="D27" s="563"/>
      <c r="E27" s="563"/>
      <c r="F27" s="551">
        <v>1</v>
      </c>
      <c r="G27" s="552"/>
      <c r="H27" s="553"/>
      <c r="I27" s="554"/>
      <c r="J27" s="555"/>
    </row>
    <row r="28" spans="1:11" ht="30" customHeight="1" x14ac:dyDescent="0.25">
      <c r="C28" s="563"/>
      <c r="D28" s="563"/>
      <c r="E28" s="563"/>
      <c r="F28" s="551">
        <v>1</v>
      </c>
      <c r="G28" s="552"/>
      <c r="H28" s="553"/>
      <c r="I28" s="554"/>
      <c r="J28" s="555"/>
    </row>
    <row r="29" spans="1:11" ht="30" customHeight="1" x14ac:dyDescent="0.25">
      <c r="C29" s="563"/>
      <c r="D29" s="563"/>
      <c r="E29" s="563"/>
      <c r="F29" s="551">
        <v>1</v>
      </c>
      <c r="G29" s="552"/>
      <c r="H29" s="553"/>
      <c r="I29" s="554"/>
      <c r="J29" s="555"/>
    </row>
    <row r="30" spans="1:11" ht="30" customHeight="1" x14ac:dyDescent="0.25">
      <c r="C30" s="563"/>
      <c r="D30" s="563"/>
      <c r="E30" s="563"/>
      <c r="F30" s="551">
        <v>1</v>
      </c>
      <c r="G30" s="552"/>
      <c r="H30" s="553"/>
      <c r="I30" s="554"/>
      <c r="J30" s="555"/>
    </row>
    <row r="31" spans="1:11" ht="30" customHeight="1" x14ac:dyDescent="0.25">
      <c r="C31" s="563"/>
      <c r="D31" s="563"/>
      <c r="E31" s="563"/>
      <c r="F31" s="551">
        <v>1</v>
      </c>
      <c r="G31" s="552"/>
      <c r="H31" s="553"/>
      <c r="I31" s="554"/>
      <c r="J31" s="555"/>
    </row>
    <row r="32" spans="1:11" ht="30" customHeight="1" x14ac:dyDescent="0.25">
      <c r="C32" s="563"/>
      <c r="D32" s="563"/>
      <c r="E32" s="563"/>
      <c r="F32" s="551">
        <v>1</v>
      </c>
      <c r="G32" s="552"/>
      <c r="H32" s="553"/>
      <c r="I32" s="554"/>
      <c r="J32" s="555"/>
    </row>
    <row r="33" spans="3:10" ht="30" customHeight="1" x14ac:dyDescent="0.25">
      <c r="C33" s="563"/>
      <c r="D33" s="563"/>
      <c r="E33" s="563"/>
      <c r="F33" s="551">
        <v>1</v>
      </c>
      <c r="G33" s="552"/>
      <c r="H33" s="553"/>
      <c r="I33" s="554"/>
      <c r="J33" s="555"/>
    </row>
    <row r="34" spans="3:10" ht="30" customHeight="1" x14ac:dyDescent="0.25">
      <c r="C34" s="563"/>
      <c r="D34" s="563"/>
      <c r="E34" s="563"/>
      <c r="F34" s="551">
        <v>1</v>
      </c>
      <c r="G34" s="552"/>
      <c r="H34" s="553"/>
      <c r="I34" s="554"/>
      <c r="J34" s="555"/>
    </row>
    <row r="35" spans="3:10" ht="30" customHeight="1" x14ac:dyDescent="0.25">
      <c r="C35" s="563"/>
      <c r="D35" s="563"/>
      <c r="E35" s="563"/>
      <c r="F35" s="551">
        <v>1</v>
      </c>
      <c r="G35" s="552"/>
      <c r="H35" s="553"/>
      <c r="I35" s="554"/>
      <c r="J35" s="555"/>
    </row>
    <row r="36" spans="3:10" ht="30" customHeight="1" x14ac:dyDescent="0.25">
      <c r="C36" s="563"/>
      <c r="D36" s="563"/>
      <c r="E36" s="563"/>
      <c r="F36" s="551">
        <v>1</v>
      </c>
      <c r="G36" s="552"/>
      <c r="H36" s="553"/>
      <c r="I36" s="554"/>
      <c r="J36" s="555"/>
    </row>
    <row r="37" spans="3:10" ht="30" customHeight="1" x14ac:dyDescent="0.25">
      <c r="C37" s="563"/>
      <c r="D37" s="563"/>
      <c r="E37" s="563"/>
      <c r="F37" s="551">
        <v>1</v>
      </c>
      <c r="G37" s="552"/>
      <c r="H37" s="553"/>
      <c r="I37" s="554"/>
      <c r="J37" s="555"/>
    </row>
    <row r="38" spans="3:10" ht="30" customHeight="1" x14ac:dyDescent="0.25">
      <c r="C38" s="563"/>
      <c r="D38" s="563"/>
      <c r="E38" s="563"/>
      <c r="F38" s="551">
        <v>1</v>
      </c>
      <c r="G38" s="552"/>
      <c r="H38" s="553"/>
      <c r="I38" s="554"/>
      <c r="J38" s="555"/>
    </row>
    <row r="39" spans="3:10" ht="30" customHeight="1" x14ac:dyDescent="0.25">
      <c r="C39" s="563"/>
      <c r="D39" s="563"/>
      <c r="E39" s="563"/>
      <c r="F39" s="551">
        <v>1</v>
      </c>
      <c r="G39" s="552"/>
      <c r="H39" s="553"/>
      <c r="I39" s="554"/>
      <c r="J39" s="555"/>
    </row>
    <row r="40" spans="3:10" ht="30" customHeight="1" x14ac:dyDescent="0.25">
      <c r="C40" s="563"/>
      <c r="D40" s="563"/>
      <c r="E40" s="563"/>
      <c r="F40" s="551">
        <v>1</v>
      </c>
      <c r="G40" s="552"/>
      <c r="H40" s="553"/>
      <c r="I40" s="554"/>
      <c r="J40" s="555"/>
    </row>
    <row r="41" spans="3:10" ht="30" customHeight="1" x14ac:dyDescent="0.25">
      <c r="C41" s="563"/>
      <c r="D41" s="563"/>
      <c r="E41" s="563"/>
      <c r="F41" s="551">
        <v>1</v>
      </c>
      <c r="G41" s="552"/>
      <c r="H41" s="553"/>
      <c r="I41" s="554"/>
      <c r="J41" s="555"/>
    </row>
    <row r="42" spans="3:10" ht="30" customHeight="1" x14ac:dyDescent="0.25">
      <c r="C42" s="563"/>
      <c r="D42" s="563"/>
      <c r="E42" s="563"/>
      <c r="F42" s="551">
        <v>1</v>
      </c>
      <c r="G42" s="552"/>
      <c r="H42" s="553"/>
      <c r="I42" s="554"/>
      <c r="J42" s="555"/>
    </row>
    <row r="43" spans="3:10" ht="30" customHeight="1" x14ac:dyDescent="0.25">
      <c r="C43" s="563"/>
      <c r="D43" s="563"/>
      <c r="E43" s="563"/>
      <c r="F43" s="551">
        <v>1</v>
      </c>
      <c r="G43" s="552"/>
      <c r="H43" s="553"/>
      <c r="I43" s="554"/>
      <c r="J43" s="555"/>
    </row>
    <row r="44" spans="3:10" ht="30" customHeight="1" x14ac:dyDescent="0.25">
      <c r="C44" s="563"/>
      <c r="D44" s="563"/>
      <c r="E44" s="563"/>
      <c r="F44" s="551">
        <v>1</v>
      </c>
      <c r="G44" s="552"/>
      <c r="H44" s="553"/>
      <c r="I44" s="554"/>
      <c r="J44" s="555"/>
    </row>
    <row r="45" spans="3:10" ht="30" customHeight="1" x14ac:dyDescent="0.25">
      <c r="C45" s="563"/>
      <c r="D45" s="563"/>
      <c r="E45" s="563"/>
      <c r="F45" s="551">
        <v>1</v>
      </c>
      <c r="G45" s="552"/>
      <c r="H45" s="553"/>
      <c r="I45" s="554"/>
      <c r="J45" s="555"/>
    </row>
    <row r="46" spans="3:10" ht="30" customHeight="1" x14ac:dyDescent="0.25">
      <c r="C46" s="563"/>
      <c r="D46" s="563"/>
      <c r="E46" s="563"/>
      <c r="F46" s="551">
        <v>1</v>
      </c>
      <c r="G46" s="552"/>
      <c r="H46" s="553"/>
      <c r="I46" s="554"/>
      <c r="J46" s="555"/>
    </row>
    <row r="47" spans="3:10" ht="30" customHeight="1" x14ac:dyDescent="0.25">
      <c r="C47" s="563"/>
      <c r="D47" s="563"/>
      <c r="E47" s="563"/>
      <c r="F47" s="551">
        <v>1</v>
      </c>
      <c r="G47" s="552"/>
      <c r="H47" s="553"/>
      <c r="I47" s="554"/>
      <c r="J47" s="555"/>
    </row>
    <row r="48" spans="3:10" ht="30" customHeight="1" x14ac:dyDescent="0.25">
      <c r="C48" s="563"/>
      <c r="D48" s="563"/>
      <c r="E48" s="563"/>
      <c r="F48" s="551">
        <v>1</v>
      </c>
      <c r="G48" s="552"/>
      <c r="H48" s="553"/>
      <c r="I48" s="554"/>
      <c r="J48" s="555"/>
    </row>
    <row r="49" spans="3:10" ht="30" customHeight="1" x14ac:dyDescent="0.25">
      <c r="C49" s="563"/>
      <c r="D49" s="563"/>
      <c r="E49" s="563"/>
      <c r="F49" s="551">
        <v>1</v>
      </c>
      <c r="G49" s="552"/>
      <c r="H49" s="553"/>
      <c r="I49" s="554"/>
      <c r="J49" s="555"/>
    </row>
    <row r="50" spans="3:10" ht="30" customHeight="1" x14ac:dyDescent="0.25">
      <c r="C50" s="563"/>
      <c r="D50" s="563"/>
      <c r="E50" s="563"/>
      <c r="F50" s="551">
        <v>1</v>
      </c>
      <c r="G50" s="552"/>
      <c r="H50" s="553"/>
      <c r="I50" s="554"/>
      <c r="J50" s="555"/>
    </row>
    <row r="51" spans="3:10" ht="30" customHeight="1" x14ac:dyDescent="0.25">
      <c r="C51" s="563"/>
      <c r="D51" s="563"/>
      <c r="E51" s="563"/>
      <c r="F51" s="551">
        <v>1</v>
      </c>
      <c r="G51" s="552"/>
      <c r="H51" s="553"/>
      <c r="I51" s="554"/>
      <c r="J51" s="555"/>
    </row>
    <row r="52" spans="3:10" ht="30" customHeight="1" x14ac:dyDescent="0.25">
      <c r="C52" s="563"/>
      <c r="D52" s="563"/>
      <c r="E52" s="563"/>
      <c r="F52" s="551">
        <v>1</v>
      </c>
      <c r="G52" s="552"/>
      <c r="H52" s="553"/>
      <c r="I52" s="554"/>
      <c r="J52" s="555"/>
    </row>
    <row r="53" spans="3:10" ht="30" customHeight="1" x14ac:dyDescent="0.25">
      <c r="C53" s="563"/>
      <c r="D53" s="563"/>
      <c r="E53" s="563"/>
      <c r="F53" s="551">
        <v>1</v>
      </c>
      <c r="G53" s="552"/>
      <c r="H53" s="553"/>
      <c r="I53" s="554"/>
      <c r="J53" s="555"/>
    </row>
    <row r="54" spans="3:10" ht="30" customHeight="1" x14ac:dyDescent="0.25">
      <c r="C54" s="563"/>
      <c r="D54" s="563"/>
      <c r="E54" s="563"/>
      <c r="F54" s="551">
        <v>1</v>
      </c>
      <c r="G54" s="552"/>
      <c r="H54" s="553"/>
      <c r="I54" s="554"/>
      <c r="J54" s="555"/>
    </row>
    <row r="55" spans="3:10" ht="30" customHeight="1" x14ac:dyDescent="0.25">
      <c r="C55" s="563"/>
      <c r="D55" s="563"/>
      <c r="E55" s="563"/>
      <c r="F55" s="551">
        <v>1</v>
      </c>
      <c r="G55" s="552"/>
      <c r="H55" s="553"/>
      <c r="I55" s="554"/>
      <c r="J55" s="555"/>
    </row>
    <row r="56" spans="3:10" ht="30" customHeight="1" x14ac:dyDescent="0.25">
      <c r="C56" s="563"/>
      <c r="D56" s="563"/>
      <c r="E56" s="563"/>
      <c r="F56" s="551">
        <v>1</v>
      </c>
      <c r="G56" s="552"/>
      <c r="H56" s="553"/>
      <c r="I56" s="554"/>
      <c r="J56" s="555"/>
    </row>
    <row r="57" spans="3:10" ht="30" customHeight="1" x14ac:dyDescent="0.25">
      <c r="C57" s="563"/>
      <c r="D57" s="563"/>
      <c r="E57" s="563"/>
      <c r="F57" s="551">
        <v>1</v>
      </c>
      <c r="G57" s="552"/>
      <c r="H57" s="553"/>
      <c r="I57" s="554"/>
      <c r="J57" s="555"/>
    </row>
    <row r="58" spans="3:10" ht="30" customHeight="1" x14ac:dyDescent="0.25">
      <c r="C58" s="563"/>
      <c r="D58" s="563"/>
      <c r="E58" s="563"/>
      <c r="F58" s="551">
        <v>1</v>
      </c>
      <c r="G58" s="552"/>
      <c r="H58" s="553"/>
      <c r="I58" s="554"/>
      <c r="J58" s="555"/>
    </row>
    <row r="59" spans="3:10" ht="30" customHeight="1" x14ac:dyDescent="0.25">
      <c r="C59" s="563"/>
      <c r="D59" s="563"/>
      <c r="E59" s="563"/>
      <c r="F59" s="551">
        <v>1</v>
      </c>
      <c r="G59" s="552"/>
      <c r="H59" s="553"/>
      <c r="I59" s="554"/>
      <c r="J59" s="555"/>
    </row>
    <row r="60" spans="3:10" ht="30" customHeight="1" x14ac:dyDescent="0.25">
      <c r="C60" s="563"/>
      <c r="D60" s="563"/>
      <c r="E60" s="563"/>
      <c r="F60" s="551">
        <v>1</v>
      </c>
      <c r="G60" s="552"/>
      <c r="H60" s="553"/>
      <c r="I60" s="554"/>
      <c r="J60" s="555"/>
    </row>
    <row r="61" spans="3:10" ht="30" customHeight="1" x14ac:dyDescent="0.25">
      <c r="C61" s="563"/>
      <c r="D61" s="563"/>
      <c r="E61" s="563"/>
      <c r="F61" s="551">
        <v>1</v>
      </c>
      <c r="G61" s="552"/>
      <c r="H61" s="553"/>
      <c r="I61" s="554"/>
      <c r="J61" s="555"/>
    </row>
    <row r="62" spans="3:10" ht="30" customHeight="1" x14ac:dyDescent="0.25">
      <c r="C62" s="563"/>
      <c r="D62" s="563"/>
      <c r="E62" s="563"/>
      <c r="F62" s="551">
        <v>1</v>
      </c>
      <c r="G62" s="552"/>
      <c r="H62" s="553"/>
      <c r="I62" s="554"/>
      <c r="J62" s="555"/>
    </row>
    <row r="63" spans="3:10" ht="30" customHeight="1" x14ac:dyDescent="0.25">
      <c r="C63" s="563"/>
      <c r="D63" s="563"/>
      <c r="E63" s="563"/>
      <c r="F63" s="551">
        <v>1</v>
      </c>
      <c r="G63" s="552"/>
      <c r="H63" s="553"/>
      <c r="I63" s="554"/>
      <c r="J63" s="555"/>
    </row>
    <row r="64" spans="3:10" ht="30" customHeight="1" x14ac:dyDescent="0.25">
      <c r="C64" s="563"/>
      <c r="D64" s="563"/>
      <c r="E64" s="563"/>
      <c r="F64" s="551">
        <v>1</v>
      </c>
      <c r="G64" s="552"/>
      <c r="H64" s="553"/>
      <c r="I64" s="554"/>
      <c r="J64" s="555"/>
    </row>
    <row r="65" spans="3:10" ht="30" customHeight="1" x14ac:dyDescent="0.25">
      <c r="C65" s="563"/>
      <c r="D65" s="563"/>
      <c r="E65" s="563"/>
      <c r="F65" s="551">
        <v>1</v>
      </c>
      <c r="G65" s="552"/>
      <c r="H65" s="553"/>
      <c r="I65" s="554"/>
      <c r="J65" s="555"/>
    </row>
    <row r="66" spans="3:10" ht="30" customHeight="1" x14ac:dyDescent="0.25">
      <c r="C66" s="563"/>
      <c r="D66" s="563"/>
      <c r="E66" s="563"/>
      <c r="F66" s="551">
        <v>1</v>
      </c>
      <c r="G66" s="552"/>
      <c r="H66" s="553"/>
      <c r="I66" s="554"/>
      <c r="J66" s="555"/>
    </row>
    <row r="67" spans="3:10" ht="30" customHeight="1" x14ac:dyDescent="0.25">
      <c r="C67" s="563"/>
      <c r="D67" s="563"/>
      <c r="E67" s="563"/>
      <c r="F67" s="551">
        <v>1</v>
      </c>
      <c r="G67" s="552"/>
      <c r="H67" s="553"/>
      <c r="I67" s="554"/>
      <c r="J67" s="555"/>
    </row>
    <row r="68" spans="3:10" ht="30" customHeight="1" x14ac:dyDescent="0.25">
      <c r="C68" s="563"/>
      <c r="D68" s="563"/>
      <c r="E68" s="563"/>
      <c r="F68" s="551">
        <v>1</v>
      </c>
      <c r="G68" s="552"/>
      <c r="H68" s="553"/>
      <c r="I68" s="554"/>
      <c r="J68" s="555"/>
    </row>
    <row r="69" spans="3:10" ht="30" customHeight="1" x14ac:dyDescent="0.25">
      <c r="C69" s="563"/>
      <c r="D69" s="563"/>
      <c r="E69" s="563"/>
      <c r="F69" s="551">
        <v>1</v>
      </c>
      <c r="G69" s="552"/>
      <c r="H69" s="553"/>
      <c r="I69" s="554"/>
      <c r="J69" s="555"/>
    </row>
    <row r="70" spans="3:10" ht="30" customHeight="1" x14ac:dyDescent="0.25">
      <c r="C70" s="563"/>
      <c r="D70" s="563"/>
      <c r="E70" s="563"/>
      <c r="F70" s="551">
        <v>1</v>
      </c>
      <c r="G70" s="552"/>
      <c r="H70" s="553"/>
      <c r="I70" s="554"/>
      <c r="J70" s="555"/>
    </row>
    <row r="71" spans="3:10" ht="30" customHeight="1" x14ac:dyDescent="0.25">
      <c r="C71" s="563"/>
      <c r="D71" s="563"/>
      <c r="E71" s="563"/>
      <c r="F71" s="551">
        <v>1</v>
      </c>
      <c r="G71" s="552"/>
      <c r="H71" s="553"/>
      <c r="I71" s="554"/>
      <c r="J71" s="555"/>
    </row>
    <row r="72" spans="3:10" ht="30" customHeight="1" x14ac:dyDescent="0.25">
      <c r="C72" s="563"/>
      <c r="D72" s="563"/>
      <c r="E72" s="563"/>
      <c r="F72" s="551">
        <v>1</v>
      </c>
      <c r="G72" s="552"/>
      <c r="H72" s="553"/>
      <c r="I72" s="554"/>
      <c r="J72" s="555"/>
    </row>
    <row r="73" spans="3:10" ht="30" customHeight="1" x14ac:dyDescent="0.25">
      <c r="C73" s="563"/>
      <c r="D73" s="563"/>
      <c r="E73" s="563"/>
      <c r="F73" s="551">
        <v>1</v>
      </c>
      <c r="G73" s="552"/>
      <c r="H73" s="553"/>
      <c r="I73" s="554"/>
      <c r="J73" s="555"/>
    </row>
    <row r="74" spans="3:10" ht="30" customHeight="1" x14ac:dyDescent="0.25">
      <c r="C74" s="563"/>
      <c r="D74" s="563"/>
      <c r="E74" s="563"/>
      <c r="F74" s="551">
        <v>1</v>
      </c>
      <c r="G74" s="552"/>
      <c r="H74" s="553"/>
      <c r="I74" s="554"/>
      <c r="J74" s="555"/>
    </row>
    <row r="75" spans="3:10" ht="30" customHeight="1" x14ac:dyDescent="0.25">
      <c r="C75" s="563"/>
      <c r="D75" s="563"/>
      <c r="E75" s="563"/>
      <c r="F75" s="551">
        <v>1</v>
      </c>
      <c r="G75" s="552"/>
      <c r="H75" s="553"/>
      <c r="I75" s="554"/>
      <c r="J75" s="555"/>
    </row>
    <row r="76" spans="3:10" ht="30" customHeight="1" x14ac:dyDescent="0.25">
      <c r="C76" s="563"/>
      <c r="D76" s="563"/>
      <c r="E76" s="563"/>
      <c r="F76" s="551">
        <v>1</v>
      </c>
      <c r="G76" s="552"/>
      <c r="H76" s="553"/>
      <c r="I76" s="554"/>
      <c r="J76" s="555"/>
    </row>
    <row r="77" spans="3:10" ht="30" customHeight="1" x14ac:dyDescent="0.25">
      <c r="C77" s="563"/>
      <c r="D77" s="563"/>
      <c r="E77" s="563"/>
      <c r="F77" s="551">
        <v>1</v>
      </c>
      <c r="G77" s="552"/>
      <c r="H77" s="553"/>
      <c r="I77" s="554"/>
      <c r="J77" s="555"/>
    </row>
    <row r="78" spans="3:10" ht="30" customHeight="1" x14ac:dyDescent="0.25">
      <c r="C78" s="563"/>
      <c r="D78" s="563"/>
      <c r="E78" s="563"/>
      <c r="F78" s="551">
        <v>1</v>
      </c>
      <c r="G78" s="552"/>
      <c r="H78" s="553"/>
      <c r="I78" s="554"/>
      <c r="J78" s="555"/>
    </row>
    <row r="79" spans="3:10" ht="30" customHeight="1" x14ac:dyDescent="0.25">
      <c r="C79" s="563"/>
      <c r="D79" s="563"/>
      <c r="E79" s="563"/>
      <c r="F79" s="551">
        <v>1</v>
      </c>
      <c r="G79" s="552"/>
      <c r="H79" s="553"/>
      <c r="I79" s="554"/>
      <c r="J79" s="555"/>
    </row>
    <row r="80" spans="3:10" ht="30" customHeight="1" x14ac:dyDescent="0.25">
      <c r="C80" s="563"/>
      <c r="D80" s="563"/>
      <c r="E80" s="563"/>
      <c r="F80" s="551">
        <v>1</v>
      </c>
      <c r="G80" s="552"/>
      <c r="H80" s="553"/>
      <c r="I80" s="554"/>
      <c r="J80" s="555"/>
    </row>
    <row r="81" spans="3:10" ht="30" customHeight="1" x14ac:dyDescent="0.25">
      <c r="C81" s="563"/>
      <c r="D81" s="563"/>
      <c r="E81" s="563"/>
      <c r="F81" s="551">
        <v>1</v>
      </c>
      <c r="G81" s="552"/>
      <c r="H81" s="553"/>
      <c r="I81" s="554"/>
      <c r="J81" s="555"/>
    </row>
    <row r="82" spans="3:10" ht="30" customHeight="1" x14ac:dyDescent="0.25">
      <c r="C82" s="563"/>
      <c r="D82" s="563"/>
      <c r="E82" s="563"/>
      <c r="F82" s="551">
        <v>1</v>
      </c>
      <c r="G82" s="552"/>
      <c r="H82" s="553"/>
      <c r="I82" s="554"/>
      <c r="J82" s="555"/>
    </row>
    <row r="83" spans="3:10" ht="30" customHeight="1" x14ac:dyDescent="0.25">
      <c r="C83" s="563"/>
      <c r="D83" s="563"/>
      <c r="E83" s="563"/>
      <c r="F83" s="551">
        <v>1</v>
      </c>
      <c r="G83" s="552"/>
      <c r="H83" s="553"/>
      <c r="I83" s="554"/>
      <c r="J83" s="555"/>
    </row>
    <row r="84" spans="3:10" ht="30" customHeight="1" x14ac:dyDescent="0.25">
      <c r="C84" s="563"/>
      <c r="D84" s="563"/>
      <c r="E84" s="563"/>
      <c r="F84" s="551">
        <v>1</v>
      </c>
      <c r="G84" s="552"/>
      <c r="H84" s="553"/>
      <c r="I84" s="554"/>
      <c r="J84" s="555"/>
    </row>
    <row r="85" spans="3:10" ht="30" customHeight="1" x14ac:dyDescent="0.25">
      <c r="C85" s="563"/>
      <c r="D85" s="563"/>
      <c r="E85" s="563"/>
      <c r="F85" s="551">
        <v>1</v>
      </c>
      <c r="G85" s="552"/>
      <c r="H85" s="553"/>
      <c r="I85" s="554"/>
      <c r="J85" s="555"/>
    </row>
    <row r="86" spans="3:10" ht="30" customHeight="1" x14ac:dyDescent="0.25">
      <c r="C86" s="563"/>
      <c r="D86" s="563"/>
      <c r="E86" s="563"/>
      <c r="F86" s="551">
        <v>1</v>
      </c>
      <c r="G86" s="552"/>
      <c r="H86" s="553"/>
      <c r="I86" s="554"/>
      <c r="J86" s="555"/>
    </row>
    <row r="87" spans="3:10" ht="30" customHeight="1" x14ac:dyDescent="0.25">
      <c r="C87" s="563"/>
      <c r="D87" s="563"/>
      <c r="E87" s="563"/>
      <c r="F87" s="551">
        <v>1</v>
      </c>
      <c r="G87" s="552"/>
      <c r="H87" s="553"/>
      <c r="I87" s="554"/>
      <c r="J87" s="555"/>
    </row>
    <row r="88" spans="3:10" ht="30" customHeight="1" x14ac:dyDescent="0.25">
      <c r="C88" s="563"/>
      <c r="D88" s="563"/>
      <c r="E88" s="563"/>
      <c r="F88" s="551">
        <v>1</v>
      </c>
      <c r="G88" s="552"/>
      <c r="H88" s="553"/>
      <c r="I88" s="554"/>
      <c r="J88" s="555"/>
    </row>
    <row r="89" spans="3:10" ht="30" customHeight="1" x14ac:dyDescent="0.25">
      <c r="C89" s="563"/>
      <c r="D89" s="563"/>
      <c r="E89" s="563"/>
      <c r="F89" s="551">
        <v>1</v>
      </c>
      <c r="G89" s="552"/>
      <c r="H89" s="553"/>
      <c r="I89" s="554"/>
      <c r="J89" s="555"/>
    </row>
    <row r="90" spans="3:10" ht="30" customHeight="1" x14ac:dyDescent="0.25">
      <c r="C90" s="563"/>
      <c r="D90" s="563"/>
      <c r="E90" s="563"/>
      <c r="F90" s="551">
        <v>1</v>
      </c>
      <c r="G90" s="552"/>
      <c r="H90" s="553"/>
      <c r="I90" s="554"/>
      <c r="J90" s="555"/>
    </row>
    <row r="91" spans="3:10" ht="30" customHeight="1" x14ac:dyDescent="0.25">
      <c r="C91" s="563"/>
      <c r="D91" s="563"/>
      <c r="E91" s="563"/>
      <c r="F91" s="551">
        <v>1</v>
      </c>
      <c r="G91" s="552"/>
      <c r="H91" s="553"/>
      <c r="I91" s="554"/>
      <c r="J91" s="555"/>
    </row>
    <row r="92" spans="3:10" ht="30" customHeight="1" x14ac:dyDescent="0.25">
      <c r="C92" s="563"/>
      <c r="D92" s="563"/>
      <c r="E92" s="563"/>
      <c r="F92" s="551">
        <v>1</v>
      </c>
      <c r="G92" s="552"/>
      <c r="H92" s="553"/>
      <c r="I92" s="554"/>
      <c r="J92" s="555"/>
    </row>
    <row r="93" spans="3:10" ht="30" customHeight="1" x14ac:dyDescent="0.25">
      <c r="C93" s="563"/>
      <c r="D93" s="563"/>
      <c r="E93" s="563"/>
      <c r="F93" s="551">
        <v>1</v>
      </c>
      <c r="G93" s="552"/>
      <c r="H93" s="553"/>
      <c r="I93" s="554"/>
      <c r="J93" s="555"/>
    </row>
    <row r="94" spans="3:10" ht="30" customHeight="1" x14ac:dyDescent="0.25">
      <c r="C94" s="563"/>
      <c r="D94" s="563"/>
      <c r="E94" s="563"/>
      <c r="F94" s="551">
        <v>1</v>
      </c>
      <c r="G94" s="552"/>
      <c r="H94" s="553"/>
      <c r="I94" s="554"/>
      <c r="J94" s="555"/>
    </row>
    <row r="95" spans="3:10" ht="30" customHeight="1" x14ac:dyDescent="0.25">
      <c r="C95" s="563"/>
      <c r="D95" s="563"/>
      <c r="E95" s="563"/>
      <c r="F95" s="551">
        <v>1</v>
      </c>
      <c r="G95" s="552"/>
      <c r="H95" s="553"/>
      <c r="I95" s="554"/>
      <c r="J95" s="555"/>
    </row>
    <row r="96" spans="3:10" ht="30" customHeight="1" x14ac:dyDescent="0.25">
      <c r="C96" s="563"/>
      <c r="D96" s="563"/>
      <c r="E96" s="563"/>
      <c r="F96" s="551">
        <v>1</v>
      </c>
      <c r="G96" s="552"/>
      <c r="H96" s="553"/>
      <c r="I96" s="554"/>
      <c r="J96" s="555"/>
    </row>
    <row r="97" spans="3:10" ht="30" customHeight="1" x14ac:dyDescent="0.25">
      <c r="C97" s="563"/>
      <c r="D97" s="563"/>
      <c r="E97" s="563"/>
      <c r="F97" s="551">
        <v>1</v>
      </c>
      <c r="G97" s="552"/>
      <c r="H97" s="553"/>
      <c r="I97" s="554"/>
      <c r="J97" s="555"/>
    </row>
    <row r="98" spans="3:10" ht="30" customHeight="1" x14ac:dyDescent="0.25">
      <c r="C98" s="563"/>
      <c r="D98" s="563"/>
      <c r="E98" s="563"/>
      <c r="F98" s="551">
        <v>1</v>
      </c>
      <c r="G98" s="552"/>
      <c r="H98" s="553"/>
      <c r="I98" s="554"/>
      <c r="J98" s="555"/>
    </row>
    <row r="99" spans="3:10" ht="30" customHeight="1" x14ac:dyDescent="0.25">
      <c r="C99" s="563"/>
      <c r="D99" s="563"/>
      <c r="E99" s="563"/>
      <c r="F99" s="551">
        <v>1</v>
      </c>
      <c r="G99" s="552"/>
      <c r="H99" s="553"/>
      <c r="I99" s="554"/>
      <c r="J99" s="555"/>
    </row>
    <row r="100" spans="3:10" ht="30" customHeight="1" x14ac:dyDescent="0.25">
      <c r="C100" s="563"/>
      <c r="D100" s="563"/>
      <c r="E100" s="563"/>
      <c r="F100" s="551">
        <v>1</v>
      </c>
      <c r="G100" s="552"/>
      <c r="H100" s="553"/>
      <c r="I100" s="554"/>
      <c r="J100" s="555"/>
    </row>
    <row r="101" spans="3:10" ht="30" customHeight="1" x14ac:dyDescent="0.25">
      <c r="C101" s="563"/>
      <c r="D101" s="563"/>
      <c r="E101" s="563"/>
      <c r="F101" s="551">
        <v>1</v>
      </c>
      <c r="G101" s="552"/>
      <c r="H101" s="553"/>
      <c r="I101" s="554"/>
      <c r="J101" s="555"/>
    </row>
    <row r="102" spans="3:10" ht="30" customHeight="1" x14ac:dyDescent="0.25">
      <c r="C102" s="563"/>
      <c r="D102" s="563"/>
      <c r="E102" s="563"/>
      <c r="F102" s="551">
        <v>1</v>
      </c>
      <c r="G102" s="552"/>
      <c r="H102" s="553"/>
      <c r="I102" s="554"/>
      <c r="J102" s="555"/>
    </row>
    <row r="103" spans="3:10" ht="30" customHeight="1" x14ac:dyDescent="0.25">
      <c r="C103" s="563"/>
      <c r="D103" s="563"/>
      <c r="E103" s="563"/>
      <c r="F103" s="551">
        <v>1</v>
      </c>
      <c r="G103" s="552"/>
      <c r="H103" s="553"/>
      <c r="I103" s="554"/>
      <c r="J103" s="555"/>
    </row>
    <row r="104" spans="3:10" ht="30" customHeight="1" x14ac:dyDescent="0.25">
      <c r="C104" s="563"/>
      <c r="D104" s="563"/>
      <c r="E104" s="563"/>
      <c r="F104" s="551">
        <v>1</v>
      </c>
      <c r="G104" s="552"/>
      <c r="H104" s="553"/>
      <c r="I104" s="554"/>
      <c r="J104" s="555"/>
    </row>
    <row r="105" spans="3:10" ht="30" customHeight="1" x14ac:dyDescent="0.25">
      <c r="C105" s="563"/>
      <c r="D105" s="563"/>
      <c r="E105" s="563"/>
      <c r="F105" s="551">
        <v>1</v>
      </c>
      <c r="G105" s="552"/>
      <c r="H105" s="553"/>
      <c r="I105" s="554"/>
      <c r="J105" s="555"/>
    </row>
    <row r="106" spans="3:10" ht="30" customHeight="1" x14ac:dyDescent="0.25">
      <c r="C106" s="563"/>
      <c r="D106" s="563"/>
      <c r="E106" s="563"/>
      <c r="F106" s="551">
        <v>1</v>
      </c>
      <c r="G106" s="552"/>
      <c r="H106" s="553"/>
      <c r="I106" s="554"/>
      <c r="J106" s="555"/>
    </row>
    <row r="107" spans="3:10" ht="30" customHeight="1" x14ac:dyDescent="0.25">
      <c r="C107" s="563"/>
      <c r="D107" s="563"/>
      <c r="E107" s="563"/>
      <c r="F107" s="551">
        <v>1</v>
      </c>
      <c r="G107" s="552"/>
      <c r="H107" s="553"/>
      <c r="I107" s="554"/>
      <c r="J107" s="555"/>
    </row>
    <row r="108" spans="3:10" ht="30" customHeight="1" x14ac:dyDescent="0.25">
      <c r="C108" s="563"/>
      <c r="D108" s="563"/>
      <c r="E108" s="563"/>
      <c r="F108" s="551">
        <v>1</v>
      </c>
      <c r="G108" s="552"/>
      <c r="H108" s="553"/>
      <c r="I108" s="554"/>
      <c r="J108" s="555"/>
    </row>
    <row r="109" spans="3:10" ht="30" customHeight="1" x14ac:dyDescent="0.25">
      <c r="C109" s="563"/>
      <c r="D109" s="563"/>
      <c r="E109" s="563"/>
      <c r="F109" s="551">
        <v>1</v>
      </c>
      <c r="G109" s="552"/>
      <c r="H109" s="553"/>
      <c r="I109" s="554"/>
      <c r="J109" s="555"/>
    </row>
    <row r="110" spans="3:10" ht="30" customHeight="1" x14ac:dyDescent="0.25">
      <c r="C110" s="563"/>
      <c r="D110" s="563"/>
      <c r="E110" s="563"/>
      <c r="F110" s="551">
        <v>1</v>
      </c>
      <c r="G110" s="552"/>
      <c r="H110" s="553"/>
      <c r="I110" s="554"/>
      <c r="J110" s="555"/>
    </row>
    <row r="111" spans="3:10" ht="30" customHeight="1" x14ac:dyDescent="0.25">
      <c r="C111" s="563"/>
      <c r="D111" s="563"/>
      <c r="E111" s="563"/>
      <c r="F111" s="551">
        <v>1</v>
      </c>
      <c r="G111" s="552"/>
      <c r="H111" s="553"/>
      <c r="I111" s="554"/>
      <c r="J111" s="555"/>
    </row>
    <row r="112" spans="3:10" ht="30" customHeight="1" x14ac:dyDescent="0.25">
      <c r="C112" s="563"/>
      <c r="D112" s="563"/>
      <c r="E112" s="563"/>
      <c r="F112" s="551">
        <v>1</v>
      </c>
      <c r="G112" s="552"/>
      <c r="H112" s="553"/>
      <c r="I112" s="554"/>
      <c r="J112" s="555"/>
    </row>
    <row r="113" spans="3:10" ht="30" customHeight="1" x14ac:dyDescent="0.25">
      <c r="C113" s="563"/>
      <c r="D113" s="563"/>
      <c r="E113" s="563"/>
      <c r="F113" s="551">
        <v>1</v>
      </c>
      <c r="G113" s="552"/>
      <c r="H113" s="553"/>
      <c r="I113" s="554"/>
      <c r="J113" s="555"/>
    </row>
    <row r="114" spans="3:10" ht="30" customHeight="1" x14ac:dyDescent="0.25">
      <c r="C114" s="563"/>
      <c r="D114" s="563"/>
      <c r="E114" s="563"/>
      <c r="F114" s="551">
        <v>1</v>
      </c>
      <c r="G114" s="552"/>
      <c r="H114" s="553"/>
      <c r="I114" s="554"/>
      <c r="J114" s="555"/>
    </row>
    <row r="115" spans="3:10" ht="30" customHeight="1" x14ac:dyDescent="0.25">
      <c r="C115" s="563"/>
      <c r="D115" s="563"/>
      <c r="E115" s="563"/>
      <c r="F115" s="551">
        <v>1</v>
      </c>
      <c r="G115" s="552"/>
      <c r="H115" s="553"/>
      <c r="I115" s="554"/>
      <c r="J115" s="555"/>
    </row>
    <row r="116" spans="3:10" ht="30" customHeight="1" x14ac:dyDescent="0.25">
      <c r="C116" s="563"/>
      <c r="D116" s="563"/>
      <c r="E116" s="563"/>
      <c r="F116" s="551">
        <v>1</v>
      </c>
      <c r="G116" s="552"/>
      <c r="H116" s="553"/>
      <c r="I116" s="554"/>
      <c r="J116" s="555"/>
    </row>
    <row r="117" spans="3:10" ht="30" customHeight="1" x14ac:dyDescent="0.25">
      <c r="C117" s="563"/>
      <c r="D117" s="563"/>
      <c r="E117" s="563"/>
      <c r="F117" s="551">
        <v>1</v>
      </c>
      <c r="G117" s="552"/>
      <c r="H117" s="553"/>
      <c r="I117" s="554"/>
      <c r="J117" s="555"/>
    </row>
    <row r="118" spans="3:10" ht="30" customHeight="1" x14ac:dyDescent="0.25">
      <c r="C118" s="563"/>
      <c r="D118" s="563"/>
      <c r="E118" s="563"/>
      <c r="F118" s="551">
        <v>1</v>
      </c>
      <c r="G118" s="552"/>
      <c r="H118" s="553"/>
      <c r="I118" s="554"/>
      <c r="J118" s="555"/>
    </row>
    <row r="119" spans="3:10" ht="30" customHeight="1" x14ac:dyDescent="0.25">
      <c r="C119" s="563"/>
      <c r="D119" s="563"/>
      <c r="E119" s="563"/>
      <c r="F119" s="551">
        <v>1</v>
      </c>
      <c r="G119" s="552"/>
      <c r="H119" s="553"/>
      <c r="I119" s="554"/>
      <c r="J119" s="555"/>
    </row>
    <row r="120" spans="3:10" ht="30" customHeight="1" x14ac:dyDescent="0.25">
      <c r="C120" s="563"/>
      <c r="D120" s="563"/>
      <c r="E120" s="563"/>
      <c r="F120" s="551">
        <v>1</v>
      </c>
      <c r="G120" s="552"/>
      <c r="H120" s="553"/>
      <c r="I120" s="554"/>
      <c r="J120" s="555"/>
    </row>
    <row r="121" spans="3:10" ht="30" customHeight="1" x14ac:dyDescent="0.25">
      <c r="C121" s="563"/>
      <c r="D121" s="563"/>
      <c r="E121" s="563"/>
      <c r="F121" s="551">
        <v>1</v>
      </c>
      <c r="G121" s="552"/>
      <c r="H121" s="553"/>
      <c r="I121" s="554"/>
      <c r="J121" s="555"/>
    </row>
    <row r="122" spans="3:10" ht="30" customHeight="1" x14ac:dyDescent="0.25">
      <c r="C122" s="563"/>
      <c r="D122" s="563"/>
      <c r="E122" s="563"/>
      <c r="F122" s="551">
        <v>1</v>
      </c>
      <c r="G122" s="552"/>
      <c r="H122" s="553"/>
      <c r="I122" s="554"/>
      <c r="J122" s="555"/>
    </row>
    <row r="123" spans="3:10" ht="30" customHeight="1" x14ac:dyDescent="0.25">
      <c r="C123" s="563"/>
      <c r="D123" s="563"/>
      <c r="E123" s="563"/>
      <c r="F123" s="551">
        <v>1</v>
      </c>
      <c r="G123" s="552"/>
      <c r="H123" s="553"/>
      <c r="I123" s="554"/>
      <c r="J123" s="555"/>
    </row>
    <row r="124" spans="3:10" ht="30" customHeight="1" x14ac:dyDescent="0.25">
      <c r="C124" s="563"/>
      <c r="D124" s="563"/>
      <c r="E124" s="563"/>
      <c r="F124" s="551">
        <v>1</v>
      </c>
      <c r="G124" s="552"/>
      <c r="H124" s="553"/>
      <c r="I124" s="554"/>
      <c r="J124" s="555"/>
    </row>
    <row r="125" spans="3:10" ht="30" customHeight="1" x14ac:dyDescent="0.25">
      <c r="C125" s="563"/>
      <c r="D125" s="563"/>
      <c r="E125" s="563"/>
      <c r="F125" s="551">
        <v>1</v>
      </c>
      <c r="G125" s="552"/>
      <c r="H125" s="553"/>
      <c r="I125" s="554"/>
      <c r="J125" s="555"/>
    </row>
    <row r="126" spans="3:10" ht="30" customHeight="1" x14ac:dyDescent="0.25">
      <c r="C126" s="563"/>
      <c r="D126" s="563"/>
      <c r="E126" s="563"/>
      <c r="F126" s="551">
        <v>1</v>
      </c>
      <c r="G126" s="552"/>
      <c r="H126" s="553"/>
      <c r="I126" s="554"/>
      <c r="J126" s="555"/>
    </row>
    <row r="127" spans="3:10" ht="30" customHeight="1" x14ac:dyDescent="0.25">
      <c r="C127" s="563"/>
      <c r="D127" s="563"/>
      <c r="E127" s="563"/>
      <c r="F127" s="551">
        <v>1</v>
      </c>
      <c r="G127" s="552"/>
      <c r="H127" s="553"/>
      <c r="I127" s="554"/>
      <c r="J127" s="555"/>
    </row>
    <row r="128" spans="3:10" ht="30" customHeight="1" x14ac:dyDescent="0.25">
      <c r="C128" s="563"/>
      <c r="D128" s="563"/>
      <c r="E128" s="563"/>
      <c r="F128" s="551">
        <v>1</v>
      </c>
      <c r="G128" s="552"/>
      <c r="H128" s="553"/>
      <c r="I128" s="554"/>
      <c r="J128" s="555"/>
    </row>
    <row r="129" spans="3:10" ht="30" customHeight="1" x14ac:dyDescent="0.25">
      <c r="C129" s="563"/>
      <c r="D129" s="563"/>
      <c r="E129" s="563"/>
      <c r="F129" s="551">
        <v>1</v>
      </c>
      <c r="G129" s="552"/>
      <c r="H129" s="553"/>
      <c r="I129" s="554"/>
      <c r="J129" s="555"/>
    </row>
    <row r="130" spans="3:10" ht="30" customHeight="1" x14ac:dyDescent="0.25">
      <c r="C130" s="563"/>
      <c r="D130" s="563"/>
      <c r="E130" s="563"/>
      <c r="F130" s="551">
        <v>1</v>
      </c>
      <c r="G130" s="552"/>
      <c r="H130" s="553"/>
      <c r="I130" s="554"/>
      <c r="J130" s="555"/>
    </row>
    <row r="131" spans="3:10" ht="30" customHeight="1" x14ac:dyDescent="0.25">
      <c r="C131" s="563"/>
      <c r="D131" s="563"/>
      <c r="E131" s="563"/>
      <c r="F131" s="551">
        <v>1</v>
      </c>
      <c r="G131" s="552"/>
      <c r="H131" s="553"/>
      <c r="I131" s="554"/>
      <c r="J131" s="555"/>
    </row>
    <row r="132" spans="3:10" ht="30" customHeight="1" x14ac:dyDescent="0.25">
      <c r="C132" s="563"/>
      <c r="D132" s="563"/>
      <c r="E132" s="563"/>
      <c r="F132" s="551">
        <v>1</v>
      </c>
      <c r="G132" s="552"/>
      <c r="H132" s="553"/>
      <c r="I132" s="554"/>
      <c r="J132" s="555"/>
    </row>
    <row r="133" spans="3:10" ht="30" customHeight="1" x14ac:dyDescent="0.25">
      <c r="C133" s="563"/>
      <c r="D133" s="563"/>
      <c r="E133" s="563"/>
      <c r="F133" s="551">
        <v>1</v>
      </c>
      <c r="G133" s="552"/>
      <c r="H133" s="553"/>
      <c r="I133" s="554"/>
      <c r="J133" s="555"/>
    </row>
    <row r="134" spans="3:10" ht="30" customHeight="1" x14ac:dyDescent="0.25">
      <c r="C134" s="563"/>
      <c r="D134" s="563"/>
      <c r="E134" s="563"/>
      <c r="F134" s="551">
        <v>1</v>
      </c>
      <c r="G134" s="552"/>
      <c r="H134" s="553"/>
      <c r="I134" s="554"/>
      <c r="J134" s="555"/>
    </row>
    <row r="135" spans="3:10" ht="30" customHeight="1" x14ac:dyDescent="0.25">
      <c r="C135" s="563"/>
      <c r="D135" s="563"/>
      <c r="E135" s="563"/>
      <c r="F135" s="551">
        <v>1</v>
      </c>
      <c r="G135" s="552"/>
      <c r="H135" s="553"/>
      <c r="I135" s="554"/>
      <c r="J135" s="555"/>
    </row>
    <row r="136" spans="3:10" ht="30" customHeight="1" x14ac:dyDescent="0.25">
      <c r="C136" s="563"/>
      <c r="D136" s="563"/>
      <c r="E136" s="563"/>
      <c r="F136" s="551">
        <v>1</v>
      </c>
      <c r="G136" s="552"/>
      <c r="H136" s="553"/>
      <c r="I136" s="554"/>
      <c r="J136" s="555"/>
    </row>
    <row r="137" spans="3:10" ht="30" customHeight="1" x14ac:dyDescent="0.25">
      <c r="C137" s="563"/>
      <c r="D137" s="563"/>
      <c r="E137" s="563"/>
      <c r="F137" s="551">
        <v>1</v>
      </c>
      <c r="G137" s="552"/>
      <c r="H137" s="553"/>
      <c r="I137" s="554"/>
      <c r="J137" s="555"/>
    </row>
    <row r="138" spans="3:10" ht="30" customHeight="1" x14ac:dyDescent="0.25">
      <c r="C138" s="563"/>
      <c r="D138" s="563"/>
      <c r="E138" s="563"/>
      <c r="F138" s="551">
        <v>1</v>
      </c>
      <c r="G138" s="552"/>
      <c r="H138" s="553"/>
      <c r="I138" s="554"/>
      <c r="J138" s="555"/>
    </row>
    <row r="139" spans="3:10" ht="30" customHeight="1" x14ac:dyDescent="0.25">
      <c r="C139" s="563"/>
      <c r="D139" s="563"/>
      <c r="E139" s="563"/>
      <c r="F139" s="551">
        <v>1</v>
      </c>
      <c r="G139" s="552"/>
      <c r="H139" s="553"/>
      <c r="I139" s="554"/>
      <c r="J139" s="555"/>
    </row>
    <row r="140" spans="3:10" ht="30" customHeight="1" x14ac:dyDescent="0.25">
      <c r="C140" s="563"/>
      <c r="D140" s="563"/>
      <c r="E140" s="563"/>
      <c r="F140" s="551">
        <v>1</v>
      </c>
      <c r="G140" s="552"/>
      <c r="H140" s="553"/>
      <c r="I140" s="554"/>
      <c r="J140" s="555"/>
    </row>
    <row r="141" spans="3:10" ht="30" customHeight="1" x14ac:dyDescent="0.25">
      <c r="C141" s="563"/>
      <c r="D141" s="563"/>
      <c r="E141" s="563"/>
      <c r="F141" s="551">
        <v>1</v>
      </c>
      <c r="G141" s="552"/>
      <c r="H141" s="553"/>
      <c r="I141" s="554"/>
      <c r="J141" s="555"/>
    </row>
    <row r="142" spans="3:10" ht="30" customHeight="1" x14ac:dyDescent="0.25">
      <c r="C142" s="563"/>
      <c r="D142" s="563"/>
      <c r="E142" s="563"/>
      <c r="F142" s="551">
        <v>1</v>
      </c>
      <c r="G142" s="552"/>
      <c r="H142" s="553"/>
      <c r="I142" s="554"/>
      <c r="J142" s="555"/>
    </row>
    <row r="143" spans="3:10" ht="30" customHeight="1" x14ac:dyDescent="0.25">
      <c r="C143" s="563"/>
      <c r="D143" s="563"/>
      <c r="E143" s="563"/>
      <c r="F143" s="551">
        <v>1</v>
      </c>
      <c r="G143" s="552"/>
      <c r="H143" s="553"/>
      <c r="I143" s="554"/>
      <c r="J143" s="555"/>
    </row>
    <row r="144" spans="3:10" ht="30" customHeight="1" x14ac:dyDescent="0.25">
      <c r="C144" s="563"/>
      <c r="D144" s="563"/>
      <c r="E144" s="563"/>
      <c r="F144" s="551">
        <v>1</v>
      </c>
      <c r="G144" s="552"/>
      <c r="H144" s="553"/>
      <c r="I144" s="554"/>
      <c r="J144" s="555"/>
    </row>
    <row r="145" spans="3:10" ht="30" customHeight="1" x14ac:dyDescent="0.25">
      <c r="C145" s="563"/>
      <c r="D145" s="563"/>
      <c r="E145" s="563"/>
      <c r="F145" s="551">
        <v>1</v>
      </c>
      <c r="G145" s="552"/>
      <c r="H145" s="553"/>
      <c r="I145" s="554"/>
      <c r="J145" s="555"/>
    </row>
    <row r="146" spans="3:10" ht="30" customHeight="1" x14ac:dyDescent="0.25">
      <c r="C146" s="563"/>
      <c r="D146" s="563"/>
      <c r="E146" s="563"/>
      <c r="F146" s="551">
        <v>1</v>
      </c>
      <c r="G146" s="552"/>
      <c r="H146" s="553"/>
      <c r="I146" s="554"/>
      <c r="J146" s="555"/>
    </row>
    <row r="147" spans="3:10" ht="30" customHeight="1" x14ac:dyDescent="0.25">
      <c r="C147" s="563"/>
      <c r="D147" s="563"/>
      <c r="E147" s="563"/>
      <c r="F147" s="551">
        <v>1</v>
      </c>
      <c r="G147" s="552"/>
      <c r="H147" s="553"/>
      <c r="I147" s="554"/>
      <c r="J147" s="555"/>
    </row>
    <row r="148" spans="3:10" ht="30" customHeight="1" x14ac:dyDescent="0.25">
      <c r="C148" s="563"/>
      <c r="D148" s="563"/>
      <c r="E148" s="563"/>
      <c r="F148" s="551">
        <v>1</v>
      </c>
      <c r="G148" s="552"/>
      <c r="H148" s="553"/>
      <c r="I148" s="554"/>
      <c r="J148" s="555"/>
    </row>
    <row r="149" spans="3:10" ht="30" customHeight="1" x14ac:dyDescent="0.25">
      <c r="C149" s="563"/>
      <c r="D149" s="563"/>
      <c r="E149" s="563"/>
      <c r="F149" s="551">
        <v>1</v>
      </c>
      <c r="G149" s="552"/>
      <c r="H149" s="553"/>
      <c r="I149" s="554"/>
      <c r="J149" s="555"/>
    </row>
    <row r="150" spans="3:10" ht="30" customHeight="1" x14ac:dyDescent="0.25">
      <c r="C150" s="563"/>
      <c r="D150" s="563"/>
      <c r="E150" s="563"/>
      <c r="F150" s="551">
        <v>1</v>
      </c>
      <c r="G150" s="552"/>
      <c r="H150" s="553"/>
      <c r="I150" s="554"/>
      <c r="J150" s="555"/>
    </row>
    <row r="151" spans="3:10" ht="30" customHeight="1" x14ac:dyDescent="0.25">
      <c r="C151" s="563"/>
      <c r="D151" s="563"/>
      <c r="E151" s="563"/>
      <c r="F151" s="551">
        <v>1</v>
      </c>
      <c r="G151" s="552"/>
      <c r="H151" s="553"/>
      <c r="I151" s="554"/>
      <c r="J151" s="555"/>
    </row>
    <row r="152" spans="3:10" ht="30" customHeight="1" x14ac:dyDescent="0.25">
      <c r="C152" s="563"/>
      <c r="D152" s="563"/>
      <c r="E152" s="563"/>
      <c r="F152" s="551">
        <v>1</v>
      </c>
      <c r="G152" s="552"/>
      <c r="H152" s="553"/>
      <c r="I152" s="554"/>
      <c r="J152" s="555"/>
    </row>
    <row r="153" spans="3:10" ht="30" customHeight="1" x14ac:dyDescent="0.25">
      <c r="C153" s="563"/>
      <c r="D153" s="563"/>
      <c r="E153" s="563"/>
      <c r="F153" s="551">
        <v>1</v>
      </c>
      <c r="G153" s="552"/>
      <c r="H153" s="553"/>
      <c r="I153" s="554"/>
      <c r="J153" s="555"/>
    </row>
    <row r="154" spans="3:10" ht="30" customHeight="1" x14ac:dyDescent="0.25">
      <c r="C154" s="563"/>
      <c r="D154" s="563"/>
      <c r="E154" s="563"/>
      <c r="F154" s="551">
        <v>1</v>
      </c>
      <c r="G154" s="552"/>
      <c r="H154" s="553"/>
      <c r="I154" s="554"/>
      <c r="J154" s="555"/>
    </row>
    <row r="155" spans="3:10" ht="30" customHeight="1" x14ac:dyDescent="0.25">
      <c r="C155" s="563"/>
      <c r="D155" s="563"/>
      <c r="E155" s="563"/>
      <c r="F155" s="551">
        <v>1</v>
      </c>
      <c r="G155" s="552"/>
      <c r="H155" s="553"/>
      <c r="I155" s="554"/>
      <c r="J155" s="555"/>
    </row>
    <row r="156" spans="3:10" ht="30" customHeight="1" x14ac:dyDescent="0.25">
      <c r="C156" s="563"/>
      <c r="D156" s="563"/>
      <c r="E156" s="563"/>
      <c r="F156" s="551">
        <v>1</v>
      </c>
      <c r="G156" s="552"/>
      <c r="H156" s="553"/>
      <c r="I156" s="554"/>
      <c r="J156" s="555"/>
    </row>
    <row r="157" spans="3:10" ht="30" customHeight="1" x14ac:dyDescent="0.25">
      <c r="C157" s="563"/>
      <c r="D157" s="563"/>
      <c r="E157" s="563"/>
      <c r="F157" s="551">
        <v>1</v>
      </c>
      <c r="G157" s="552"/>
      <c r="H157" s="553"/>
      <c r="I157" s="554"/>
      <c r="J157" s="555"/>
    </row>
    <row r="158" spans="3:10" ht="30" customHeight="1" x14ac:dyDescent="0.25">
      <c r="C158" s="563"/>
      <c r="D158" s="563"/>
      <c r="E158" s="563"/>
      <c r="F158" s="551">
        <v>1</v>
      </c>
      <c r="G158" s="552"/>
      <c r="H158" s="553"/>
      <c r="I158" s="554"/>
      <c r="J158" s="555"/>
    </row>
    <row r="159" spans="3:10" ht="30" customHeight="1" x14ac:dyDescent="0.25">
      <c r="C159" s="563"/>
      <c r="D159" s="563"/>
      <c r="E159" s="563"/>
      <c r="F159" s="551">
        <v>1</v>
      </c>
      <c r="G159" s="552"/>
      <c r="H159" s="553"/>
      <c r="I159" s="554"/>
      <c r="J159" s="555"/>
    </row>
    <row r="160" spans="3:10" ht="30" customHeight="1" x14ac:dyDescent="0.25">
      <c r="C160" s="563"/>
      <c r="D160" s="563"/>
      <c r="E160" s="563"/>
      <c r="F160" s="551">
        <v>1</v>
      </c>
      <c r="G160" s="552"/>
      <c r="H160" s="553"/>
      <c r="I160" s="554"/>
      <c r="J160" s="555"/>
    </row>
    <row r="161" spans="3:10" ht="30" customHeight="1" x14ac:dyDescent="0.25">
      <c r="C161" s="563"/>
      <c r="D161" s="563"/>
      <c r="E161" s="563"/>
      <c r="F161" s="551">
        <v>1</v>
      </c>
      <c r="G161" s="552"/>
      <c r="H161" s="553"/>
      <c r="I161" s="554"/>
      <c r="J161" s="555"/>
    </row>
    <row r="162" spans="3:10" ht="30" customHeight="1" x14ac:dyDescent="0.25">
      <c r="C162" s="563"/>
      <c r="D162" s="563"/>
      <c r="E162" s="563"/>
      <c r="F162" s="551">
        <v>1</v>
      </c>
      <c r="G162" s="552"/>
      <c r="H162" s="553"/>
      <c r="I162" s="554"/>
      <c r="J162" s="555"/>
    </row>
    <row r="163" spans="3:10" ht="30" customHeight="1" x14ac:dyDescent="0.25">
      <c r="C163" s="563"/>
      <c r="D163" s="563"/>
      <c r="E163" s="563"/>
      <c r="F163" s="551">
        <v>1</v>
      </c>
      <c r="G163" s="552"/>
      <c r="H163" s="553"/>
      <c r="I163" s="554"/>
      <c r="J163" s="555"/>
    </row>
    <row r="164" spans="3:10" ht="30" customHeight="1" x14ac:dyDescent="0.25">
      <c r="C164" s="563"/>
      <c r="D164" s="563"/>
      <c r="E164" s="563"/>
      <c r="F164" s="551">
        <v>1</v>
      </c>
      <c r="G164" s="552"/>
      <c r="H164" s="553"/>
      <c r="I164" s="554"/>
      <c r="J164" s="555"/>
    </row>
    <row r="165" spans="3:10" ht="30" customHeight="1" x14ac:dyDescent="0.25">
      <c r="C165" s="563"/>
      <c r="D165" s="563"/>
      <c r="E165" s="563"/>
      <c r="F165" s="551">
        <v>1</v>
      </c>
      <c r="G165" s="552"/>
      <c r="H165" s="553"/>
      <c r="I165" s="554"/>
      <c r="J165" s="555"/>
    </row>
    <row r="166" spans="3:10" ht="30" customHeight="1" x14ac:dyDescent="0.25">
      <c r="C166" s="563"/>
      <c r="D166" s="563"/>
      <c r="E166" s="563"/>
      <c r="F166" s="551">
        <v>1</v>
      </c>
      <c r="G166" s="552"/>
      <c r="H166" s="553"/>
      <c r="I166" s="554"/>
      <c r="J166" s="555"/>
    </row>
    <row r="167" spans="3:10" ht="30" customHeight="1" x14ac:dyDescent="0.25">
      <c r="C167" s="563"/>
      <c r="D167" s="563"/>
      <c r="E167" s="563"/>
      <c r="F167" s="551">
        <v>1</v>
      </c>
      <c r="G167" s="552"/>
      <c r="H167" s="553"/>
      <c r="I167" s="554"/>
      <c r="J167" s="555"/>
    </row>
    <row r="168" spans="3:10" ht="30" customHeight="1" x14ac:dyDescent="0.25">
      <c r="C168" s="563"/>
      <c r="D168" s="563"/>
      <c r="E168" s="563"/>
      <c r="F168" s="551">
        <v>1</v>
      </c>
      <c r="G168" s="552"/>
      <c r="H168" s="553"/>
      <c r="I168" s="554"/>
      <c r="J168" s="555"/>
    </row>
    <row r="169" spans="3:10" ht="30" customHeight="1" x14ac:dyDescent="0.25">
      <c r="C169" s="563"/>
      <c r="D169" s="563"/>
      <c r="E169" s="563"/>
      <c r="F169" s="551">
        <v>1</v>
      </c>
      <c r="G169" s="552"/>
      <c r="H169" s="553"/>
      <c r="I169" s="554"/>
      <c r="J169" s="555"/>
    </row>
    <row r="170" spans="3:10" ht="30" customHeight="1" x14ac:dyDescent="0.25">
      <c r="C170" s="563"/>
      <c r="D170" s="563"/>
      <c r="E170" s="563"/>
      <c r="F170" s="551">
        <v>1</v>
      </c>
      <c r="G170" s="552"/>
      <c r="H170" s="553"/>
      <c r="I170" s="554"/>
      <c r="J170" s="555"/>
    </row>
    <row r="171" spans="3:10" ht="30" customHeight="1" x14ac:dyDescent="0.25">
      <c r="C171" s="563"/>
      <c r="D171" s="563"/>
      <c r="E171" s="563"/>
      <c r="F171" s="551">
        <v>1</v>
      </c>
      <c r="G171" s="552"/>
      <c r="H171" s="553"/>
      <c r="I171" s="554"/>
      <c r="J171" s="555"/>
    </row>
    <row r="172" spans="3:10" ht="30" customHeight="1" x14ac:dyDescent="0.25">
      <c r="C172" s="563"/>
      <c r="D172" s="563"/>
      <c r="E172" s="563"/>
      <c r="F172" s="551">
        <v>1</v>
      </c>
      <c r="G172" s="552"/>
      <c r="H172" s="553"/>
      <c r="I172" s="554"/>
      <c r="J172" s="555"/>
    </row>
    <row r="173" spans="3:10" ht="30" customHeight="1" x14ac:dyDescent="0.25">
      <c r="C173" s="563"/>
      <c r="D173" s="563"/>
      <c r="E173" s="563"/>
      <c r="F173" s="551">
        <v>1</v>
      </c>
      <c r="G173" s="552"/>
      <c r="H173" s="553"/>
      <c r="I173" s="554"/>
      <c r="J173" s="555"/>
    </row>
    <row r="174" spans="3:10" ht="30" customHeight="1" x14ac:dyDescent="0.25">
      <c r="C174" s="563"/>
      <c r="D174" s="563"/>
      <c r="E174" s="563"/>
      <c r="F174" s="551">
        <v>1</v>
      </c>
      <c r="G174" s="552"/>
      <c r="H174" s="553"/>
      <c r="I174" s="554"/>
      <c r="J174" s="555"/>
    </row>
    <row r="175" spans="3:10" ht="30" customHeight="1" x14ac:dyDescent="0.25">
      <c r="C175" s="563"/>
      <c r="D175" s="563"/>
      <c r="E175" s="563"/>
      <c r="F175" s="551">
        <v>1</v>
      </c>
      <c r="G175" s="552"/>
      <c r="H175" s="553"/>
      <c r="I175" s="554"/>
      <c r="J175" s="555"/>
    </row>
    <row r="176" spans="3:10" ht="30" customHeight="1" x14ac:dyDescent="0.25">
      <c r="C176" s="563"/>
      <c r="D176" s="563"/>
      <c r="E176" s="563"/>
      <c r="F176" s="551">
        <v>1</v>
      </c>
      <c r="G176" s="552"/>
      <c r="H176" s="553"/>
      <c r="I176" s="554"/>
      <c r="J176" s="555"/>
    </row>
    <row r="177" spans="3:10" ht="30" customHeight="1" x14ac:dyDescent="0.25">
      <c r="C177" s="563"/>
      <c r="D177" s="563"/>
      <c r="E177" s="563"/>
      <c r="F177" s="551">
        <v>1</v>
      </c>
      <c r="G177" s="552"/>
      <c r="H177" s="553"/>
      <c r="I177" s="554"/>
      <c r="J177" s="555"/>
    </row>
    <row r="178" spans="3:10" ht="30" customHeight="1" x14ac:dyDescent="0.25">
      <c r="C178" s="563"/>
      <c r="D178" s="563"/>
      <c r="E178" s="563"/>
      <c r="F178" s="551">
        <v>1</v>
      </c>
      <c r="G178" s="552"/>
      <c r="H178" s="553"/>
      <c r="I178" s="554"/>
      <c r="J178" s="555"/>
    </row>
    <row r="179" spans="3:10" ht="30" customHeight="1" x14ac:dyDescent="0.25">
      <c r="C179" s="563"/>
      <c r="D179" s="563"/>
      <c r="E179" s="563"/>
      <c r="F179" s="551">
        <v>1</v>
      </c>
      <c r="G179" s="552"/>
      <c r="H179" s="553"/>
      <c r="I179" s="554"/>
      <c r="J179" s="555"/>
    </row>
    <row r="180" spans="3:10" ht="30" customHeight="1" x14ac:dyDescent="0.25">
      <c r="C180" s="563"/>
      <c r="D180" s="563"/>
      <c r="E180" s="563"/>
      <c r="F180" s="551">
        <v>1</v>
      </c>
      <c r="G180" s="552"/>
      <c r="H180" s="553"/>
      <c r="I180" s="554"/>
      <c r="J180" s="555"/>
    </row>
    <row r="181" spans="3:10" ht="30" customHeight="1" x14ac:dyDescent="0.25">
      <c r="C181" s="563"/>
      <c r="D181" s="563"/>
      <c r="E181" s="563"/>
      <c r="F181" s="551">
        <v>1</v>
      </c>
      <c r="G181" s="552"/>
      <c r="H181" s="553"/>
      <c r="I181" s="554"/>
      <c r="J181" s="555"/>
    </row>
    <row r="182" spans="3:10" ht="30" customHeight="1" x14ac:dyDescent="0.25">
      <c r="C182" s="563"/>
      <c r="D182" s="563"/>
      <c r="E182" s="563"/>
      <c r="F182" s="551">
        <v>1</v>
      </c>
      <c r="G182" s="552"/>
      <c r="H182" s="553"/>
      <c r="I182" s="554"/>
      <c r="J182" s="555"/>
    </row>
    <row r="183" spans="3:10" ht="30" customHeight="1" x14ac:dyDescent="0.25">
      <c r="C183" s="563"/>
      <c r="D183" s="563"/>
      <c r="E183" s="563"/>
      <c r="F183" s="551">
        <v>1</v>
      </c>
      <c r="G183" s="552"/>
      <c r="H183" s="553"/>
      <c r="I183" s="554"/>
      <c r="J183" s="555"/>
    </row>
    <row r="184" spans="3:10" ht="30" customHeight="1" x14ac:dyDescent="0.25">
      <c r="C184" s="563"/>
      <c r="D184" s="563"/>
      <c r="E184" s="563"/>
      <c r="F184" s="551">
        <v>1</v>
      </c>
      <c r="G184" s="552"/>
      <c r="H184" s="553"/>
      <c r="I184" s="554"/>
      <c r="J184" s="555"/>
    </row>
    <row r="185" spans="3:10" ht="30" customHeight="1" x14ac:dyDescent="0.25">
      <c r="C185" s="563"/>
      <c r="D185" s="563"/>
      <c r="E185" s="563"/>
      <c r="F185" s="551">
        <v>1</v>
      </c>
      <c r="G185" s="552"/>
      <c r="H185" s="553"/>
      <c r="I185" s="554"/>
      <c r="J185" s="555"/>
    </row>
    <row r="186" spans="3:10" ht="30" customHeight="1" x14ac:dyDescent="0.25">
      <c r="C186" s="563"/>
      <c r="D186" s="563"/>
      <c r="E186" s="563"/>
      <c r="F186" s="551">
        <v>1</v>
      </c>
      <c r="G186" s="552"/>
      <c r="H186" s="553"/>
      <c r="I186" s="554"/>
      <c r="J186" s="555"/>
    </row>
    <row r="187" spans="3:10" ht="30" customHeight="1" x14ac:dyDescent="0.25">
      <c r="C187" s="563"/>
      <c r="D187" s="563"/>
      <c r="E187" s="563"/>
      <c r="F187" s="551">
        <v>1</v>
      </c>
      <c r="G187" s="552"/>
      <c r="H187" s="553"/>
      <c r="I187" s="554"/>
      <c r="J187" s="555"/>
    </row>
    <row r="188" spans="3:10" ht="30" customHeight="1" x14ac:dyDescent="0.25">
      <c r="C188" s="563"/>
      <c r="D188" s="563"/>
      <c r="E188" s="563"/>
      <c r="F188" s="551">
        <v>1</v>
      </c>
      <c r="G188" s="552"/>
      <c r="H188" s="553"/>
      <c r="I188" s="554"/>
      <c r="J188" s="555"/>
    </row>
    <row r="189" spans="3:10" ht="30" customHeight="1" x14ac:dyDescent="0.25">
      <c r="C189" s="563"/>
      <c r="D189" s="563"/>
      <c r="E189" s="563"/>
      <c r="F189" s="551">
        <v>1</v>
      </c>
      <c r="G189" s="552"/>
      <c r="H189" s="553"/>
      <c r="I189" s="554"/>
      <c r="J189" s="555"/>
    </row>
    <row r="190" spans="3:10" ht="30" customHeight="1" x14ac:dyDescent="0.25">
      <c r="C190" s="563"/>
      <c r="D190" s="563"/>
      <c r="E190" s="563"/>
      <c r="F190" s="551">
        <v>1</v>
      </c>
      <c r="G190" s="552"/>
      <c r="H190" s="553"/>
      <c r="I190" s="554"/>
      <c r="J190" s="555"/>
    </row>
    <row r="191" spans="3:10" ht="30" customHeight="1" x14ac:dyDescent="0.25">
      <c r="C191" s="563"/>
      <c r="D191" s="563"/>
      <c r="E191" s="563"/>
      <c r="F191" s="551">
        <v>1</v>
      </c>
      <c r="G191" s="552"/>
      <c r="H191" s="553"/>
      <c r="I191" s="554"/>
      <c r="J191" s="555"/>
    </row>
    <row r="192" spans="3:10" ht="30" customHeight="1" x14ac:dyDescent="0.25">
      <c r="C192" s="563"/>
      <c r="D192" s="563"/>
      <c r="E192" s="563"/>
      <c r="F192" s="551">
        <v>1</v>
      </c>
      <c r="G192" s="552"/>
      <c r="H192" s="553"/>
      <c r="I192" s="554"/>
      <c r="J192" s="555"/>
    </row>
    <row r="193" spans="3:10" ht="30" customHeight="1" x14ac:dyDescent="0.25">
      <c r="C193" s="563"/>
      <c r="D193" s="563"/>
      <c r="E193" s="563"/>
      <c r="F193" s="551">
        <v>1</v>
      </c>
      <c r="G193" s="552"/>
      <c r="H193" s="553"/>
      <c r="I193" s="554"/>
      <c r="J193" s="555"/>
    </row>
    <row r="194" spans="3:10" ht="30" customHeight="1" x14ac:dyDescent="0.25">
      <c r="C194" s="563"/>
      <c r="D194" s="563"/>
      <c r="E194" s="563"/>
      <c r="F194" s="551">
        <v>1</v>
      </c>
      <c r="G194" s="552"/>
      <c r="H194" s="553"/>
      <c r="I194" s="554"/>
      <c r="J194" s="555"/>
    </row>
    <row r="195" spans="3:10" ht="30" customHeight="1" x14ac:dyDescent="0.25">
      <c r="C195" s="563"/>
      <c r="D195" s="563"/>
      <c r="E195" s="563"/>
      <c r="F195" s="551">
        <v>1</v>
      </c>
      <c r="G195" s="552"/>
      <c r="H195" s="553"/>
      <c r="I195" s="554"/>
      <c r="J195" s="555"/>
    </row>
    <row r="196" spans="3:10" ht="30" customHeight="1" x14ac:dyDescent="0.25">
      <c r="C196" s="563"/>
      <c r="D196" s="563"/>
      <c r="E196" s="563"/>
      <c r="F196" s="551">
        <v>1</v>
      </c>
      <c r="G196" s="552"/>
      <c r="H196" s="553"/>
      <c r="I196" s="554"/>
      <c r="J196" s="555"/>
    </row>
    <row r="197" spans="3:10" ht="30" customHeight="1" x14ac:dyDescent="0.25">
      <c r="C197" s="563"/>
      <c r="D197" s="563"/>
      <c r="E197" s="563"/>
      <c r="F197" s="551">
        <v>1</v>
      </c>
      <c r="G197" s="552"/>
      <c r="H197" s="553"/>
      <c r="I197" s="554"/>
      <c r="J197" s="555"/>
    </row>
    <row r="198" spans="3:10" ht="30" customHeight="1" x14ac:dyDescent="0.25">
      <c r="C198" s="563"/>
      <c r="D198" s="563"/>
      <c r="E198" s="563"/>
      <c r="F198" s="551">
        <v>1</v>
      </c>
      <c r="G198" s="552"/>
      <c r="H198" s="553"/>
      <c r="I198" s="554"/>
      <c r="J198" s="555"/>
    </row>
    <row r="199" spans="3:10" ht="30" customHeight="1" x14ac:dyDescent="0.25">
      <c r="C199" s="563"/>
      <c r="D199" s="563"/>
      <c r="E199" s="563"/>
      <c r="F199" s="551">
        <v>1</v>
      </c>
      <c r="G199" s="552"/>
      <c r="H199" s="553"/>
      <c r="I199" s="554"/>
      <c r="J199" s="555"/>
    </row>
    <row r="200" spans="3:10" ht="30" customHeight="1" x14ac:dyDescent="0.25">
      <c r="C200" s="563"/>
      <c r="D200" s="563"/>
      <c r="E200" s="563"/>
      <c r="F200" s="551">
        <v>1</v>
      </c>
      <c r="G200" s="552"/>
      <c r="H200" s="553"/>
      <c r="I200" s="554"/>
      <c r="J200" s="555"/>
    </row>
    <row r="201" spans="3:10" ht="30" customHeight="1" x14ac:dyDescent="0.25">
      <c r="C201" s="563"/>
      <c r="D201" s="563"/>
      <c r="E201" s="563"/>
      <c r="F201" s="551">
        <v>1</v>
      </c>
      <c r="G201" s="552"/>
      <c r="H201" s="553"/>
      <c r="I201" s="554"/>
      <c r="J201" s="555"/>
    </row>
    <row r="202" spans="3:10" ht="30" customHeight="1" x14ac:dyDescent="0.25">
      <c r="C202" s="563"/>
      <c r="D202" s="563"/>
      <c r="E202" s="563"/>
      <c r="F202" s="551">
        <v>1</v>
      </c>
      <c r="G202" s="552"/>
      <c r="H202" s="553"/>
      <c r="I202" s="554"/>
      <c r="J202" s="555"/>
    </row>
    <row r="203" spans="3:10" ht="30" customHeight="1" x14ac:dyDescent="0.25">
      <c r="C203" s="563"/>
      <c r="D203" s="563"/>
      <c r="E203" s="563"/>
      <c r="F203" s="551">
        <v>1</v>
      </c>
      <c r="G203" s="552"/>
      <c r="H203" s="553"/>
      <c r="I203" s="554"/>
      <c r="J203" s="555"/>
    </row>
    <row r="204" spans="3:10" ht="30" customHeight="1" x14ac:dyDescent="0.25">
      <c r="C204" s="563"/>
      <c r="D204" s="563"/>
      <c r="E204" s="563"/>
      <c r="F204" s="551">
        <v>1</v>
      </c>
      <c r="G204" s="552"/>
      <c r="H204" s="553"/>
      <c r="I204" s="554"/>
      <c r="J204" s="555"/>
    </row>
    <row r="205" spans="3:10" ht="30" customHeight="1" x14ac:dyDescent="0.25">
      <c r="C205" s="563"/>
      <c r="D205" s="563"/>
      <c r="E205" s="563"/>
      <c r="F205" s="551">
        <v>1</v>
      </c>
      <c r="G205" s="552"/>
      <c r="H205" s="553"/>
      <c r="I205" s="554"/>
      <c r="J205" s="555"/>
    </row>
    <row r="206" spans="3:10" ht="30" customHeight="1" x14ac:dyDescent="0.25">
      <c r="C206" s="563"/>
      <c r="D206" s="563"/>
      <c r="E206" s="563"/>
      <c r="F206" s="551">
        <v>1</v>
      </c>
      <c r="G206" s="552"/>
      <c r="H206" s="553"/>
      <c r="I206" s="554"/>
      <c r="J206" s="555"/>
    </row>
    <row r="207" spans="3:10" ht="30" customHeight="1" x14ac:dyDescent="0.25">
      <c r="C207" s="563"/>
      <c r="D207" s="563"/>
      <c r="E207" s="563"/>
      <c r="F207" s="551">
        <v>1</v>
      </c>
      <c r="G207" s="552"/>
      <c r="H207" s="553"/>
      <c r="I207" s="554"/>
      <c r="J207" s="555"/>
    </row>
    <row r="208" spans="3:10" ht="30" customHeight="1" x14ac:dyDescent="0.25">
      <c r="C208" s="563"/>
      <c r="D208" s="563"/>
      <c r="E208" s="563"/>
      <c r="F208" s="551">
        <v>1</v>
      </c>
      <c r="G208" s="552"/>
      <c r="H208" s="553"/>
      <c r="I208" s="554"/>
      <c r="J208" s="555"/>
    </row>
    <row r="209" spans="3:10" ht="30" customHeight="1" x14ac:dyDescent="0.25">
      <c r="C209" s="563"/>
      <c r="D209" s="563"/>
      <c r="E209" s="563"/>
      <c r="F209" s="551">
        <v>1</v>
      </c>
      <c r="G209" s="552"/>
      <c r="H209" s="553"/>
      <c r="I209" s="554"/>
      <c r="J209" s="555"/>
    </row>
    <row r="210" spans="3:10" ht="30" customHeight="1" x14ac:dyDescent="0.25">
      <c r="C210" s="563"/>
      <c r="D210" s="563"/>
      <c r="E210" s="563"/>
      <c r="F210" s="551">
        <v>1</v>
      </c>
      <c r="G210" s="552"/>
      <c r="H210" s="553"/>
      <c r="I210" s="554"/>
      <c r="J210" s="555"/>
    </row>
    <row r="211" spans="3:10" ht="30" customHeight="1" x14ac:dyDescent="0.25">
      <c r="C211" s="563"/>
      <c r="D211" s="563"/>
      <c r="E211" s="563"/>
      <c r="F211" s="551">
        <v>1</v>
      </c>
      <c r="G211" s="552"/>
      <c r="H211" s="553"/>
      <c r="I211" s="554"/>
      <c r="J211" s="555"/>
    </row>
    <row r="212" spans="3:10" ht="30" customHeight="1" x14ac:dyDescent="0.25">
      <c r="C212" s="563"/>
      <c r="D212" s="563"/>
      <c r="E212" s="563"/>
      <c r="F212" s="551">
        <v>1</v>
      </c>
      <c r="G212" s="552"/>
      <c r="H212" s="553"/>
      <c r="I212" s="554"/>
      <c r="J212" s="555"/>
    </row>
    <row r="213" spans="3:10" ht="30" customHeight="1" x14ac:dyDescent="0.25">
      <c r="C213" s="563"/>
      <c r="D213" s="563"/>
      <c r="E213" s="563"/>
      <c r="F213" s="551">
        <v>1</v>
      </c>
      <c r="G213" s="552"/>
      <c r="H213" s="553"/>
      <c r="I213" s="554"/>
      <c r="J213" s="555"/>
    </row>
    <row r="214" spans="3:10" ht="30" customHeight="1" x14ac:dyDescent="0.25">
      <c r="C214" s="563"/>
      <c r="D214" s="563"/>
      <c r="E214" s="563"/>
      <c r="F214" s="551">
        <v>1</v>
      </c>
      <c r="G214" s="552"/>
      <c r="H214" s="553"/>
      <c r="I214" s="554"/>
      <c r="J214" s="555"/>
    </row>
    <row r="215" spans="3:10" ht="30" customHeight="1" x14ac:dyDescent="0.25">
      <c r="C215" s="563"/>
      <c r="D215" s="563"/>
      <c r="E215" s="563"/>
      <c r="F215" s="551">
        <v>1</v>
      </c>
      <c r="G215" s="552"/>
      <c r="H215" s="553"/>
      <c r="I215" s="554"/>
      <c r="J215" s="555"/>
    </row>
    <row r="216" spans="3:10" ht="30" customHeight="1" x14ac:dyDescent="0.25">
      <c r="C216" s="563"/>
      <c r="D216" s="563"/>
      <c r="E216" s="563"/>
      <c r="F216" s="551">
        <v>1</v>
      </c>
      <c r="G216" s="552"/>
      <c r="H216" s="553"/>
      <c r="I216" s="554"/>
      <c r="J216" s="555"/>
    </row>
    <row r="217" spans="3:10" ht="30" customHeight="1" x14ac:dyDescent="0.25">
      <c r="C217" s="563"/>
      <c r="D217" s="563"/>
      <c r="E217" s="563"/>
      <c r="F217" s="551">
        <v>1</v>
      </c>
      <c r="G217" s="552"/>
      <c r="H217" s="553"/>
      <c r="I217" s="554"/>
      <c r="J217" s="555"/>
    </row>
    <row r="218" spans="3:10" ht="30" customHeight="1" x14ac:dyDescent="0.25">
      <c r="C218" s="563"/>
      <c r="D218" s="563"/>
      <c r="E218" s="563"/>
      <c r="F218" s="551">
        <v>1</v>
      </c>
      <c r="G218" s="552"/>
      <c r="H218" s="553"/>
      <c r="I218" s="554"/>
      <c r="J218" s="555"/>
    </row>
    <row r="219" spans="3:10" ht="30" customHeight="1" x14ac:dyDescent="0.25">
      <c r="C219" s="563"/>
      <c r="D219" s="563"/>
      <c r="E219" s="563"/>
      <c r="F219" s="551">
        <v>1</v>
      </c>
      <c r="G219" s="552"/>
      <c r="H219" s="553"/>
      <c r="I219" s="554"/>
      <c r="J219" s="555"/>
    </row>
    <row r="220" spans="3:10" ht="30" customHeight="1" x14ac:dyDescent="0.25">
      <c r="C220" s="563"/>
      <c r="D220" s="563"/>
      <c r="E220" s="563"/>
      <c r="F220" s="551">
        <v>1</v>
      </c>
      <c r="G220" s="552"/>
      <c r="H220" s="553"/>
      <c r="I220" s="554"/>
      <c r="J220" s="555"/>
    </row>
    <row r="221" spans="3:10" ht="30" customHeight="1" x14ac:dyDescent="0.25">
      <c r="C221" s="563"/>
      <c r="D221" s="563"/>
      <c r="E221" s="563"/>
      <c r="F221" s="551">
        <v>1</v>
      </c>
      <c r="G221" s="552"/>
      <c r="H221" s="553"/>
      <c r="I221" s="554"/>
      <c r="J221" s="555"/>
    </row>
    <row r="222" spans="3:10" ht="30" customHeight="1" x14ac:dyDescent="0.25">
      <c r="C222" s="563"/>
      <c r="D222" s="563"/>
      <c r="E222" s="563"/>
      <c r="F222" s="551">
        <v>1</v>
      </c>
      <c r="G222" s="552"/>
      <c r="H222" s="553"/>
      <c r="I222" s="554"/>
      <c r="J222" s="555"/>
    </row>
    <row r="223" spans="3:10" ht="30" customHeight="1" x14ac:dyDescent="0.25">
      <c r="C223" s="563"/>
      <c r="D223" s="563"/>
      <c r="E223" s="563"/>
      <c r="F223" s="551">
        <v>1</v>
      </c>
      <c r="G223" s="552"/>
      <c r="H223" s="553"/>
      <c r="I223" s="554"/>
      <c r="J223" s="555"/>
    </row>
    <row r="224" spans="3:10" ht="30" customHeight="1" x14ac:dyDescent="0.25">
      <c r="C224" s="563"/>
      <c r="D224" s="563"/>
      <c r="E224" s="563"/>
      <c r="F224" s="551">
        <v>1</v>
      </c>
      <c r="G224" s="552"/>
      <c r="H224" s="553"/>
      <c r="I224" s="554"/>
      <c r="J224" s="555"/>
    </row>
    <row r="225" spans="3:10" ht="30" customHeight="1" x14ac:dyDescent="0.25">
      <c r="C225" s="563"/>
      <c r="D225" s="563"/>
      <c r="E225" s="563"/>
      <c r="F225" s="551">
        <v>1</v>
      </c>
      <c r="G225" s="552"/>
      <c r="H225" s="553"/>
      <c r="I225" s="554"/>
      <c r="J225" s="555"/>
    </row>
    <row r="226" spans="3:10" ht="30" customHeight="1" x14ac:dyDescent="0.25">
      <c r="C226" s="563"/>
      <c r="D226" s="563"/>
      <c r="E226" s="563"/>
      <c r="F226" s="551">
        <v>1</v>
      </c>
      <c r="G226" s="552"/>
      <c r="H226" s="553"/>
      <c r="I226" s="554"/>
      <c r="J226" s="555"/>
    </row>
    <row r="227" spans="3:10" ht="30" customHeight="1" x14ac:dyDescent="0.25">
      <c r="C227" s="563"/>
      <c r="D227" s="563"/>
      <c r="E227" s="563"/>
      <c r="F227" s="551">
        <v>1</v>
      </c>
      <c r="G227" s="552"/>
      <c r="H227" s="553"/>
      <c r="I227" s="554"/>
      <c r="J227" s="555"/>
    </row>
    <row r="228" spans="3:10" ht="30" customHeight="1" x14ac:dyDescent="0.25">
      <c r="C228" s="563"/>
      <c r="D228" s="563"/>
      <c r="E228" s="563"/>
      <c r="F228" s="551">
        <v>1</v>
      </c>
      <c r="G228" s="552"/>
      <c r="H228" s="553"/>
      <c r="I228" s="554"/>
      <c r="J228" s="555"/>
    </row>
    <row r="229" spans="3:10" ht="30" customHeight="1" x14ac:dyDescent="0.25">
      <c r="C229" s="563"/>
      <c r="D229" s="563"/>
      <c r="E229" s="563"/>
      <c r="F229" s="551">
        <v>1</v>
      </c>
      <c r="G229" s="552"/>
      <c r="H229" s="553"/>
      <c r="I229" s="554"/>
      <c r="J229" s="555"/>
    </row>
    <row r="230" spans="3:10" ht="30" customHeight="1" x14ac:dyDescent="0.25">
      <c r="C230" s="563"/>
      <c r="D230" s="563"/>
      <c r="E230" s="563"/>
      <c r="F230" s="551">
        <v>1</v>
      </c>
      <c r="G230" s="552"/>
      <c r="H230" s="553"/>
      <c r="I230" s="554"/>
      <c r="J230" s="555"/>
    </row>
    <row r="231" spans="3:10" ht="30" customHeight="1" x14ac:dyDescent="0.25">
      <c r="C231" s="563"/>
      <c r="D231" s="563"/>
      <c r="E231" s="563"/>
      <c r="F231" s="551">
        <v>1</v>
      </c>
      <c r="G231" s="552"/>
      <c r="H231" s="553"/>
      <c r="I231" s="554"/>
      <c r="J231" s="555"/>
    </row>
    <row r="232" spans="3:10" ht="30" customHeight="1" x14ac:dyDescent="0.25">
      <c r="C232" s="563"/>
      <c r="D232" s="563"/>
      <c r="E232" s="563"/>
      <c r="F232" s="551">
        <v>1</v>
      </c>
      <c r="G232" s="552"/>
      <c r="H232" s="553"/>
      <c r="I232" s="554"/>
      <c r="J232" s="555"/>
    </row>
    <row r="233" spans="3:10" ht="30" customHeight="1" x14ac:dyDescent="0.25">
      <c r="C233" s="563"/>
      <c r="D233" s="563"/>
      <c r="E233" s="563"/>
      <c r="F233" s="551">
        <v>1</v>
      </c>
      <c r="G233" s="552"/>
      <c r="H233" s="553"/>
      <c r="I233" s="554"/>
      <c r="J233" s="555"/>
    </row>
    <row r="234" spans="3:10" ht="30" customHeight="1" x14ac:dyDescent="0.25">
      <c r="C234" s="563"/>
      <c r="D234" s="563"/>
      <c r="E234" s="563"/>
      <c r="F234" s="551">
        <v>1</v>
      </c>
      <c r="G234" s="552"/>
      <c r="H234" s="553"/>
      <c r="I234" s="554"/>
      <c r="J234" s="555"/>
    </row>
    <row r="235" spans="3:10" ht="30" customHeight="1" x14ac:dyDescent="0.25">
      <c r="C235" s="563"/>
      <c r="D235" s="563"/>
      <c r="E235" s="563"/>
      <c r="F235" s="551">
        <v>1</v>
      </c>
      <c r="G235" s="552"/>
      <c r="H235" s="553"/>
      <c r="I235" s="554"/>
      <c r="J235" s="555"/>
    </row>
    <row r="236" spans="3:10" ht="30" customHeight="1" x14ac:dyDescent="0.25">
      <c r="C236" s="563"/>
      <c r="D236" s="563"/>
      <c r="E236" s="563"/>
      <c r="F236" s="551">
        <v>1</v>
      </c>
      <c r="G236" s="552"/>
      <c r="H236" s="553"/>
      <c r="I236" s="554"/>
      <c r="J236" s="555"/>
    </row>
    <row r="237" spans="3:10" ht="30" customHeight="1" x14ac:dyDescent="0.25">
      <c r="C237" s="563"/>
      <c r="D237" s="563"/>
      <c r="E237" s="563"/>
      <c r="F237" s="551">
        <v>1</v>
      </c>
      <c r="G237" s="552"/>
      <c r="H237" s="553"/>
      <c r="I237" s="554"/>
      <c r="J237" s="555"/>
    </row>
    <row r="238" spans="3:10" ht="30" customHeight="1" x14ac:dyDescent="0.25">
      <c r="C238" s="563"/>
      <c r="D238" s="563"/>
      <c r="E238" s="563"/>
      <c r="F238" s="551">
        <v>1</v>
      </c>
      <c r="G238" s="552"/>
      <c r="H238" s="553"/>
      <c r="I238" s="554"/>
      <c r="J238" s="555"/>
    </row>
    <row r="239" spans="3:10" ht="30" customHeight="1" x14ac:dyDescent="0.25">
      <c r="C239" s="563"/>
      <c r="D239" s="563"/>
      <c r="E239" s="563"/>
      <c r="F239" s="551">
        <v>1</v>
      </c>
      <c r="G239" s="552"/>
      <c r="H239" s="553"/>
      <c r="I239" s="554"/>
      <c r="J239" s="555"/>
    </row>
    <row r="240" spans="3:10" ht="30" customHeight="1" x14ac:dyDescent="0.25">
      <c r="C240" s="563"/>
      <c r="D240" s="563"/>
      <c r="E240" s="563"/>
      <c r="F240" s="551">
        <v>1</v>
      </c>
      <c r="G240" s="552"/>
      <c r="H240" s="553"/>
      <c r="I240" s="554"/>
      <c r="J240" s="555"/>
    </row>
    <row r="241" spans="3:10" ht="30" customHeight="1" x14ac:dyDescent="0.25">
      <c r="C241" s="563"/>
      <c r="D241" s="563"/>
      <c r="E241" s="563"/>
      <c r="F241" s="551">
        <v>1</v>
      </c>
      <c r="G241" s="552"/>
      <c r="H241" s="553"/>
      <c r="I241" s="554"/>
      <c r="J241" s="555"/>
    </row>
    <row r="242" spans="3:10" ht="30" customHeight="1" x14ac:dyDescent="0.25">
      <c r="C242" s="563"/>
      <c r="D242" s="563"/>
      <c r="E242" s="563"/>
      <c r="F242" s="551">
        <v>1</v>
      </c>
      <c r="G242" s="552"/>
      <c r="H242" s="553"/>
      <c r="I242" s="554"/>
      <c r="J242" s="555"/>
    </row>
    <row r="243" spans="3:10" ht="30" customHeight="1" x14ac:dyDescent="0.25">
      <c r="C243" s="563"/>
      <c r="D243" s="563"/>
      <c r="E243" s="563"/>
      <c r="F243" s="551">
        <v>1</v>
      </c>
      <c r="G243" s="552"/>
      <c r="H243" s="553"/>
      <c r="I243" s="554"/>
      <c r="J243" s="555"/>
    </row>
    <row r="244" spans="3:10" ht="30" customHeight="1" x14ac:dyDescent="0.25">
      <c r="C244" s="563"/>
      <c r="D244" s="563"/>
      <c r="E244" s="563"/>
      <c r="F244" s="551">
        <v>1</v>
      </c>
      <c r="G244" s="552"/>
      <c r="H244" s="553"/>
      <c r="I244" s="554"/>
      <c r="J244" s="555"/>
    </row>
    <row r="245" spans="3:10" ht="30" customHeight="1" x14ac:dyDescent="0.25">
      <c r="C245" s="563"/>
      <c r="D245" s="563"/>
      <c r="E245" s="563"/>
      <c r="F245" s="551">
        <v>1</v>
      </c>
      <c r="G245" s="552"/>
      <c r="H245" s="553"/>
      <c r="I245" s="554"/>
      <c r="J245" s="555"/>
    </row>
    <row r="246" spans="3:10" ht="30" customHeight="1" x14ac:dyDescent="0.25">
      <c r="C246" s="563"/>
      <c r="D246" s="563"/>
      <c r="E246" s="563"/>
      <c r="F246" s="551">
        <v>1</v>
      </c>
      <c r="G246" s="552"/>
      <c r="H246" s="553"/>
      <c r="I246" s="554"/>
      <c r="J246" s="555"/>
    </row>
    <row r="247" spans="3:10" ht="30" customHeight="1" x14ac:dyDescent="0.25">
      <c r="C247" s="563"/>
      <c r="D247" s="563"/>
      <c r="E247" s="563"/>
      <c r="F247" s="551">
        <v>1</v>
      </c>
      <c r="G247" s="552"/>
      <c r="H247" s="553"/>
      <c r="I247" s="554"/>
      <c r="J247" s="555"/>
    </row>
    <row r="248" spans="3:10" ht="30" customHeight="1" x14ac:dyDescent="0.25">
      <c r="C248" s="563"/>
      <c r="D248" s="563"/>
      <c r="E248" s="563"/>
      <c r="F248" s="551">
        <v>1</v>
      </c>
      <c r="G248" s="552"/>
      <c r="H248" s="553"/>
      <c r="I248" s="554"/>
      <c r="J248" s="555"/>
    </row>
    <row r="249" spans="3:10" ht="30" customHeight="1" x14ac:dyDescent="0.25">
      <c r="C249" s="563"/>
      <c r="D249" s="563"/>
      <c r="E249" s="563"/>
      <c r="F249" s="551">
        <v>1</v>
      </c>
      <c r="G249" s="552"/>
      <c r="H249" s="553"/>
      <c r="I249" s="554"/>
      <c r="J249" s="555"/>
    </row>
    <row r="250" spans="3:10" ht="30" customHeight="1" x14ac:dyDescent="0.25">
      <c r="C250" s="563"/>
      <c r="D250" s="563"/>
      <c r="E250" s="563"/>
      <c r="F250" s="551">
        <v>1</v>
      </c>
      <c r="G250" s="552"/>
      <c r="H250" s="553"/>
      <c r="I250" s="554"/>
      <c r="J250" s="555"/>
    </row>
    <row r="251" spans="3:10" ht="30" customHeight="1" x14ac:dyDescent="0.25">
      <c r="C251" s="563"/>
      <c r="D251" s="563"/>
      <c r="E251" s="563"/>
      <c r="F251" s="551">
        <v>1</v>
      </c>
      <c r="G251" s="552"/>
      <c r="H251" s="553"/>
      <c r="I251" s="554"/>
      <c r="J251" s="555"/>
    </row>
    <row r="252" spans="3:10" ht="30" customHeight="1" x14ac:dyDescent="0.25">
      <c r="C252" s="563"/>
      <c r="D252" s="563"/>
      <c r="E252" s="563"/>
      <c r="F252" s="551">
        <v>1</v>
      </c>
      <c r="G252" s="552"/>
      <c r="H252" s="553"/>
      <c r="I252" s="554"/>
      <c r="J252" s="555"/>
    </row>
    <row r="253" spans="3:10" ht="30" customHeight="1" x14ac:dyDescent="0.25">
      <c r="C253" s="563"/>
      <c r="D253" s="563"/>
      <c r="E253" s="563"/>
      <c r="F253" s="551">
        <v>1</v>
      </c>
      <c r="G253" s="552"/>
      <c r="H253" s="553"/>
      <c r="I253" s="554"/>
      <c r="J253" s="555"/>
    </row>
    <row r="254" spans="3:10" ht="30" customHeight="1" x14ac:dyDescent="0.25">
      <c r="C254" s="563"/>
      <c r="D254" s="563"/>
      <c r="E254" s="563"/>
      <c r="F254" s="551">
        <v>1</v>
      </c>
      <c r="G254" s="552"/>
      <c r="H254" s="553"/>
      <c r="I254" s="554"/>
      <c r="J254" s="555"/>
    </row>
    <row r="255" spans="3:10" ht="30" customHeight="1" x14ac:dyDescent="0.25">
      <c r="C255" s="563"/>
      <c r="D255" s="563"/>
      <c r="E255" s="563"/>
      <c r="F255" s="551">
        <v>1</v>
      </c>
      <c r="G255" s="552"/>
      <c r="H255" s="553"/>
      <c r="I255" s="554"/>
      <c r="J255" s="555"/>
    </row>
    <row r="256" spans="3:10" ht="30" customHeight="1" x14ac:dyDescent="0.25">
      <c r="C256" s="563"/>
      <c r="D256" s="563"/>
      <c r="E256" s="563"/>
      <c r="F256" s="551">
        <v>1</v>
      </c>
      <c r="G256" s="552"/>
      <c r="H256" s="553"/>
      <c r="I256" s="554"/>
      <c r="J256" s="555"/>
    </row>
    <row r="257" spans="3:10" ht="30" customHeight="1" x14ac:dyDescent="0.25">
      <c r="C257" s="563"/>
      <c r="D257" s="563"/>
      <c r="E257" s="563"/>
      <c r="F257" s="551">
        <v>1</v>
      </c>
      <c r="G257" s="552"/>
      <c r="H257" s="553"/>
      <c r="I257" s="554"/>
      <c r="J257" s="555"/>
    </row>
    <row r="258" spans="3:10" ht="30" customHeight="1" x14ac:dyDescent="0.25">
      <c r="C258" s="563"/>
      <c r="D258" s="563"/>
      <c r="E258" s="563"/>
      <c r="F258" s="551">
        <v>1</v>
      </c>
      <c r="G258" s="552"/>
      <c r="H258" s="553"/>
      <c r="I258" s="554"/>
      <c r="J258" s="555"/>
    </row>
    <row r="259" spans="3:10" ht="30" customHeight="1" x14ac:dyDescent="0.25">
      <c r="C259" s="563"/>
      <c r="D259" s="563"/>
      <c r="E259" s="563"/>
      <c r="F259" s="551">
        <v>1</v>
      </c>
      <c r="G259" s="552"/>
      <c r="H259" s="553"/>
      <c r="I259" s="554"/>
      <c r="J259" s="555"/>
    </row>
    <row r="260" spans="3:10" ht="30" customHeight="1" x14ac:dyDescent="0.25">
      <c r="C260" s="563"/>
      <c r="D260" s="563"/>
      <c r="E260" s="563"/>
      <c r="F260" s="551">
        <v>1</v>
      </c>
      <c r="G260" s="552"/>
      <c r="H260" s="553"/>
      <c r="I260" s="554"/>
      <c r="J260" s="555"/>
    </row>
    <row r="261" spans="3:10" ht="30" customHeight="1" x14ac:dyDescent="0.25">
      <c r="C261" s="563"/>
      <c r="D261" s="563"/>
      <c r="E261" s="563"/>
      <c r="F261" s="551">
        <v>1</v>
      </c>
      <c r="G261" s="552"/>
      <c r="H261" s="553"/>
      <c r="I261" s="554"/>
      <c r="J261" s="555"/>
    </row>
    <row r="262" spans="3:10" ht="30" customHeight="1" x14ac:dyDescent="0.25">
      <c r="C262" s="563"/>
      <c r="D262" s="563"/>
      <c r="E262" s="563"/>
      <c r="F262" s="551">
        <v>1</v>
      </c>
      <c r="G262" s="552"/>
      <c r="H262" s="553"/>
      <c r="I262" s="554"/>
      <c r="J262" s="555"/>
    </row>
    <row r="263" spans="3:10" ht="30" customHeight="1" x14ac:dyDescent="0.25">
      <c r="C263" s="563"/>
      <c r="D263" s="563"/>
      <c r="E263" s="563"/>
      <c r="F263" s="551">
        <v>1</v>
      </c>
      <c r="G263" s="552"/>
      <c r="H263" s="553"/>
      <c r="I263" s="554"/>
      <c r="J263" s="555"/>
    </row>
    <row r="264" spans="3:10" ht="30" customHeight="1" x14ac:dyDescent="0.25">
      <c r="C264" s="563"/>
      <c r="D264" s="563"/>
      <c r="E264" s="563"/>
      <c r="F264" s="551">
        <v>1</v>
      </c>
      <c r="G264" s="552"/>
      <c r="H264" s="553"/>
      <c r="I264" s="554"/>
      <c r="J264" s="555"/>
    </row>
    <row r="265" spans="3:10" ht="30" customHeight="1" x14ac:dyDescent="0.25">
      <c r="C265" s="563"/>
      <c r="D265" s="563"/>
      <c r="E265" s="563"/>
      <c r="F265" s="551">
        <v>1</v>
      </c>
      <c r="G265" s="552"/>
      <c r="H265" s="553"/>
      <c r="I265" s="554"/>
      <c r="J265" s="555"/>
    </row>
    <row r="266" spans="3:10" ht="30" customHeight="1" x14ac:dyDescent="0.25">
      <c r="C266" s="563"/>
      <c r="D266" s="563"/>
      <c r="E266" s="563"/>
      <c r="F266" s="551">
        <v>1</v>
      </c>
      <c r="G266" s="552"/>
      <c r="H266" s="553"/>
      <c r="I266" s="554"/>
      <c r="J266" s="555"/>
    </row>
    <row r="267" spans="3:10" ht="30" customHeight="1" x14ac:dyDescent="0.25">
      <c r="C267" s="563"/>
      <c r="D267" s="563"/>
      <c r="E267" s="563"/>
      <c r="F267" s="551">
        <v>1</v>
      </c>
      <c r="G267" s="552"/>
      <c r="H267" s="553"/>
      <c r="I267" s="554"/>
      <c r="J267" s="555"/>
    </row>
    <row r="268" spans="3:10" ht="30" customHeight="1" x14ac:dyDescent="0.25">
      <c r="C268" s="563"/>
      <c r="D268" s="563"/>
      <c r="E268" s="563"/>
      <c r="F268" s="551">
        <v>1</v>
      </c>
      <c r="G268" s="552"/>
      <c r="H268" s="553"/>
      <c r="I268" s="554"/>
      <c r="J268" s="555"/>
    </row>
    <row r="269" spans="3:10" ht="30" customHeight="1" x14ac:dyDescent="0.25">
      <c r="C269" s="563"/>
      <c r="D269" s="563"/>
      <c r="E269" s="563"/>
      <c r="F269" s="551">
        <v>1</v>
      </c>
      <c r="G269" s="552"/>
      <c r="H269" s="553"/>
      <c r="I269" s="554"/>
      <c r="J269" s="555"/>
    </row>
    <row r="270" spans="3:10" ht="30" customHeight="1" x14ac:dyDescent="0.25">
      <c r="C270" s="563"/>
      <c r="D270" s="563"/>
      <c r="E270" s="563"/>
      <c r="F270" s="551">
        <v>1</v>
      </c>
      <c r="G270" s="552"/>
      <c r="H270" s="553"/>
      <c r="I270" s="554"/>
      <c r="J270" s="555"/>
    </row>
    <row r="271" spans="3:10" ht="30" customHeight="1" x14ac:dyDescent="0.25">
      <c r="C271" s="563"/>
      <c r="D271" s="563"/>
      <c r="E271" s="563"/>
      <c r="F271" s="551">
        <v>1</v>
      </c>
      <c r="G271" s="552"/>
      <c r="H271" s="553"/>
      <c r="I271" s="554"/>
      <c r="J271" s="555"/>
    </row>
    <row r="272" spans="3:10" ht="30" customHeight="1" x14ac:dyDescent="0.25">
      <c r="C272" s="563"/>
      <c r="D272" s="563"/>
      <c r="E272" s="563"/>
      <c r="F272" s="551">
        <v>1</v>
      </c>
      <c r="G272" s="552"/>
      <c r="H272" s="553"/>
      <c r="I272" s="554"/>
      <c r="J272" s="555"/>
    </row>
    <row r="273" spans="3:10" ht="30" customHeight="1" x14ac:dyDescent="0.25">
      <c r="C273" s="563"/>
      <c r="D273" s="563"/>
      <c r="E273" s="563"/>
      <c r="F273" s="551">
        <v>1</v>
      </c>
      <c r="G273" s="552"/>
      <c r="H273" s="553"/>
      <c r="I273" s="554"/>
      <c r="J273" s="555"/>
    </row>
    <row r="274" spans="3:10" ht="30" customHeight="1" x14ac:dyDescent="0.25">
      <c r="C274" s="563"/>
      <c r="D274" s="563"/>
      <c r="E274" s="563"/>
      <c r="F274" s="551">
        <v>1</v>
      </c>
      <c r="G274" s="552"/>
      <c r="H274" s="553"/>
      <c r="I274" s="554"/>
      <c r="J274" s="555"/>
    </row>
    <row r="275" spans="3:10" ht="30" customHeight="1" x14ac:dyDescent="0.25">
      <c r="C275" s="563"/>
      <c r="D275" s="563"/>
      <c r="E275" s="563"/>
      <c r="F275" s="551">
        <v>1</v>
      </c>
      <c r="G275" s="552"/>
      <c r="H275" s="553"/>
      <c r="I275" s="554"/>
      <c r="J275" s="555"/>
    </row>
    <row r="276" spans="3:10" ht="30" customHeight="1" x14ac:dyDescent="0.25">
      <c r="C276" s="563"/>
      <c r="D276" s="563"/>
      <c r="E276" s="563"/>
      <c r="F276" s="551">
        <v>1</v>
      </c>
      <c r="G276" s="552"/>
      <c r="H276" s="553"/>
      <c r="I276" s="554"/>
      <c r="J276" s="555"/>
    </row>
    <row r="277" spans="3:10" ht="30" customHeight="1" x14ac:dyDescent="0.25">
      <c r="C277" s="563"/>
      <c r="D277" s="563"/>
      <c r="E277" s="563"/>
      <c r="F277" s="551">
        <v>1</v>
      </c>
      <c r="G277" s="552"/>
      <c r="H277" s="553"/>
      <c r="I277" s="554"/>
      <c r="J277" s="555"/>
    </row>
    <row r="278" spans="3:10" ht="30" customHeight="1" x14ac:dyDescent="0.25">
      <c r="C278" s="563"/>
      <c r="D278" s="563"/>
      <c r="E278" s="563"/>
      <c r="F278" s="551">
        <v>1</v>
      </c>
      <c r="G278" s="552"/>
      <c r="H278" s="553"/>
      <c r="I278" s="554"/>
      <c r="J278" s="555"/>
    </row>
    <row r="279" spans="3:10" ht="30" customHeight="1" x14ac:dyDescent="0.25">
      <c r="C279" s="563"/>
      <c r="D279" s="563"/>
      <c r="E279" s="563"/>
      <c r="F279" s="551">
        <v>1</v>
      </c>
      <c r="G279" s="552"/>
      <c r="H279" s="553"/>
      <c r="I279" s="554"/>
      <c r="J279" s="555"/>
    </row>
    <row r="280" spans="3:10" ht="30" customHeight="1" x14ac:dyDescent="0.25">
      <c r="C280" s="563"/>
      <c r="D280" s="563"/>
      <c r="E280" s="563"/>
      <c r="F280" s="551">
        <v>1</v>
      </c>
      <c r="G280" s="552"/>
      <c r="H280" s="553"/>
      <c r="I280" s="554"/>
      <c r="J280" s="555"/>
    </row>
    <row r="281" spans="3:10" ht="30" customHeight="1" x14ac:dyDescent="0.25">
      <c r="C281" s="563"/>
      <c r="D281" s="563"/>
      <c r="E281" s="563"/>
      <c r="F281" s="551">
        <v>1</v>
      </c>
      <c r="G281" s="552"/>
      <c r="H281" s="553"/>
      <c r="I281" s="554"/>
      <c r="J281" s="555"/>
    </row>
    <row r="282" spans="3:10" ht="30" customHeight="1" x14ac:dyDescent="0.25">
      <c r="C282" s="563"/>
      <c r="D282" s="563"/>
      <c r="E282" s="563"/>
      <c r="F282" s="551">
        <v>1</v>
      </c>
      <c r="G282" s="552"/>
      <c r="H282" s="553"/>
      <c r="I282" s="554"/>
      <c r="J282" s="555"/>
    </row>
    <row r="283" spans="3:10" ht="30" customHeight="1" x14ac:dyDescent="0.25">
      <c r="C283" s="563"/>
      <c r="D283" s="563"/>
      <c r="E283" s="563"/>
      <c r="F283" s="551">
        <v>1</v>
      </c>
      <c r="G283" s="552"/>
      <c r="H283" s="553"/>
      <c r="I283" s="554"/>
      <c r="J283" s="555"/>
    </row>
    <row r="284" spans="3:10" ht="30" customHeight="1" x14ac:dyDescent="0.25">
      <c r="C284" s="563"/>
      <c r="D284" s="563"/>
      <c r="E284" s="563"/>
      <c r="F284" s="551">
        <v>1</v>
      </c>
      <c r="G284" s="552"/>
      <c r="H284" s="553"/>
      <c r="I284" s="554"/>
      <c r="J284" s="555"/>
    </row>
    <row r="285" spans="3:10" ht="30" customHeight="1" x14ac:dyDescent="0.25">
      <c r="C285" s="563"/>
      <c r="D285" s="563"/>
      <c r="E285" s="563"/>
      <c r="F285" s="551">
        <v>1</v>
      </c>
      <c r="G285" s="552"/>
      <c r="H285" s="553"/>
      <c r="I285" s="554"/>
      <c r="J285" s="555"/>
    </row>
    <row r="286" spans="3:10" ht="30" customHeight="1" x14ac:dyDescent="0.25">
      <c r="C286" s="563"/>
      <c r="D286" s="563"/>
      <c r="E286" s="563"/>
      <c r="F286" s="551">
        <v>1</v>
      </c>
      <c r="G286" s="552"/>
      <c r="H286" s="553"/>
      <c r="I286" s="554"/>
      <c r="J286" s="555"/>
    </row>
    <row r="287" spans="3:10" ht="30" customHeight="1" x14ac:dyDescent="0.25">
      <c r="C287" s="563"/>
      <c r="D287" s="563"/>
      <c r="E287" s="563"/>
      <c r="F287" s="551">
        <v>1</v>
      </c>
      <c r="G287" s="552"/>
      <c r="H287" s="553"/>
      <c r="I287" s="554"/>
      <c r="J287" s="555"/>
    </row>
    <row r="288" spans="3:10" ht="30" customHeight="1" x14ac:dyDescent="0.25">
      <c r="C288" s="563"/>
      <c r="D288" s="563"/>
      <c r="E288" s="563"/>
      <c r="F288" s="551">
        <v>1</v>
      </c>
      <c r="G288" s="552"/>
      <c r="H288" s="553"/>
      <c r="I288" s="554"/>
      <c r="J288" s="555"/>
    </row>
    <row r="289" spans="3:10" ht="30" customHeight="1" x14ac:dyDescent="0.25">
      <c r="C289" s="563"/>
      <c r="D289" s="563"/>
      <c r="E289" s="563"/>
      <c r="F289" s="551">
        <v>1</v>
      </c>
      <c r="G289" s="552"/>
      <c r="H289" s="553"/>
      <c r="I289" s="554"/>
      <c r="J289" s="555"/>
    </row>
    <row r="290" spans="3:10" ht="30" customHeight="1" x14ac:dyDescent="0.25">
      <c r="C290" s="563"/>
      <c r="D290" s="563"/>
      <c r="E290" s="563"/>
      <c r="F290" s="551">
        <v>1</v>
      </c>
      <c r="G290" s="552"/>
      <c r="H290" s="553"/>
      <c r="I290" s="554"/>
      <c r="J290" s="555"/>
    </row>
    <row r="291" spans="3:10" ht="30" customHeight="1" x14ac:dyDescent="0.25">
      <c r="C291" s="563"/>
      <c r="D291" s="563"/>
      <c r="E291" s="563"/>
      <c r="F291" s="551">
        <v>1</v>
      </c>
      <c r="G291" s="552"/>
      <c r="H291" s="553"/>
      <c r="I291" s="554"/>
      <c r="J291" s="555"/>
    </row>
    <row r="292" spans="3:10" ht="30" customHeight="1" x14ac:dyDescent="0.25">
      <c r="C292" s="563"/>
      <c r="D292" s="563"/>
      <c r="E292" s="563"/>
      <c r="F292" s="551">
        <v>1</v>
      </c>
      <c r="G292" s="552"/>
      <c r="H292" s="553"/>
      <c r="I292" s="554"/>
      <c r="J292" s="555"/>
    </row>
    <row r="293" spans="3:10" ht="30" customHeight="1" x14ac:dyDescent="0.25">
      <c r="C293" s="563"/>
      <c r="D293" s="563"/>
      <c r="E293" s="563"/>
      <c r="F293" s="551">
        <v>1</v>
      </c>
      <c r="G293" s="552"/>
      <c r="H293" s="553"/>
      <c r="I293" s="554"/>
      <c r="J293" s="555"/>
    </row>
    <row r="294" spans="3:10" ht="30" customHeight="1" x14ac:dyDescent="0.25">
      <c r="C294" s="563"/>
      <c r="D294" s="563"/>
      <c r="E294" s="563"/>
      <c r="F294" s="551">
        <v>1</v>
      </c>
      <c r="G294" s="552"/>
      <c r="H294" s="553"/>
      <c r="I294" s="554"/>
      <c r="J294" s="555"/>
    </row>
    <row r="295" spans="3:10" ht="30" customHeight="1" x14ac:dyDescent="0.25">
      <c r="C295" s="563"/>
      <c r="D295" s="563"/>
      <c r="E295" s="563"/>
      <c r="F295" s="551">
        <v>1</v>
      </c>
      <c r="G295" s="552"/>
      <c r="H295" s="553"/>
      <c r="I295" s="554"/>
      <c r="J295" s="555"/>
    </row>
    <row r="296" spans="3:10" ht="30" customHeight="1" x14ac:dyDescent="0.25">
      <c r="C296" s="563"/>
      <c r="D296" s="563"/>
      <c r="E296" s="563"/>
      <c r="F296" s="551">
        <v>1</v>
      </c>
      <c r="G296" s="552"/>
      <c r="H296" s="553"/>
      <c r="I296" s="554"/>
      <c r="J296" s="555"/>
    </row>
    <row r="297" spans="3:10" ht="30" customHeight="1" x14ac:dyDescent="0.25">
      <c r="C297" s="563"/>
      <c r="D297" s="563"/>
      <c r="E297" s="563"/>
      <c r="F297" s="551">
        <v>1</v>
      </c>
      <c r="G297" s="552"/>
      <c r="H297" s="553"/>
      <c r="I297" s="554"/>
      <c r="J297" s="555"/>
    </row>
    <row r="298" spans="3:10" ht="30" customHeight="1" x14ac:dyDescent="0.25">
      <c r="C298" s="563"/>
      <c r="D298" s="563"/>
      <c r="E298" s="563"/>
      <c r="F298" s="551">
        <v>1</v>
      </c>
      <c r="G298" s="552"/>
      <c r="H298" s="553"/>
      <c r="I298" s="554"/>
      <c r="J298" s="555"/>
    </row>
    <row r="299" spans="3:10" ht="30" customHeight="1" x14ac:dyDescent="0.25">
      <c r="C299" s="563"/>
      <c r="D299" s="563"/>
      <c r="E299" s="563"/>
      <c r="F299" s="551">
        <v>1</v>
      </c>
      <c r="G299" s="552"/>
      <c r="H299" s="553"/>
      <c r="I299" s="554"/>
      <c r="J299" s="555"/>
    </row>
    <row r="300" spans="3:10" ht="30" customHeight="1" x14ac:dyDescent="0.25">
      <c r="C300" s="563"/>
      <c r="D300" s="563"/>
      <c r="E300" s="563"/>
      <c r="F300" s="551">
        <v>1</v>
      </c>
      <c r="G300" s="552"/>
      <c r="H300" s="553"/>
      <c r="I300" s="554"/>
      <c r="J300" s="555"/>
    </row>
    <row r="301" spans="3:10" ht="30" customHeight="1" x14ac:dyDescent="0.25">
      <c r="C301" s="563"/>
      <c r="D301" s="563"/>
      <c r="E301" s="563"/>
      <c r="F301" s="551">
        <v>1</v>
      </c>
      <c r="G301" s="552"/>
      <c r="H301" s="553"/>
      <c r="I301" s="554"/>
      <c r="J301" s="555"/>
    </row>
    <row r="302" spans="3:10" ht="30" customHeight="1" x14ac:dyDescent="0.25">
      <c r="C302" s="563"/>
      <c r="D302" s="563"/>
      <c r="E302" s="563"/>
      <c r="F302" s="551">
        <v>1</v>
      </c>
      <c r="G302" s="552"/>
      <c r="H302" s="553"/>
      <c r="I302" s="554"/>
      <c r="J302" s="555"/>
    </row>
    <row r="303" spans="3:10" ht="30" customHeight="1" x14ac:dyDescent="0.25">
      <c r="C303" s="563"/>
      <c r="D303" s="563"/>
      <c r="E303" s="563"/>
      <c r="F303" s="551">
        <v>1</v>
      </c>
      <c r="G303" s="552"/>
      <c r="H303" s="553"/>
      <c r="I303" s="554"/>
      <c r="J303" s="555"/>
    </row>
    <row r="304" spans="3:10" ht="30" customHeight="1" x14ac:dyDescent="0.25">
      <c r="C304" s="563"/>
      <c r="D304" s="563"/>
      <c r="E304" s="563"/>
      <c r="F304" s="551">
        <v>1</v>
      </c>
      <c r="G304" s="552"/>
      <c r="H304" s="553"/>
      <c r="I304" s="554"/>
      <c r="J304" s="555"/>
    </row>
    <row r="305" spans="3:10" ht="30" customHeight="1" x14ac:dyDescent="0.25">
      <c r="C305" s="563"/>
      <c r="D305" s="563"/>
      <c r="E305" s="563"/>
      <c r="F305" s="551">
        <v>1</v>
      </c>
      <c r="G305" s="552"/>
      <c r="H305" s="553"/>
      <c r="I305" s="554"/>
      <c r="J305" s="555"/>
    </row>
    <row r="306" spans="3:10" ht="30" customHeight="1" x14ac:dyDescent="0.25">
      <c r="C306" s="563"/>
      <c r="D306" s="563"/>
      <c r="E306" s="563"/>
      <c r="F306" s="551">
        <v>1</v>
      </c>
      <c r="G306" s="552"/>
      <c r="H306" s="553"/>
      <c r="I306" s="554"/>
      <c r="J306" s="555"/>
    </row>
    <row r="307" spans="3:10" ht="30" customHeight="1" x14ac:dyDescent="0.25">
      <c r="C307" s="563"/>
      <c r="D307" s="563"/>
      <c r="E307" s="563"/>
      <c r="F307" s="551">
        <v>1</v>
      </c>
      <c r="G307" s="552"/>
      <c r="H307" s="553"/>
      <c r="I307" s="554"/>
      <c r="J307" s="555"/>
    </row>
    <row r="308" spans="3:10" ht="30" customHeight="1" x14ac:dyDescent="0.25">
      <c r="C308" s="563"/>
      <c r="D308" s="563"/>
      <c r="E308" s="563"/>
      <c r="F308" s="551">
        <v>1</v>
      </c>
      <c r="G308" s="552"/>
      <c r="H308" s="553"/>
      <c r="I308" s="554"/>
      <c r="J308" s="555"/>
    </row>
    <row r="309" spans="3:10" ht="30" customHeight="1" x14ac:dyDescent="0.25">
      <c r="C309" s="563"/>
      <c r="D309" s="563"/>
      <c r="E309" s="563"/>
      <c r="F309" s="551">
        <v>1</v>
      </c>
      <c r="G309" s="552"/>
      <c r="H309" s="553"/>
      <c r="I309" s="554"/>
      <c r="J309" s="555"/>
    </row>
    <row r="310" spans="3:10" ht="30" customHeight="1" x14ac:dyDescent="0.25">
      <c r="C310" s="563"/>
      <c r="D310" s="563"/>
      <c r="E310" s="563"/>
      <c r="F310" s="551">
        <v>1</v>
      </c>
      <c r="G310" s="552"/>
      <c r="H310" s="553"/>
      <c r="I310" s="554"/>
      <c r="J310" s="555"/>
    </row>
    <row r="311" spans="3:10" ht="30" customHeight="1" x14ac:dyDescent="0.25">
      <c r="C311" s="563"/>
      <c r="D311" s="563"/>
      <c r="E311" s="563"/>
      <c r="F311" s="551">
        <v>1</v>
      </c>
      <c r="G311" s="552"/>
      <c r="H311" s="553"/>
      <c r="I311" s="554"/>
      <c r="J311" s="555"/>
    </row>
    <row r="312" spans="3:10" ht="30" customHeight="1" x14ac:dyDescent="0.25">
      <c r="C312" s="563"/>
      <c r="D312" s="563"/>
      <c r="E312" s="563"/>
      <c r="F312" s="551">
        <v>1</v>
      </c>
      <c r="G312" s="552"/>
      <c r="H312" s="553"/>
      <c r="I312" s="554"/>
      <c r="J312" s="555"/>
    </row>
    <row r="313" spans="3:10" ht="30" customHeight="1" x14ac:dyDescent="0.25">
      <c r="C313" s="563"/>
      <c r="D313" s="563"/>
      <c r="E313" s="563"/>
      <c r="F313" s="551">
        <v>1</v>
      </c>
      <c r="G313" s="552"/>
      <c r="H313" s="553"/>
      <c r="I313" s="554"/>
      <c r="J313" s="555"/>
    </row>
    <row r="314" spans="3:10" ht="30" customHeight="1" x14ac:dyDescent="0.25">
      <c r="C314" s="563"/>
      <c r="D314" s="563"/>
      <c r="E314" s="563"/>
      <c r="F314" s="551">
        <v>1</v>
      </c>
      <c r="G314" s="552"/>
      <c r="H314" s="553"/>
      <c r="I314" s="554"/>
      <c r="J314" s="555"/>
    </row>
    <row r="315" spans="3:10" ht="30" customHeight="1" x14ac:dyDescent="0.25">
      <c r="C315" s="563"/>
      <c r="D315" s="563"/>
      <c r="E315" s="563"/>
      <c r="F315" s="551">
        <v>1</v>
      </c>
      <c r="G315" s="552"/>
      <c r="H315" s="553"/>
      <c r="I315" s="554"/>
      <c r="J315" s="555"/>
    </row>
    <row r="316" spans="3:10" ht="30" customHeight="1" x14ac:dyDescent="0.25">
      <c r="C316" s="563"/>
      <c r="D316" s="563"/>
      <c r="E316" s="563"/>
      <c r="F316" s="551">
        <v>1</v>
      </c>
      <c r="G316" s="552"/>
      <c r="H316" s="553"/>
      <c r="I316" s="554"/>
      <c r="J316" s="555"/>
    </row>
    <row r="317" spans="3:10" ht="30" customHeight="1" x14ac:dyDescent="0.25">
      <c r="C317" s="563"/>
      <c r="D317" s="563"/>
      <c r="E317" s="563"/>
      <c r="F317" s="551">
        <v>1</v>
      </c>
      <c r="G317" s="552"/>
      <c r="H317" s="553"/>
      <c r="I317" s="554"/>
      <c r="J317" s="555"/>
    </row>
    <row r="318" spans="3:10" ht="30" customHeight="1" x14ac:dyDescent="0.25">
      <c r="C318" s="563"/>
      <c r="D318" s="563"/>
      <c r="E318" s="563"/>
      <c r="F318" s="551">
        <v>1</v>
      </c>
      <c r="G318" s="552"/>
      <c r="H318" s="553"/>
      <c r="I318" s="554"/>
      <c r="J318" s="555"/>
    </row>
    <row r="319" spans="3:10" ht="30" customHeight="1" x14ac:dyDescent="0.25">
      <c r="C319" s="563"/>
      <c r="D319" s="563"/>
      <c r="E319" s="563"/>
      <c r="F319" s="551">
        <v>1</v>
      </c>
      <c r="G319" s="552"/>
      <c r="H319" s="553"/>
      <c r="I319" s="554"/>
      <c r="J319" s="555"/>
    </row>
    <row r="320" spans="3:10" ht="30" customHeight="1" x14ac:dyDescent="0.25">
      <c r="C320" s="563"/>
      <c r="D320" s="563"/>
      <c r="E320" s="563"/>
      <c r="F320" s="551">
        <v>1</v>
      </c>
      <c r="G320" s="552"/>
      <c r="H320" s="553"/>
      <c r="I320" s="554"/>
      <c r="J320" s="555"/>
    </row>
    <row r="321" spans="3:10" ht="30" customHeight="1" x14ac:dyDescent="0.25">
      <c r="C321" s="563"/>
      <c r="D321" s="563"/>
      <c r="E321" s="563"/>
      <c r="F321" s="551">
        <v>1</v>
      </c>
      <c r="G321" s="552"/>
      <c r="H321" s="553"/>
      <c r="I321" s="554"/>
      <c r="J321" s="555"/>
    </row>
    <row r="322" spans="3:10" ht="30" customHeight="1" x14ac:dyDescent="0.25">
      <c r="C322" s="563"/>
      <c r="D322" s="563"/>
      <c r="E322" s="563"/>
      <c r="F322" s="551">
        <v>1</v>
      </c>
      <c r="G322" s="552"/>
      <c r="H322" s="553"/>
      <c r="I322" s="554"/>
      <c r="J322" s="555"/>
    </row>
    <row r="323" spans="3:10" ht="30" customHeight="1" x14ac:dyDescent="0.25">
      <c r="C323" s="563"/>
      <c r="D323" s="563"/>
      <c r="E323" s="563"/>
      <c r="F323" s="551">
        <v>1</v>
      </c>
      <c r="G323" s="552"/>
      <c r="H323" s="553"/>
      <c r="I323" s="554"/>
      <c r="J323" s="555"/>
    </row>
    <row r="324" spans="3:10" ht="30" customHeight="1" x14ac:dyDescent="0.25">
      <c r="C324" s="563"/>
      <c r="D324" s="563"/>
      <c r="E324" s="563"/>
      <c r="F324" s="551">
        <v>1</v>
      </c>
      <c r="G324" s="552"/>
      <c r="H324" s="553"/>
      <c r="I324" s="554"/>
      <c r="J324" s="555"/>
    </row>
    <row r="325" spans="3:10" ht="30" customHeight="1" x14ac:dyDescent="0.25">
      <c r="C325" s="563"/>
      <c r="D325" s="563"/>
      <c r="E325" s="563"/>
      <c r="F325" s="551">
        <v>1</v>
      </c>
      <c r="G325" s="552"/>
      <c r="H325" s="553"/>
      <c r="I325" s="554"/>
      <c r="J325" s="555"/>
    </row>
    <row r="326" spans="3:10" ht="30" customHeight="1" x14ac:dyDescent="0.25">
      <c r="C326" s="563"/>
      <c r="D326" s="563"/>
      <c r="E326" s="563"/>
      <c r="F326" s="551">
        <v>1</v>
      </c>
      <c r="G326" s="552"/>
      <c r="H326" s="553"/>
      <c r="I326" s="554"/>
      <c r="J326" s="555"/>
    </row>
    <row r="327" spans="3:10" ht="30" customHeight="1" x14ac:dyDescent="0.25">
      <c r="C327" s="563"/>
      <c r="D327" s="563"/>
      <c r="E327" s="563"/>
      <c r="F327" s="551">
        <v>1</v>
      </c>
      <c r="G327" s="552"/>
      <c r="H327" s="553"/>
      <c r="I327" s="554"/>
      <c r="J327" s="555"/>
    </row>
    <row r="328" spans="3:10" ht="30" customHeight="1" x14ac:dyDescent="0.25">
      <c r="C328" s="563"/>
      <c r="D328" s="563"/>
      <c r="E328" s="563"/>
      <c r="F328" s="551">
        <v>1</v>
      </c>
      <c r="G328" s="552"/>
      <c r="H328" s="553"/>
      <c r="I328" s="554"/>
      <c r="J328" s="555"/>
    </row>
    <row r="329" spans="3:10" ht="30" customHeight="1" x14ac:dyDescent="0.25">
      <c r="C329" s="563"/>
      <c r="D329" s="563"/>
      <c r="E329" s="563"/>
      <c r="F329" s="551">
        <v>1</v>
      </c>
      <c r="G329" s="552"/>
      <c r="H329" s="553"/>
      <c r="I329" s="554"/>
      <c r="J329" s="555"/>
    </row>
    <row r="330" spans="3:10" ht="30" customHeight="1" x14ac:dyDescent="0.25">
      <c r="C330" s="563"/>
      <c r="D330" s="563"/>
      <c r="E330" s="563"/>
      <c r="F330" s="551">
        <v>1</v>
      </c>
      <c r="G330" s="552"/>
      <c r="H330" s="553"/>
      <c r="I330" s="554"/>
      <c r="J330" s="555"/>
    </row>
    <row r="331" spans="3:10" ht="30" customHeight="1" x14ac:dyDescent="0.25">
      <c r="C331" s="563"/>
      <c r="D331" s="563"/>
      <c r="E331" s="563"/>
      <c r="F331" s="551">
        <v>1</v>
      </c>
      <c r="G331" s="552"/>
      <c r="H331" s="553"/>
      <c r="I331" s="554"/>
      <c r="J331" s="555"/>
    </row>
    <row r="332" spans="3:10" ht="30" customHeight="1" x14ac:dyDescent="0.25">
      <c r="C332" s="563"/>
      <c r="D332" s="563"/>
      <c r="E332" s="563"/>
      <c r="F332" s="551">
        <v>1</v>
      </c>
      <c r="G332" s="552"/>
      <c r="H332" s="553"/>
      <c r="I332" s="554"/>
      <c r="J332" s="555"/>
    </row>
    <row r="333" spans="3:10" ht="30" customHeight="1" x14ac:dyDescent="0.25">
      <c r="C333" s="563"/>
      <c r="D333" s="563"/>
      <c r="E333" s="563"/>
      <c r="F333" s="551">
        <v>1</v>
      </c>
      <c r="G333" s="552"/>
      <c r="H333" s="553"/>
      <c r="I333" s="554"/>
      <c r="J333" s="555"/>
    </row>
    <row r="334" spans="3:10" ht="30" customHeight="1" x14ac:dyDescent="0.25">
      <c r="C334" s="563"/>
      <c r="D334" s="563"/>
      <c r="E334" s="563"/>
      <c r="F334" s="551">
        <v>1</v>
      </c>
      <c r="G334" s="552"/>
      <c r="H334" s="553"/>
      <c r="I334" s="554"/>
      <c r="J334" s="555"/>
    </row>
    <row r="335" spans="3:10" ht="30" customHeight="1" x14ac:dyDescent="0.25">
      <c r="C335" s="563"/>
      <c r="D335" s="563"/>
      <c r="E335" s="563"/>
      <c r="F335" s="551">
        <v>1</v>
      </c>
      <c r="G335" s="552"/>
      <c r="H335" s="553"/>
      <c r="I335" s="554"/>
      <c r="J335" s="555"/>
    </row>
    <row r="336" spans="3:10" ht="30" customHeight="1" x14ac:dyDescent="0.25">
      <c r="C336" s="563"/>
      <c r="D336" s="563"/>
      <c r="E336" s="563"/>
      <c r="F336" s="551">
        <v>1</v>
      </c>
      <c r="G336" s="552"/>
      <c r="H336" s="553"/>
      <c r="I336" s="554"/>
      <c r="J336" s="555"/>
    </row>
    <row r="337" spans="3:10" ht="30" customHeight="1" x14ac:dyDescent="0.25">
      <c r="C337" s="563"/>
      <c r="D337" s="563"/>
      <c r="E337" s="563"/>
      <c r="F337" s="551">
        <v>1</v>
      </c>
      <c r="G337" s="552"/>
      <c r="H337" s="553"/>
      <c r="I337" s="554"/>
      <c r="J337" s="555"/>
    </row>
    <row r="338" spans="3:10" ht="30" customHeight="1" x14ac:dyDescent="0.25">
      <c r="C338" s="563"/>
      <c r="D338" s="563"/>
      <c r="E338" s="563"/>
      <c r="F338" s="551">
        <v>1</v>
      </c>
      <c r="G338" s="552"/>
      <c r="H338" s="553"/>
      <c r="I338" s="554"/>
      <c r="J338" s="555"/>
    </row>
    <row r="339" spans="3:10" ht="30" customHeight="1" x14ac:dyDescent="0.25">
      <c r="C339" s="563"/>
      <c r="D339" s="563"/>
      <c r="E339" s="563"/>
      <c r="F339" s="551">
        <v>1</v>
      </c>
      <c r="G339" s="552"/>
      <c r="H339" s="553"/>
      <c r="I339" s="554"/>
      <c r="J339" s="555"/>
    </row>
    <row r="340" spans="3:10" ht="30" customHeight="1" x14ac:dyDescent="0.25">
      <c r="C340" s="563"/>
      <c r="D340" s="563"/>
      <c r="E340" s="563"/>
      <c r="F340" s="551">
        <v>1</v>
      </c>
      <c r="G340" s="552"/>
      <c r="H340" s="553"/>
      <c r="I340" s="554"/>
      <c r="J340" s="555"/>
    </row>
    <row r="341" spans="3:10" ht="30" customHeight="1" x14ac:dyDescent="0.25">
      <c r="C341" s="563"/>
      <c r="D341" s="563"/>
      <c r="E341" s="563"/>
      <c r="F341" s="551">
        <v>1</v>
      </c>
      <c r="G341" s="552"/>
      <c r="H341" s="553"/>
      <c r="I341" s="554"/>
      <c r="J341" s="555"/>
    </row>
    <row r="342" spans="3:10" ht="30" customHeight="1" x14ac:dyDescent="0.25">
      <c r="C342" s="563"/>
      <c r="D342" s="563"/>
      <c r="E342" s="563"/>
      <c r="F342" s="551">
        <v>1</v>
      </c>
      <c r="G342" s="552"/>
      <c r="H342" s="553"/>
      <c r="I342" s="554"/>
      <c r="J342" s="555"/>
    </row>
    <row r="343" spans="3:10" ht="30" customHeight="1" x14ac:dyDescent="0.25">
      <c r="C343" s="563"/>
      <c r="D343" s="563"/>
      <c r="E343" s="563"/>
      <c r="F343" s="551">
        <v>1</v>
      </c>
      <c r="G343" s="552"/>
      <c r="H343" s="553"/>
      <c r="I343" s="554"/>
      <c r="J343" s="555"/>
    </row>
    <row r="344" spans="3:10" ht="30" customHeight="1" x14ac:dyDescent="0.25">
      <c r="C344" s="563"/>
      <c r="D344" s="563"/>
      <c r="E344" s="563"/>
      <c r="F344" s="551">
        <v>1</v>
      </c>
      <c r="G344" s="552"/>
      <c r="H344" s="553"/>
      <c r="I344" s="554"/>
      <c r="J344" s="555"/>
    </row>
    <row r="345" spans="3:10" ht="30" customHeight="1" x14ac:dyDescent="0.25">
      <c r="C345" s="563"/>
      <c r="D345" s="563"/>
      <c r="E345" s="563"/>
      <c r="F345" s="551">
        <v>1</v>
      </c>
      <c r="G345" s="552"/>
      <c r="H345" s="553"/>
      <c r="I345" s="554"/>
      <c r="J345" s="555"/>
    </row>
    <row r="346" spans="3:10" ht="30" customHeight="1" x14ac:dyDescent="0.25">
      <c r="C346" s="563"/>
      <c r="D346" s="563"/>
      <c r="E346" s="563"/>
      <c r="F346" s="551">
        <v>1</v>
      </c>
      <c r="G346" s="552"/>
      <c r="H346" s="553"/>
      <c r="I346" s="554"/>
      <c r="J346" s="555"/>
    </row>
    <row r="347" spans="3:10" ht="30" customHeight="1" x14ac:dyDescent="0.25">
      <c r="C347" s="563"/>
      <c r="D347" s="563"/>
      <c r="E347" s="563"/>
      <c r="F347" s="551">
        <v>1</v>
      </c>
      <c r="G347" s="552"/>
      <c r="H347" s="553"/>
      <c r="I347" s="554"/>
      <c r="J347" s="555"/>
    </row>
    <row r="348" spans="3:10" ht="30" customHeight="1" x14ac:dyDescent="0.25">
      <c r="C348" s="563"/>
      <c r="D348" s="563"/>
      <c r="E348" s="563"/>
      <c r="F348" s="551">
        <v>1</v>
      </c>
      <c r="G348" s="552"/>
      <c r="H348" s="553"/>
      <c r="I348" s="554"/>
      <c r="J348" s="555"/>
    </row>
    <row r="349" spans="3:10" ht="30" customHeight="1" x14ac:dyDescent="0.25">
      <c r="C349" s="563"/>
      <c r="D349" s="563"/>
      <c r="E349" s="563"/>
      <c r="F349" s="551">
        <v>1</v>
      </c>
      <c r="G349" s="552"/>
      <c r="H349" s="553"/>
      <c r="I349" s="554"/>
      <c r="J349" s="555"/>
    </row>
    <row r="350" spans="3:10" ht="30" customHeight="1" x14ac:dyDescent="0.25">
      <c r="C350" s="563"/>
      <c r="D350" s="563"/>
      <c r="E350" s="563"/>
      <c r="F350" s="551">
        <v>1</v>
      </c>
      <c r="G350" s="552"/>
      <c r="H350" s="553"/>
      <c r="I350" s="554"/>
      <c r="J350" s="555"/>
    </row>
    <row r="351" spans="3:10" ht="30" customHeight="1" x14ac:dyDescent="0.25">
      <c r="C351" s="563"/>
      <c r="D351" s="563"/>
      <c r="E351" s="563"/>
      <c r="F351" s="551">
        <v>1</v>
      </c>
      <c r="G351" s="552"/>
      <c r="H351" s="553"/>
      <c r="I351" s="554"/>
      <c r="J351" s="555"/>
    </row>
    <row r="352" spans="3:10" ht="30" customHeight="1" x14ac:dyDescent="0.25">
      <c r="C352" s="563"/>
      <c r="D352" s="563"/>
      <c r="E352" s="563"/>
      <c r="F352" s="551">
        <v>1</v>
      </c>
      <c r="G352" s="552"/>
      <c r="H352" s="553"/>
      <c r="I352" s="554"/>
      <c r="J352" s="555"/>
    </row>
    <row r="353" spans="3:10" ht="30" customHeight="1" x14ac:dyDescent="0.25">
      <c r="C353" s="563"/>
      <c r="D353" s="563"/>
      <c r="E353" s="563"/>
      <c r="F353" s="551">
        <v>1</v>
      </c>
      <c r="G353" s="552"/>
      <c r="H353" s="553"/>
      <c r="I353" s="554"/>
      <c r="J353" s="555"/>
    </row>
    <row r="354" spans="3:10" ht="30" customHeight="1" x14ac:dyDescent="0.25">
      <c r="C354" s="563"/>
      <c r="D354" s="563"/>
      <c r="E354" s="563"/>
      <c r="F354" s="551">
        <v>1</v>
      </c>
      <c r="G354" s="552"/>
      <c r="H354" s="553"/>
      <c r="I354" s="554"/>
      <c r="J354" s="555"/>
    </row>
    <row r="355" spans="3:10" ht="30" customHeight="1" x14ac:dyDescent="0.25">
      <c r="C355" s="563"/>
      <c r="D355" s="563"/>
      <c r="E355" s="563"/>
      <c r="F355" s="551">
        <v>1</v>
      </c>
      <c r="G355" s="552"/>
      <c r="H355" s="553"/>
      <c r="I355" s="554"/>
      <c r="J355" s="555"/>
    </row>
    <row r="356" spans="3:10" ht="30" customHeight="1" x14ac:dyDescent="0.25">
      <c r="C356" s="563"/>
      <c r="D356" s="563"/>
      <c r="E356" s="563"/>
      <c r="F356" s="551">
        <v>1</v>
      </c>
      <c r="G356" s="552"/>
      <c r="H356" s="553"/>
      <c r="I356" s="554"/>
      <c r="J356" s="555"/>
    </row>
    <row r="357" spans="3:10" ht="30" customHeight="1" x14ac:dyDescent="0.25">
      <c r="C357" s="563"/>
      <c r="D357" s="563"/>
      <c r="E357" s="563"/>
      <c r="F357" s="551">
        <v>1</v>
      </c>
      <c r="G357" s="552"/>
      <c r="H357" s="553"/>
      <c r="I357" s="554"/>
      <c r="J357" s="555"/>
    </row>
    <row r="358" spans="3:10" ht="30" customHeight="1" x14ac:dyDescent="0.25">
      <c r="C358" s="563"/>
      <c r="D358" s="563"/>
      <c r="E358" s="563"/>
      <c r="F358" s="551">
        <v>1</v>
      </c>
      <c r="G358" s="552"/>
      <c r="H358" s="553"/>
      <c r="I358" s="554"/>
      <c r="J358" s="555"/>
    </row>
    <row r="359" spans="3:10" ht="30" customHeight="1" x14ac:dyDescent="0.25">
      <c r="C359" s="563"/>
      <c r="D359" s="563"/>
      <c r="E359" s="563"/>
      <c r="F359" s="551">
        <v>1</v>
      </c>
      <c r="G359" s="552"/>
      <c r="H359" s="553"/>
      <c r="I359" s="554"/>
      <c r="J359" s="555"/>
    </row>
    <row r="360" spans="3:10" ht="30" customHeight="1" x14ac:dyDescent="0.25">
      <c r="C360" s="563"/>
      <c r="D360" s="563"/>
      <c r="E360" s="563"/>
      <c r="F360" s="551">
        <v>1</v>
      </c>
      <c r="G360" s="552"/>
      <c r="H360" s="553"/>
      <c r="I360" s="554"/>
      <c r="J360" s="555"/>
    </row>
    <row r="361" spans="3:10" ht="30" customHeight="1" x14ac:dyDescent="0.25">
      <c r="C361" s="563"/>
      <c r="D361" s="563"/>
      <c r="E361" s="563"/>
      <c r="F361" s="551">
        <v>1</v>
      </c>
      <c r="G361" s="552"/>
      <c r="H361" s="553"/>
      <c r="I361" s="554"/>
      <c r="J361" s="555"/>
    </row>
    <row r="362" spans="3:10" ht="30" customHeight="1" x14ac:dyDescent="0.25">
      <c r="C362" s="563"/>
      <c r="D362" s="563"/>
      <c r="E362" s="563"/>
      <c r="F362" s="551">
        <v>1</v>
      </c>
      <c r="G362" s="552"/>
      <c r="H362" s="553"/>
      <c r="I362" s="554"/>
      <c r="J362" s="555"/>
    </row>
    <row r="363" spans="3:10" ht="30" customHeight="1" x14ac:dyDescent="0.25">
      <c r="C363" s="563"/>
      <c r="D363" s="563"/>
      <c r="E363" s="563"/>
      <c r="F363" s="551">
        <v>1</v>
      </c>
      <c r="G363" s="552"/>
      <c r="H363" s="553"/>
      <c r="I363" s="554"/>
      <c r="J363" s="555"/>
    </row>
    <row r="364" spans="3:10" ht="30" customHeight="1" x14ac:dyDescent="0.25">
      <c r="C364" s="563"/>
      <c r="D364" s="563"/>
      <c r="E364" s="563"/>
      <c r="F364" s="551">
        <v>1</v>
      </c>
      <c r="G364" s="552"/>
      <c r="H364" s="553"/>
      <c r="I364" s="554"/>
      <c r="J364" s="555"/>
    </row>
    <row r="365" spans="3:10" ht="30" customHeight="1" x14ac:dyDescent="0.25">
      <c r="C365" s="563"/>
      <c r="D365" s="563"/>
      <c r="E365" s="563"/>
      <c r="F365" s="551">
        <v>1</v>
      </c>
      <c r="G365" s="552"/>
      <c r="H365" s="553"/>
      <c r="I365" s="554"/>
      <c r="J365" s="555"/>
    </row>
    <row r="366" spans="3:10" ht="30" customHeight="1" x14ac:dyDescent="0.25">
      <c r="C366" s="563"/>
      <c r="D366" s="563"/>
      <c r="E366" s="563"/>
      <c r="F366" s="551">
        <v>1</v>
      </c>
      <c r="G366" s="552"/>
      <c r="H366" s="553"/>
      <c r="I366" s="554"/>
      <c r="J366" s="555"/>
    </row>
    <row r="367" spans="3:10" ht="30" customHeight="1" x14ac:dyDescent="0.25">
      <c r="C367" s="563"/>
      <c r="D367" s="563"/>
      <c r="E367" s="563"/>
      <c r="F367" s="551">
        <v>1</v>
      </c>
      <c r="G367" s="552"/>
      <c r="H367" s="553"/>
      <c r="I367" s="554"/>
      <c r="J367" s="555"/>
    </row>
    <row r="368" spans="3:10" ht="30" customHeight="1" x14ac:dyDescent="0.25">
      <c r="C368" s="563"/>
      <c r="D368" s="563"/>
      <c r="E368" s="563"/>
      <c r="F368" s="551">
        <v>1</v>
      </c>
      <c r="G368" s="552"/>
      <c r="H368" s="553"/>
      <c r="I368" s="554"/>
      <c r="J368" s="555"/>
    </row>
    <row r="369" spans="3:10" ht="30" customHeight="1" x14ac:dyDescent="0.25">
      <c r="C369" s="563"/>
      <c r="D369" s="563"/>
      <c r="E369" s="563"/>
      <c r="F369" s="551">
        <v>1</v>
      </c>
      <c r="G369" s="552"/>
      <c r="H369" s="553"/>
      <c r="I369" s="554"/>
      <c r="J369" s="555"/>
    </row>
    <row r="370" spans="3:10" ht="30" customHeight="1" x14ac:dyDescent="0.25">
      <c r="C370" s="563"/>
      <c r="D370" s="563"/>
      <c r="E370" s="563"/>
      <c r="F370" s="551">
        <v>1</v>
      </c>
      <c r="G370" s="552"/>
      <c r="H370" s="553"/>
      <c r="I370" s="554"/>
      <c r="J370" s="555"/>
    </row>
    <row r="371" spans="3:10" ht="30" customHeight="1" x14ac:dyDescent="0.25">
      <c r="C371" s="563"/>
      <c r="D371" s="563"/>
      <c r="E371" s="563"/>
      <c r="F371" s="551">
        <v>1</v>
      </c>
      <c r="G371" s="552"/>
      <c r="H371" s="553"/>
      <c r="I371" s="554"/>
      <c r="J371" s="555"/>
    </row>
    <row r="372" spans="3:10" ht="30" customHeight="1" x14ac:dyDescent="0.25">
      <c r="C372" s="563"/>
      <c r="D372" s="563"/>
      <c r="E372" s="563"/>
      <c r="F372" s="551">
        <v>1</v>
      </c>
      <c r="G372" s="552"/>
      <c r="H372" s="553"/>
      <c r="I372" s="554"/>
      <c r="J372" s="555"/>
    </row>
    <row r="373" spans="3:10" ht="30" customHeight="1" x14ac:dyDescent="0.25">
      <c r="C373" s="563"/>
      <c r="D373" s="563"/>
      <c r="E373" s="563"/>
      <c r="F373" s="551">
        <v>1</v>
      </c>
      <c r="G373" s="552"/>
      <c r="H373" s="553"/>
      <c r="I373" s="554"/>
      <c r="J373" s="555"/>
    </row>
    <row r="374" spans="3:10" ht="30" customHeight="1" x14ac:dyDescent="0.25">
      <c r="C374" s="563"/>
      <c r="D374" s="563"/>
      <c r="E374" s="563"/>
      <c r="F374" s="551">
        <v>1</v>
      </c>
      <c r="G374" s="552"/>
      <c r="H374" s="553"/>
      <c r="I374" s="554"/>
      <c r="J374" s="555"/>
    </row>
    <row r="375" spans="3:10" ht="30" customHeight="1" x14ac:dyDescent="0.25">
      <c r="C375" s="563"/>
      <c r="D375" s="563"/>
      <c r="E375" s="563"/>
      <c r="F375" s="551">
        <v>1</v>
      </c>
      <c r="G375" s="552"/>
      <c r="H375" s="553"/>
      <c r="I375" s="554"/>
      <c r="J375" s="555"/>
    </row>
    <row r="376" spans="3:10" ht="30" customHeight="1" x14ac:dyDescent="0.25">
      <c r="C376" s="563"/>
      <c r="D376" s="563"/>
      <c r="E376" s="563"/>
      <c r="F376" s="551">
        <v>1</v>
      </c>
      <c r="G376" s="552"/>
      <c r="H376" s="553"/>
      <c r="I376" s="554"/>
      <c r="J376" s="555"/>
    </row>
    <row r="377" spans="3:10" ht="30" customHeight="1" x14ac:dyDescent="0.25">
      <c r="C377" s="563"/>
      <c r="D377" s="563"/>
      <c r="E377" s="563"/>
      <c r="F377" s="551">
        <v>1</v>
      </c>
      <c r="G377" s="552"/>
      <c r="H377" s="553"/>
      <c r="I377" s="554"/>
      <c r="J377" s="555"/>
    </row>
    <row r="378" spans="3:10" ht="30" customHeight="1" x14ac:dyDescent="0.25">
      <c r="C378" s="563"/>
      <c r="D378" s="563"/>
      <c r="E378" s="563"/>
      <c r="F378" s="551">
        <v>1</v>
      </c>
      <c r="G378" s="552"/>
      <c r="H378" s="553"/>
      <c r="I378" s="554"/>
      <c r="J378" s="555"/>
    </row>
    <row r="379" spans="3:10" ht="30" customHeight="1" x14ac:dyDescent="0.25">
      <c r="C379" s="563"/>
      <c r="D379" s="563"/>
      <c r="E379" s="563"/>
      <c r="F379" s="551">
        <v>1</v>
      </c>
      <c r="G379" s="552"/>
      <c r="H379" s="553"/>
      <c r="I379" s="554"/>
      <c r="J379" s="555"/>
    </row>
    <row r="380" spans="3:10" ht="30" customHeight="1" x14ac:dyDescent="0.25">
      <c r="C380" s="563"/>
      <c r="D380" s="563"/>
      <c r="E380" s="563"/>
      <c r="F380" s="551">
        <v>1</v>
      </c>
      <c r="G380" s="552"/>
      <c r="H380" s="553"/>
      <c r="I380" s="554"/>
      <c r="J380" s="555"/>
    </row>
    <row r="381" spans="3:10" ht="30" customHeight="1" x14ac:dyDescent="0.25">
      <c r="C381" s="563"/>
      <c r="D381" s="563"/>
      <c r="E381" s="563"/>
      <c r="F381" s="551">
        <v>1</v>
      </c>
      <c r="G381" s="552"/>
      <c r="H381" s="553"/>
      <c r="I381" s="554"/>
      <c r="J381" s="555"/>
    </row>
    <row r="382" spans="3:10" ht="30" customHeight="1" x14ac:dyDescent="0.25">
      <c r="C382" s="563"/>
      <c r="D382" s="563"/>
      <c r="E382" s="563"/>
      <c r="F382" s="551">
        <v>1</v>
      </c>
      <c r="G382" s="552"/>
      <c r="H382" s="553"/>
      <c r="I382" s="554"/>
      <c r="J382" s="555"/>
    </row>
    <row r="383" spans="3:10" ht="30" customHeight="1" x14ac:dyDescent="0.25">
      <c r="C383" s="563"/>
      <c r="D383" s="563"/>
      <c r="E383" s="563"/>
      <c r="F383" s="551">
        <v>1</v>
      </c>
      <c r="G383" s="552"/>
      <c r="H383" s="553"/>
      <c r="I383" s="554"/>
      <c r="J383" s="555"/>
    </row>
    <row r="384" spans="3:10" ht="30" customHeight="1" x14ac:dyDescent="0.25">
      <c r="C384" s="563"/>
      <c r="D384" s="563"/>
      <c r="E384" s="563"/>
      <c r="F384" s="551">
        <v>1</v>
      </c>
      <c r="G384" s="552"/>
      <c r="H384" s="553"/>
      <c r="I384" s="554"/>
      <c r="J384" s="555"/>
    </row>
    <row r="385" spans="3:10" ht="30" customHeight="1" x14ac:dyDescent="0.25">
      <c r="C385" s="563"/>
      <c r="D385" s="563"/>
      <c r="E385" s="563"/>
      <c r="F385" s="551">
        <v>1</v>
      </c>
      <c r="G385" s="552"/>
      <c r="H385" s="553"/>
      <c r="I385" s="554"/>
      <c r="J385" s="555"/>
    </row>
    <row r="386" spans="3:10" ht="30" customHeight="1" x14ac:dyDescent="0.25">
      <c r="C386" s="563"/>
      <c r="D386" s="563"/>
      <c r="E386" s="563"/>
      <c r="F386" s="551">
        <v>1</v>
      </c>
      <c r="G386" s="552"/>
      <c r="H386" s="553"/>
      <c r="I386" s="554"/>
      <c r="J386" s="555"/>
    </row>
    <row r="387" spans="3:10" ht="30" customHeight="1" x14ac:dyDescent="0.25">
      <c r="C387" s="563"/>
      <c r="D387" s="563"/>
      <c r="E387" s="563"/>
      <c r="F387" s="551">
        <v>1</v>
      </c>
      <c r="G387" s="552"/>
      <c r="H387" s="553"/>
      <c r="I387" s="554"/>
      <c r="J387" s="555"/>
    </row>
    <row r="388" spans="3:10" ht="30" customHeight="1" x14ac:dyDescent="0.25">
      <c r="C388" s="563"/>
      <c r="D388" s="563"/>
      <c r="E388" s="563"/>
      <c r="F388" s="551">
        <v>1</v>
      </c>
      <c r="G388" s="552"/>
      <c r="H388" s="553"/>
      <c r="I388" s="554"/>
      <c r="J388" s="555"/>
    </row>
    <row r="389" spans="3:10" ht="30" customHeight="1" x14ac:dyDescent="0.25">
      <c r="C389" s="563"/>
      <c r="D389" s="563"/>
      <c r="E389" s="563"/>
      <c r="F389" s="551">
        <v>1</v>
      </c>
      <c r="G389" s="552"/>
      <c r="H389" s="553"/>
      <c r="I389" s="554"/>
      <c r="J389" s="555"/>
    </row>
    <row r="390" spans="3:10" ht="30" customHeight="1" x14ac:dyDescent="0.25">
      <c r="C390" s="563"/>
      <c r="D390" s="563"/>
      <c r="E390" s="563"/>
      <c r="F390" s="551">
        <v>1</v>
      </c>
      <c r="G390" s="552"/>
      <c r="H390" s="553"/>
      <c r="I390" s="554"/>
      <c r="J390" s="555"/>
    </row>
    <row r="391" spans="3:10" ht="30" customHeight="1" x14ac:dyDescent="0.25">
      <c r="C391" s="563"/>
      <c r="D391" s="563"/>
      <c r="E391" s="563"/>
      <c r="F391" s="551">
        <v>1</v>
      </c>
      <c r="G391" s="552"/>
      <c r="H391" s="553"/>
      <c r="I391" s="554"/>
      <c r="J391" s="555"/>
    </row>
    <row r="392" spans="3:10" ht="30" customHeight="1" x14ac:dyDescent="0.25">
      <c r="C392" s="563"/>
      <c r="D392" s="563"/>
      <c r="E392" s="563"/>
      <c r="F392" s="551">
        <v>1</v>
      </c>
      <c r="G392" s="552"/>
      <c r="H392" s="553"/>
      <c r="I392" s="554"/>
      <c r="J392" s="555"/>
    </row>
    <row r="393" spans="3:10" ht="30" customHeight="1" x14ac:dyDescent="0.25">
      <c r="C393" s="563"/>
      <c r="D393" s="563"/>
      <c r="E393" s="563"/>
      <c r="F393" s="551">
        <v>1</v>
      </c>
      <c r="G393" s="552"/>
      <c r="H393" s="553"/>
      <c r="I393" s="554"/>
      <c r="J393" s="555"/>
    </row>
    <row r="394" spans="3:10" ht="30" customHeight="1" x14ac:dyDescent="0.25">
      <c r="C394" s="563"/>
      <c r="D394" s="563"/>
      <c r="E394" s="563"/>
      <c r="F394" s="551">
        <v>1</v>
      </c>
      <c r="G394" s="552"/>
      <c r="H394" s="553"/>
      <c r="I394" s="554"/>
      <c r="J394" s="555"/>
    </row>
    <row r="395" spans="3:10" ht="30" customHeight="1" x14ac:dyDescent="0.25">
      <c r="C395" s="563"/>
      <c r="D395" s="563"/>
      <c r="E395" s="563"/>
      <c r="F395" s="551">
        <v>1</v>
      </c>
      <c r="G395" s="552"/>
      <c r="H395" s="553"/>
      <c r="I395" s="554"/>
      <c r="J395" s="555"/>
    </row>
    <row r="396" spans="3:10" ht="30" customHeight="1" x14ac:dyDescent="0.25">
      <c r="C396" s="563"/>
      <c r="D396" s="563"/>
      <c r="E396" s="563"/>
      <c r="F396" s="551">
        <v>1</v>
      </c>
      <c r="G396" s="552"/>
      <c r="H396" s="553"/>
      <c r="I396" s="554"/>
      <c r="J396" s="555"/>
    </row>
    <row r="397" spans="3:10" ht="30" customHeight="1" x14ac:dyDescent="0.25">
      <c r="C397" s="563"/>
      <c r="D397" s="563"/>
      <c r="E397" s="563"/>
      <c r="F397" s="551">
        <v>1</v>
      </c>
      <c r="G397" s="552"/>
      <c r="H397" s="553"/>
      <c r="I397" s="554"/>
      <c r="J397" s="555"/>
    </row>
    <row r="398" spans="3:10" ht="30" customHeight="1" x14ac:dyDescent="0.25">
      <c r="C398" s="563"/>
      <c r="D398" s="563"/>
      <c r="E398" s="563"/>
      <c r="F398" s="551">
        <v>1</v>
      </c>
      <c r="G398" s="552"/>
      <c r="H398" s="553"/>
      <c r="I398" s="554"/>
      <c r="J398" s="555"/>
    </row>
    <row r="399" spans="3:10" ht="30" customHeight="1" x14ac:dyDescent="0.25">
      <c r="C399" s="563"/>
      <c r="D399" s="563"/>
      <c r="E399" s="563"/>
      <c r="F399" s="551">
        <v>1</v>
      </c>
      <c r="G399" s="552"/>
      <c r="H399" s="553"/>
      <c r="I399" s="554"/>
      <c r="J399" s="555"/>
    </row>
    <row r="400" spans="3:10" ht="30" customHeight="1" x14ac:dyDescent="0.25">
      <c r="C400" s="563"/>
      <c r="D400" s="563"/>
      <c r="E400" s="563"/>
      <c r="F400" s="551">
        <v>1</v>
      </c>
      <c r="G400" s="552"/>
      <c r="H400" s="553"/>
      <c r="I400" s="554"/>
      <c r="J400" s="555"/>
    </row>
    <row r="401" spans="3:10" ht="30" customHeight="1" x14ac:dyDescent="0.25">
      <c r="C401" s="563"/>
      <c r="D401" s="563"/>
      <c r="E401" s="563"/>
      <c r="F401" s="551">
        <v>1</v>
      </c>
      <c r="G401" s="552"/>
      <c r="H401" s="553"/>
      <c r="I401" s="554"/>
      <c r="J401" s="555"/>
    </row>
    <row r="402" spans="3:10" ht="30" customHeight="1" x14ac:dyDescent="0.25">
      <c r="C402" s="563"/>
      <c r="D402" s="563"/>
      <c r="E402" s="563"/>
      <c r="F402" s="551">
        <v>1</v>
      </c>
      <c r="G402" s="552"/>
      <c r="H402" s="553"/>
      <c r="I402" s="554"/>
      <c r="J402" s="555"/>
    </row>
    <row r="403" spans="3:10" ht="30" customHeight="1" x14ac:dyDescent="0.25">
      <c r="C403" s="563"/>
      <c r="D403" s="563"/>
      <c r="E403" s="563"/>
      <c r="F403" s="551">
        <v>1</v>
      </c>
      <c r="G403" s="552"/>
      <c r="H403" s="553"/>
      <c r="I403" s="554"/>
      <c r="J403" s="555"/>
    </row>
    <row r="404" spans="3:10" ht="30" customHeight="1" x14ac:dyDescent="0.25">
      <c r="C404" s="563"/>
      <c r="D404" s="563"/>
      <c r="E404" s="563"/>
      <c r="F404" s="551">
        <v>1</v>
      </c>
      <c r="G404" s="552"/>
      <c r="H404" s="553"/>
      <c r="I404" s="554"/>
      <c r="J404" s="555"/>
    </row>
    <row r="405" spans="3:10" ht="30" customHeight="1" x14ac:dyDescent="0.25">
      <c r="C405" s="563"/>
      <c r="D405" s="563"/>
      <c r="E405" s="563"/>
      <c r="F405" s="551">
        <v>1</v>
      </c>
      <c r="G405" s="552"/>
      <c r="H405" s="553"/>
      <c r="I405" s="554"/>
      <c r="J405" s="555"/>
    </row>
    <row r="406" spans="3:10" ht="30" customHeight="1" x14ac:dyDescent="0.25">
      <c r="C406" s="563"/>
      <c r="D406" s="563"/>
      <c r="E406" s="563"/>
      <c r="F406" s="551">
        <v>1</v>
      </c>
      <c r="G406" s="552"/>
      <c r="H406" s="553"/>
      <c r="I406" s="554"/>
      <c r="J406" s="555"/>
    </row>
    <row r="407" spans="3:10" ht="30" customHeight="1" x14ac:dyDescent="0.25">
      <c r="C407" s="563"/>
      <c r="D407" s="563"/>
      <c r="E407" s="563"/>
      <c r="F407" s="551">
        <v>1</v>
      </c>
      <c r="G407" s="552"/>
      <c r="H407" s="553"/>
      <c r="I407" s="554"/>
      <c r="J407" s="555"/>
    </row>
    <row r="408" spans="3:10" ht="30" customHeight="1" x14ac:dyDescent="0.25">
      <c r="C408" s="563"/>
      <c r="D408" s="563"/>
      <c r="E408" s="563"/>
      <c r="F408" s="551">
        <v>1</v>
      </c>
      <c r="G408" s="552"/>
      <c r="H408" s="553"/>
      <c r="I408" s="554"/>
      <c r="J408" s="555"/>
    </row>
    <row r="409" spans="3:10" ht="30" customHeight="1" x14ac:dyDescent="0.25">
      <c r="C409" s="563"/>
      <c r="D409" s="563"/>
      <c r="E409" s="563"/>
      <c r="F409" s="551">
        <v>1</v>
      </c>
      <c r="G409" s="552"/>
      <c r="H409" s="553"/>
      <c r="I409" s="554"/>
      <c r="J409" s="555"/>
    </row>
    <row r="410" spans="3:10" ht="30" customHeight="1" x14ac:dyDescent="0.25">
      <c r="C410" s="563"/>
      <c r="D410" s="563"/>
      <c r="E410" s="563"/>
      <c r="F410" s="551">
        <v>1</v>
      </c>
      <c r="G410" s="552"/>
      <c r="H410" s="553"/>
      <c r="I410" s="554"/>
      <c r="J410" s="555"/>
    </row>
    <row r="411" spans="3:10" ht="30" customHeight="1" x14ac:dyDescent="0.25">
      <c r="C411" s="563"/>
      <c r="D411" s="563"/>
      <c r="E411" s="563"/>
      <c r="F411" s="551">
        <v>1</v>
      </c>
      <c r="G411" s="552"/>
      <c r="H411" s="553"/>
      <c r="I411" s="554"/>
      <c r="J411" s="555"/>
    </row>
    <row r="412" spans="3:10" ht="30" customHeight="1" x14ac:dyDescent="0.25">
      <c r="C412" s="563"/>
      <c r="D412" s="563"/>
      <c r="E412" s="563"/>
      <c r="F412" s="551">
        <v>1</v>
      </c>
      <c r="G412" s="552"/>
      <c r="H412" s="553"/>
      <c r="I412" s="554"/>
      <c r="J412" s="555"/>
    </row>
    <row r="413" spans="3:10" ht="30" customHeight="1" x14ac:dyDescent="0.25">
      <c r="C413" s="563"/>
      <c r="D413" s="563"/>
      <c r="E413" s="563"/>
      <c r="F413" s="551">
        <v>1</v>
      </c>
      <c r="G413" s="552"/>
      <c r="H413" s="553"/>
      <c r="I413" s="554"/>
      <c r="J413" s="555"/>
    </row>
    <row r="414" spans="3:10" ht="30" customHeight="1" x14ac:dyDescent="0.25">
      <c r="C414" s="563"/>
      <c r="D414" s="563"/>
      <c r="E414" s="563"/>
      <c r="F414" s="551">
        <v>1</v>
      </c>
      <c r="G414" s="552"/>
      <c r="H414" s="553"/>
      <c r="I414" s="554"/>
      <c r="J414" s="555"/>
    </row>
    <row r="415" spans="3:10" ht="30" customHeight="1" x14ac:dyDescent="0.25">
      <c r="C415" s="563"/>
      <c r="D415" s="563"/>
      <c r="E415" s="563"/>
      <c r="F415" s="551">
        <v>1</v>
      </c>
      <c r="G415" s="552"/>
      <c r="H415" s="553"/>
      <c r="I415" s="554"/>
      <c r="J415" s="555"/>
    </row>
    <row r="416" spans="3:10" ht="30" customHeight="1" x14ac:dyDescent="0.25">
      <c r="C416" s="563"/>
      <c r="D416" s="563"/>
      <c r="E416" s="563"/>
      <c r="F416" s="551">
        <v>1</v>
      </c>
      <c r="G416" s="552"/>
      <c r="H416" s="553"/>
      <c r="I416" s="554"/>
      <c r="J416" s="555"/>
    </row>
    <row r="417" spans="3:10" ht="30" customHeight="1" x14ac:dyDescent="0.25">
      <c r="C417" s="563"/>
      <c r="D417" s="563"/>
      <c r="E417" s="563"/>
      <c r="F417" s="551">
        <v>1</v>
      </c>
      <c r="G417" s="552"/>
      <c r="H417" s="553"/>
      <c r="I417" s="554"/>
      <c r="J417" s="555"/>
    </row>
    <row r="418" spans="3:10" ht="30" customHeight="1" x14ac:dyDescent="0.25">
      <c r="C418" s="563"/>
      <c r="D418" s="563"/>
      <c r="E418" s="563"/>
      <c r="F418" s="551">
        <v>1</v>
      </c>
      <c r="G418" s="552"/>
      <c r="H418" s="553"/>
      <c r="I418" s="554"/>
      <c r="J418" s="555"/>
    </row>
    <row r="419" spans="3:10" ht="30" customHeight="1" x14ac:dyDescent="0.25">
      <c r="C419" s="563"/>
      <c r="D419" s="563"/>
      <c r="E419" s="563"/>
      <c r="F419" s="551">
        <v>1</v>
      </c>
      <c r="G419" s="552"/>
      <c r="H419" s="553"/>
      <c r="I419" s="554"/>
      <c r="J419" s="555"/>
    </row>
    <row r="420" spans="3:10" ht="30" customHeight="1" x14ac:dyDescent="0.25">
      <c r="C420" s="563"/>
      <c r="D420" s="563"/>
      <c r="E420" s="563"/>
      <c r="F420" s="551">
        <v>1</v>
      </c>
      <c r="G420" s="552"/>
      <c r="H420" s="553"/>
      <c r="I420" s="554"/>
      <c r="J420" s="555"/>
    </row>
    <row r="421" spans="3:10" ht="30" customHeight="1" x14ac:dyDescent="0.25">
      <c r="C421" s="563"/>
      <c r="D421" s="563"/>
      <c r="E421" s="563"/>
      <c r="F421" s="551">
        <v>1</v>
      </c>
      <c r="G421" s="552"/>
      <c r="H421" s="553"/>
      <c r="I421" s="554"/>
      <c r="J421" s="555"/>
    </row>
    <row r="422" spans="3:10" ht="30" customHeight="1" x14ac:dyDescent="0.25">
      <c r="C422" s="563"/>
      <c r="D422" s="563"/>
      <c r="E422" s="563"/>
      <c r="F422" s="551">
        <v>1</v>
      </c>
      <c r="G422" s="552"/>
      <c r="H422" s="553"/>
      <c r="I422" s="554"/>
      <c r="J422" s="555"/>
    </row>
    <row r="423" spans="3:10" ht="30" customHeight="1" x14ac:dyDescent="0.25">
      <c r="C423" s="563"/>
      <c r="D423" s="563"/>
      <c r="E423" s="563"/>
      <c r="F423" s="551">
        <v>1</v>
      </c>
      <c r="G423" s="552"/>
      <c r="H423" s="553"/>
      <c r="I423" s="554"/>
      <c r="J423" s="555"/>
    </row>
    <row r="424" spans="3:10" ht="30" customHeight="1" x14ac:dyDescent="0.25">
      <c r="C424" s="563"/>
      <c r="D424" s="563"/>
      <c r="E424" s="563"/>
      <c r="F424" s="551">
        <v>1</v>
      </c>
      <c r="G424" s="552"/>
      <c r="H424" s="553"/>
      <c r="I424" s="554"/>
      <c r="J424" s="555"/>
    </row>
    <row r="425" spans="3:10" ht="30" customHeight="1" x14ac:dyDescent="0.25">
      <c r="C425" s="563"/>
      <c r="D425" s="563"/>
      <c r="E425" s="563"/>
      <c r="F425" s="551">
        <v>1</v>
      </c>
      <c r="G425" s="552"/>
      <c r="H425" s="553"/>
      <c r="I425" s="554"/>
      <c r="J425" s="555"/>
    </row>
    <row r="426" spans="3:10" ht="30" customHeight="1" x14ac:dyDescent="0.25">
      <c r="C426" s="563"/>
      <c r="D426" s="563"/>
      <c r="E426" s="563"/>
      <c r="F426" s="551">
        <v>1</v>
      </c>
      <c r="G426" s="552"/>
      <c r="H426" s="553"/>
      <c r="I426" s="554"/>
      <c r="J426" s="555"/>
    </row>
    <row r="427" spans="3:10" ht="30" customHeight="1" x14ac:dyDescent="0.25">
      <c r="C427" s="563"/>
      <c r="D427" s="563"/>
      <c r="E427" s="563"/>
      <c r="F427" s="551">
        <v>1</v>
      </c>
      <c r="G427" s="552"/>
      <c r="H427" s="553"/>
      <c r="I427" s="554"/>
      <c r="J427" s="555"/>
    </row>
    <row r="428" spans="3:10" ht="30" customHeight="1" x14ac:dyDescent="0.25">
      <c r="C428" s="563"/>
      <c r="D428" s="563"/>
      <c r="E428" s="563"/>
      <c r="F428" s="551">
        <v>1</v>
      </c>
      <c r="G428" s="552"/>
      <c r="H428" s="553"/>
      <c r="I428" s="554"/>
      <c r="J428" s="555"/>
    </row>
    <row r="429" spans="3:10" ht="30" customHeight="1" x14ac:dyDescent="0.25">
      <c r="C429" s="563"/>
      <c r="D429" s="563"/>
      <c r="E429" s="563"/>
      <c r="F429" s="551">
        <v>1</v>
      </c>
      <c r="G429" s="552"/>
      <c r="H429" s="553"/>
      <c r="I429" s="554"/>
      <c r="J429" s="555"/>
    </row>
    <row r="430" spans="3:10" ht="30" customHeight="1" x14ac:dyDescent="0.25">
      <c r="C430" s="563"/>
      <c r="D430" s="563"/>
      <c r="E430" s="563"/>
      <c r="F430" s="551">
        <v>1</v>
      </c>
      <c r="G430" s="552"/>
      <c r="H430" s="553"/>
      <c r="I430" s="554"/>
      <c r="J430" s="555"/>
    </row>
    <row r="431" spans="3:10" ht="30" customHeight="1" x14ac:dyDescent="0.25">
      <c r="C431" s="563"/>
      <c r="D431" s="563"/>
      <c r="E431" s="563"/>
      <c r="F431" s="551">
        <v>1</v>
      </c>
      <c r="G431" s="552"/>
      <c r="H431" s="553"/>
      <c r="I431" s="554"/>
      <c r="J431" s="555"/>
    </row>
    <row r="432" spans="3:10" ht="30" customHeight="1" x14ac:dyDescent="0.25">
      <c r="C432" s="563"/>
      <c r="D432" s="563"/>
      <c r="E432" s="563"/>
      <c r="F432" s="551">
        <v>1</v>
      </c>
      <c r="G432" s="552"/>
      <c r="H432" s="553"/>
      <c r="I432" s="554"/>
      <c r="J432" s="555"/>
    </row>
    <row r="433" spans="3:10" ht="30" customHeight="1" x14ac:dyDescent="0.25">
      <c r="C433" s="563"/>
      <c r="D433" s="563"/>
      <c r="E433" s="563"/>
      <c r="F433" s="551">
        <v>1</v>
      </c>
      <c r="G433" s="552"/>
      <c r="H433" s="553"/>
      <c r="I433" s="554"/>
      <c r="J433" s="555"/>
    </row>
    <row r="434" spans="3:10" ht="30" customHeight="1" x14ac:dyDescent="0.25">
      <c r="C434" s="563"/>
      <c r="D434" s="563"/>
      <c r="E434" s="563"/>
      <c r="F434" s="551">
        <v>1</v>
      </c>
      <c r="G434" s="552"/>
      <c r="H434" s="553"/>
      <c r="I434" s="554"/>
      <c r="J434" s="555"/>
    </row>
    <row r="435" spans="3:10" ht="30" customHeight="1" x14ac:dyDescent="0.25">
      <c r="C435" s="563"/>
      <c r="D435" s="563"/>
      <c r="E435" s="563"/>
      <c r="F435" s="551">
        <v>1</v>
      </c>
      <c r="G435" s="552"/>
      <c r="H435" s="553"/>
      <c r="I435" s="554"/>
      <c r="J435" s="555"/>
    </row>
    <row r="436" spans="3:10" ht="30" customHeight="1" x14ac:dyDescent="0.25">
      <c r="C436" s="563"/>
      <c r="D436" s="563"/>
      <c r="E436" s="563"/>
      <c r="F436" s="551">
        <v>1</v>
      </c>
      <c r="G436" s="552"/>
      <c r="H436" s="553"/>
      <c r="I436" s="554"/>
      <c r="J436" s="555"/>
    </row>
    <row r="437" spans="3:10" ht="30" customHeight="1" x14ac:dyDescent="0.25">
      <c r="C437" s="563"/>
      <c r="D437" s="563"/>
      <c r="E437" s="563"/>
      <c r="F437" s="551">
        <v>1</v>
      </c>
      <c r="G437" s="552"/>
      <c r="H437" s="553"/>
      <c r="I437" s="554"/>
      <c r="J437" s="555"/>
    </row>
    <row r="438" spans="3:10" ht="30" customHeight="1" x14ac:dyDescent="0.25">
      <c r="C438" s="563"/>
      <c r="D438" s="563"/>
      <c r="E438" s="563"/>
      <c r="F438" s="551">
        <v>1</v>
      </c>
      <c r="G438" s="552"/>
      <c r="H438" s="553"/>
      <c r="I438" s="554"/>
      <c r="J438" s="555"/>
    </row>
    <row r="439" spans="3:10" ht="30" customHeight="1" x14ac:dyDescent="0.25">
      <c r="C439" s="563"/>
      <c r="D439" s="563"/>
      <c r="E439" s="563"/>
      <c r="F439" s="551">
        <v>1</v>
      </c>
      <c r="G439" s="552"/>
      <c r="H439" s="553"/>
      <c r="I439" s="554"/>
      <c r="J439" s="555"/>
    </row>
    <row r="440" spans="3:10" ht="30" customHeight="1" x14ac:dyDescent="0.25">
      <c r="C440" s="563"/>
      <c r="D440" s="563"/>
      <c r="E440" s="563"/>
      <c r="F440" s="551">
        <v>1</v>
      </c>
      <c r="G440" s="552"/>
      <c r="H440" s="553"/>
      <c r="I440" s="554"/>
      <c r="J440" s="555"/>
    </row>
    <row r="441" spans="3:10" ht="30" customHeight="1" x14ac:dyDescent="0.25">
      <c r="C441" s="563"/>
      <c r="D441" s="563"/>
      <c r="E441" s="563"/>
      <c r="F441" s="551">
        <v>1</v>
      </c>
      <c r="G441" s="552"/>
      <c r="H441" s="553"/>
      <c r="I441" s="554"/>
      <c r="J441" s="555"/>
    </row>
    <row r="442" spans="3:10" ht="30" customHeight="1" x14ac:dyDescent="0.25">
      <c r="C442" s="563"/>
      <c r="D442" s="563"/>
      <c r="E442" s="563"/>
      <c r="F442" s="551">
        <v>1</v>
      </c>
      <c r="G442" s="552"/>
      <c r="H442" s="553"/>
      <c r="I442" s="554"/>
      <c r="J442" s="555"/>
    </row>
    <row r="443" spans="3:10" ht="30" customHeight="1" x14ac:dyDescent="0.25">
      <c r="C443" s="563"/>
      <c r="D443" s="563"/>
      <c r="E443" s="563"/>
      <c r="F443" s="551">
        <v>1</v>
      </c>
      <c r="G443" s="552"/>
      <c r="H443" s="553"/>
      <c r="I443" s="554"/>
      <c r="J443" s="555"/>
    </row>
    <row r="444" spans="3:10" ht="30" customHeight="1" x14ac:dyDescent="0.25">
      <c r="C444" s="563"/>
      <c r="D444" s="563"/>
      <c r="E444" s="563"/>
      <c r="F444" s="551">
        <v>1</v>
      </c>
      <c r="G444" s="552"/>
      <c r="H444" s="553"/>
      <c r="I444" s="554"/>
      <c r="J444" s="555"/>
    </row>
    <row r="445" spans="3:10" ht="30" customHeight="1" x14ac:dyDescent="0.25">
      <c r="C445" s="563"/>
      <c r="D445" s="563"/>
      <c r="E445" s="563"/>
      <c r="F445" s="551">
        <v>1</v>
      </c>
      <c r="G445" s="552"/>
      <c r="H445" s="553"/>
      <c r="I445" s="554"/>
      <c r="J445" s="555"/>
    </row>
    <row r="446" spans="3:10" ht="30" customHeight="1" x14ac:dyDescent="0.25">
      <c r="C446" s="563"/>
      <c r="D446" s="563"/>
      <c r="E446" s="563"/>
      <c r="F446" s="551">
        <v>1</v>
      </c>
      <c r="G446" s="552"/>
      <c r="H446" s="553"/>
      <c r="I446" s="554"/>
      <c r="J446" s="555"/>
    </row>
    <row r="447" spans="3:10" ht="30" customHeight="1" x14ac:dyDescent="0.25">
      <c r="C447" s="563"/>
      <c r="D447" s="563"/>
      <c r="E447" s="563"/>
      <c r="F447" s="551">
        <v>1</v>
      </c>
      <c r="G447" s="552"/>
      <c r="H447" s="553"/>
      <c r="I447" s="554"/>
      <c r="J447" s="555"/>
    </row>
    <row r="448" spans="3:10" ht="30" customHeight="1" x14ac:dyDescent="0.25">
      <c r="C448" s="563"/>
      <c r="D448" s="563"/>
      <c r="E448" s="563"/>
      <c r="F448" s="551">
        <v>1</v>
      </c>
      <c r="G448" s="552"/>
      <c r="H448" s="553"/>
      <c r="I448" s="554"/>
      <c r="J448" s="555"/>
    </row>
    <row r="449" spans="3:10" ht="30" customHeight="1" x14ac:dyDescent="0.25">
      <c r="C449" s="563"/>
      <c r="D449" s="563"/>
      <c r="E449" s="563"/>
      <c r="F449" s="551">
        <v>1</v>
      </c>
      <c r="G449" s="552"/>
      <c r="H449" s="553"/>
      <c r="I449" s="554"/>
      <c r="J449" s="555"/>
    </row>
    <row r="450" spans="3:10" ht="30" customHeight="1" x14ac:dyDescent="0.25">
      <c r="C450" s="563"/>
      <c r="D450" s="563"/>
      <c r="E450" s="563"/>
      <c r="F450" s="551">
        <v>1</v>
      </c>
      <c r="G450" s="552"/>
      <c r="H450" s="553"/>
      <c r="I450" s="554"/>
      <c r="J450" s="555"/>
    </row>
    <row r="451" spans="3:10" ht="30" customHeight="1" x14ac:dyDescent="0.25">
      <c r="C451" s="563"/>
      <c r="D451" s="563"/>
      <c r="E451" s="563"/>
      <c r="F451" s="551">
        <v>1</v>
      </c>
      <c r="G451" s="552"/>
      <c r="H451" s="553"/>
      <c r="I451" s="554"/>
      <c r="J451" s="555"/>
    </row>
    <row r="452" spans="3:10" ht="30" customHeight="1" x14ac:dyDescent="0.25">
      <c r="C452" s="563"/>
      <c r="D452" s="563"/>
      <c r="E452" s="563"/>
      <c r="F452" s="551">
        <v>1</v>
      </c>
      <c r="G452" s="552"/>
      <c r="H452" s="553"/>
      <c r="I452" s="554"/>
      <c r="J452" s="555"/>
    </row>
    <row r="453" spans="3:10" ht="30" customHeight="1" x14ac:dyDescent="0.25">
      <c r="C453" s="563"/>
      <c r="D453" s="563"/>
      <c r="E453" s="563"/>
      <c r="F453" s="551">
        <v>1</v>
      </c>
      <c r="G453" s="552"/>
      <c r="H453" s="553"/>
      <c r="I453" s="554"/>
      <c r="J453" s="555"/>
    </row>
    <row r="454" spans="3:10" ht="30" customHeight="1" x14ac:dyDescent="0.25">
      <c r="C454" s="563"/>
      <c r="D454" s="563"/>
      <c r="E454" s="563"/>
      <c r="F454" s="551">
        <v>1</v>
      </c>
      <c r="G454" s="552"/>
      <c r="H454" s="553"/>
      <c r="I454" s="554"/>
      <c r="J454" s="555"/>
    </row>
    <row r="455" spans="3:10" ht="30" customHeight="1" x14ac:dyDescent="0.25">
      <c r="C455" s="563"/>
      <c r="D455" s="563"/>
      <c r="E455" s="563"/>
      <c r="F455" s="551">
        <v>1</v>
      </c>
      <c r="G455" s="552"/>
      <c r="H455" s="553"/>
      <c r="I455" s="554"/>
      <c r="J455" s="555"/>
    </row>
    <row r="456" spans="3:10" ht="30" customHeight="1" x14ac:dyDescent="0.25">
      <c r="C456" s="563"/>
      <c r="D456" s="563"/>
      <c r="E456" s="563"/>
      <c r="F456" s="551">
        <v>1</v>
      </c>
      <c r="G456" s="552"/>
      <c r="H456" s="553"/>
      <c r="I456" s="554"/>
      <c r="J456" s="555"/>
    </row>
    <row r="457" spans="3:10" ht="30" customHeight="1" x14ac:dyDescent="0.25">
      <c r="C457" s="563"/>
      <c r="D457" s="563"/>
      <c r="E457" s="563"/>
      <c r="F457" s="551">
        <v>1</v>
      </c>
      <c r="G457" s="552"/>
      <c r="H457" s="553"/>
      <c r="I457" s="554"/>
      <c r="J457" s="555"/>
    </row>
    <row r="458" spans="3:10" ht="30" customHeight="1" x14ac:dyDescent="0.25">
      <c r="C458" s="563"/>
      <c r="D458" s="563"/>
      <c r="E458" s="563"/>
      <c r="F458" s="551">
        <v>1</v>
      </c>
      <c r="G458" s="552"/>
      <c r="H458" s="553"/>
      <c r="I458" s="554"/>
      <c r="J458" s="555"/>
    </row>
    <row r="459" spans="3:10" ht="30" customHeight="1" x14ac:dyDescent="0.25">
      <c r="C459" s="563"/>
      <c r="D459" s="563"/>
      <c r="E459" s="563"/>
      <c r="F459" s="551">
        <v>1</v>
      </c>
      <c r="G459" s="552"/>
      <c r="H459" s="553"/>
      <c r="I459" s="554"/>
      <c r="J459" s="555"/>
    </row>
    <row r="460" spans="3:10" ht="30" customHeight="1" x14ac:dyDescent="0.25">
      <c r="C460" s="563"/>
      <c r="D460" s="563"/>
      <c r="E460" s="563"/>
      <c r="F460" s="551">
        <v>1</v>
      </c>
      <c r="G460" s="552"/>
      <c r="H460" s="553"/>
      <c r="I460" s="554"/>
      <c r="J460" s="555"/>
    </row>
    <row r="461" spans="3:10" ht="30" customHeight="1" x14ac:dyDescent="0.25">
      <c r="C461" s="563"/>
      <c r="D461" s="563"/>
      <c r="E461" s="563"/>
      <c r="F461" s="551">
        <v>1</v>
      </c>
      <c r="G461" s="552"/>
      <c r="H461" s="553"/>
      <c r="I461" s="554"/>
      <c r="J461" s="555"/>
    </row>
    <row r="462" spans="3:10" ht="30" customHeight="1" x14ac:dyDescent="0.25">
      <c r="C462" s="563"/>
      <c r="D462" s="563"/>
      <c r="E462" s="563"/>
      <c r="F462" s="551">
        <v>1</v>
      </c>
      <c r="G462" s="552"/>
      <c r="H462" s="553"/>
      <c r="I462" s="554"/>
      <c r="J462" s="555"/>
    </row>
    <row r="463" spans="3:10" ht="30" customHeight="1" x14ac:dyDescent="0.25">
      <c r="C463" s="563"/>
      <c r="D463" s="563"/>
      <c r="E463" s="563"/>
      <c r="F463" s="551">
        <v>1</v>
      </c>
      <c r="G463" s="552"/>
      <c r="H463" s="553"/>
      <c r="I463" s="554"/>
      <c r="J463" s="555"/>
    </row>
    <row r="464" spans="3:10" ht="30" customHeight="1" x14ac:dyDescent="0.25">
      <c r="C464" s="563"/>
      <c r="D464" s="563"/>
      <c r="E464" s="563"/>
      <c r="F464" s="551">
        <v>1</v>
      </c>
      <c r="G464" s="552"/>
      <c r="H464" s="553"/>
      <c r="I464" s="554"/>
      <c r="J464" s="555"/>
    </row>
    <row r="465" spans="3:10" ht="30" customHeight="1" x14ac:dyDescent="0.25">
      <c r="C465" s="563"/>
      <c r="D465" s="563"/>
      <c r="E465" s="563"/>
      <c r="F465" s="551">
        <v>1</v>
      </c>
      <c r="G465" s="552"/>
      <c r="H465" s="553"/>
      <c r="I465" s="554"/>
      <c r="J465" s="555"/>
    </row>
    <row r="466" spans="3:10" ht="30" customHeight="1" x14ac:dyDescent="0.25">
      <c r="C466" s="563"/>
      <c r="D466" s="563"/>
      <c r="E466" s="563"/>
      <c r="F466" s="551">
        <v>1</v>
      </c>
      <c r="G466" s="552"/>
      <c r="H466" s="553"/>
      <c r="I466" s="554"/>
      <c r="J466" s="555"/>
    </row>
    <row r="467" spans="3:10" ht="30" customHeight="1" x14ac:dyDescent="0.25">
      <c r="C467" s="563"/>
      <c r="D467" s="563"/>
      <c r="E467" s="563"/>
      <c r="F467" s="551">
        <v>1</v>
      </c>
      <c r="G467" s="552"/>
      <c r="H467" s="553"/>
      <c r="I467" s="554"/>
      <c r="J467" s="555"/>
    </row>
    <row r="468" spans="3:10" ht="30" customHeight="1" x14ac:dyDescent="0.25">
      <c r="C468" s="563"/>
      <c r="D468" s="563"/>
      <c r="E468" s="563"/>
      <c r="F468" s="551">
        <v>1</v>
      </c>
      <c r="G468" s="552"/>
      <c r="H468" s="553"/>
      <c r="I468" s="554"/>
      <c r="J468" s="555"/>
    </row>
    <row r="469" spans="3:10" ht="30" customHeight="1" x14ac:dyDescent="0.25">
      <c r="C469" s="563"/>
      <c r="D469" s="563"/>
      <c r="E469" s="563"/>
      <c r="F469" s="551">
        <v>1</v>
      </c>
      <c r="G469" s="552"/>
      <c r="H469" s="553"/>
      <c r="I469" s="554"/>
      <c r="J469" s="555"/>
    </row>
    <row r="470" spans="3:10" ht="30" customHeight="1" x14ac:dyDescent="0.25">
      <c r="C470" s="563"/>
      <c r="D470" s="563"/>
      <c r="E470" s="563"/>
      <c r="F470" s="551">
        <v>1</v>
      </c>
      <c r="G470" s="552"/>
      <c r="H470" s="553"/>
      <c r="I470" s="554"/>
      <c r="J470" s="555"/>
    </row>
    <row r="471" spans="3:10" ht="30" customHeight="1" x14ac:dyDescent="0.25">
      <c r="C471" s="563"/>
      <c r="D471" s="563"/>
      <c r="E471" s="563"/>
      <c r="F471" s="551">
        <v>1</v>
      </c>
      <c r="G471" s="552"/>
      <c r="H471" s="553"/>
      <c r="I471" s="554"/>
      <c r="J471" s="555"/>
    </row>
    <row r="472" spans="3:10" ht="30" customHeight="1" x14ac:dyDescent="0.25">
      <c r="C472" s="563"/>
      <c r="D472" s="563"/>
      <c r="E472" s="563"/>
      <c r="F472" s="551">
        <v>1</v>
      </c>
      <c r="G472" s="552"/>
      <c r="H472" s="553"/>
      <c r="I472" s="554"/>
      <c r="J472" s="555"/>
    </row>
    <row r="473" spans="3:10" ht="30" customHeight="1" x14ac:dyDescent="0.25">
      <c r="C473" s="563"/>
      <c r="D473" s="563"/>
      <c r="E473" s="563"/>
      <c r="F473" s="551">
        <v>1</v>
      </c>
      <c r="G473" s="552"/>
      <c r="H473" s="553"/>
      <c r="I473" s="554"/>
      <c r="J473" s="555"/>
    </row>
    <row r="474" spans="3:10" ht="30" customHeight="1" x14ac:dyDescent="0.25">
      <c r="C474" s="563"/>
      <c r="D474" s="563"/>
      <c r="E474" s="563"/>
      <c r="F474" s="551">
        <v>1</v>
      </c>
      <c r="G474" s="552"/>
      <c r="H474" s="553"/>
      <c r="I474" s="554"/>
      <c r="J474" s="555"/>
    </row>
    <row r="475" spans="3:10" ht="30" customHeight="1" x14ac:dyDescent="0.25">
      <c r="C475" s="563"/>
      <c r="D475" s="563"/>
      <c r="E475" s="563"/>
      <c r="F475" s="551">
        <v>1</v>
      </c>
      <c r="G475" s="552"/>
      <c r="H475" s="553"/>
      <c r="I475" s="554"/>
      <c r="J475" s="555"/>
    </row>
    <row r="476" spans="3:10" ht="30" customHeight="1" x14ac:dyDescent="0.25">
      <c r="C476" s="563"/>
      <c r="D476" s="563"/>
      <c r="E476" s="563"/>
      <c r="F476" s="551">
        <v>1</v>
      </c>
      <c r="G476" s="552"/>
      <c r="H476" s="553"/>
      <c r="I476" s="554"/>
      <c r="J476" s="555"/>
    </row>
    <row r="477" spans="3:10" ht="30" customHeight="1" x14ac:dyDescent="0.25">
      <c r="C477" s="563"/>
      <c r="D477" s="563"/>
      <c r="E477" s="563"/>
      <c r="F477" s="551">
        <v>1</v>
      </c>
      <c r="G477" s="552"/>
      <c r="H477" s="553"/>
      <c r="I477" s="554"/>
      <c r="J477" s="555"/>
    </row>
    <row r="478" spans="3:10" ht="30" customHeight="1" x14ac:dyDescent="0.25">
      <c r="C478" s="563"/>
      <c r="D478" s="563"/>
      <c r="E478" s="563"/>
      <c r="F478" s="551">
        <v>1</v>
      </c>
      <c r="G478" s="552"/>
      <c r="H478" s="553"/>
      <c r="I478" s="554"/>
      <c r="J478" s="555"/>
    </row>
    <row r="479" spans="3:10" ht="30" customHeight="1" x14ac:dyDescent="0.25">
      <c r="C479" s="563"/>
      <c r="D479" s="563"/>
      <c r="E479" s="563"/>
      <c r="F479" s="551">
        <v>1</v>
      </c>
      <c r="G479" s="552"/>
      <c r="H479" s="553"/>
      <c r="I479" s="554"/>
      <c r="J479" s="555"/>
    </row>
    <row r="480" spans="3:10" ht="30" customHeight="1" x14ac:dyDescent="0.25">
      <c r="C480" s="563"/>
      <c r="D480" s="563"/>
      <c r="E480" s="563"/>
      <c r="F480" s="551">
        <v>1</v>
      </c>
      <c r="G480" s="552"/>
      <c r="H480" s="553"/>
      <c r="I480" s="554"/>
      <c r="J480" s="555"/>
    </row>
    <row r="481" spans="3:10" ht="30" customHeight="1" x14ac:dyDescent="0.25">
      <c r="C481" s="563"/>
      <c r="D481" s="563"/>
      <c r="E481" s="563"/>
      <c r="F481" s="551">
        <v>1</v>
      </c>
      <c r="G481" s="552"/>
      <c r="H481" s="553"/>
      <c r="I481" s="554"/>
      <c r="J481" s="555"/>
    </row>
    <row r="482" spans="3:10" ht="30" customHeight="1" x14ac:dyDescent="0.25">
      <c r="C482" s="563"/>
      <c r="D482" s="563"/>
      <c r="E482" s="563"/>
      <c r="F482" s="551">
        <v>1</v>
      </c>
      <c r="G482" s="552"/>
      <c r="H482" s="553"/>
      <c r="I482" s="554"/>
      <c r="J482" s="555"/>
    </row>
    <row r="483" spans="3:10" ht="30" customHeight="1" x14ac:dyDescent="0.25">
      <c r="C483" s="563"/>
      <c r="D483" s="563"/>
      <c r="E483" s="563"/>
      <c r="F483" s="551">
        <v>1</v>
      </c>
      <c r="G483" s="552"/>
      <c r="H483" s="553"/>
      <c r="I483" s="554"/>
      <c r="J483" s="555"/>
    </row>
    <row r="484" spans="3:10" ht="30" customHeight="1" x14ac:dyDescent="0.25">
      <c r="C484" s="563"/>
      <c r="D484" s="563"/>
      <c r="E484" s="563"/>
      <c r="F484" s="551">
        <v>1</v>
      </c>
      <c r="G484" s="552"/>
      <c r="H484" s="553"/>
      <c r="I484" s="554"/>
      <c r="J484" s="555"/>
    </row>
    <row r="485" spans="3:10" ht="30" customHeight="1" x14ac:dyDescent="0.25">
      <c r="C485" s="563"/>
      <c r="D485" s="563"/>
      <c r="E485" s="563"/>
      <c r="F485" s="551">
        <v>1</v>
      </c>
      <c r="G485" s="552"/>
      <c r="H485" s="553"/>
      <c r="I485" s="554"/>
      <c r="J485" s="555"/>
    </row>
    <row r="486" spans="3:10" ht="30" customHeight="1" x14ac:dyDescent="0.25">
      <c r="C486" s="563"/>
      <c r="D486" s="563"/>
      <c r="E486" s="563"/>
      <c r="F486" s="551">
        <v>1</v>
      </c>
      <c r="G486" s="552"/>
      <c r="H486" s="553"/>
      <c r="I486" s="554"/>
      <c r="J486" s="555"/>
    </row>
    <row r="487" spans="3:10" ht="30" customHeight="1" x14ac:dyDescent="0.25">
      <c r="C487" s="563"/>
      <c r="D487" s="563"/>
      <c r="E487" s="563"/>
      <c r="F487" s="551">
        <v>1</v>
      </c>
      <c r="G487" s="552"/>
      <c r="H487" s="553"/>
      <c r="I487" s="554"/>
      <c r="J487" s="555"/>
    </row>
    <row r="488" spans="3:10" ht="30" customHeight="1" x14ac:dyDescent="0.25">
      <c r="C488" s="563"/>
      <c r="D488" s="563"/>
      <c r="E488" s="563"/>
      <c r="F488" s="551">
        <v>1</v>
      </c>
      <c r="G488" s="552"/>
      <c r="H488" s="553"/>
      <c r="I488" s="554"/>
      <c r="J488" s="555"/>
    </row>
    <row r="489" spans="3:10" ht="30" customHeight="1" x14ac:dyDescent="0.25">
      <c r="C489" s="563"/>
      <c r="D489" s="563"/>
      <c r="E489" s="563"/>
      <c r="F489" s="551">
        <v>1</v>
      </c>
      <c r="G489" s="552"/>
      <c r="H489" s="553"/>
      <c r="I489" s="554"/>
      <c r="J489" s="555"/>
    </row>
    <row r="490" spans="3:10" ht="30" customHeight="1" x14ac:dyDescent="0.25">
      <c r="C490" s="563"/>
      <c r="D490" s="563"/>
      <c r="E490" s="563"/>
      <c r="F490" s="551">
        <v>1</v>
      </c>
      <c r="G490" s="552"/>
      <c r="H490" s="553"/>
      <c r="I490" s="554"/>
      <c r="J490" s="555"/>
    </row>
    <row r="491" spans="3:10" ht="30" customHeight="1" x14ac:dyDescent="0.25">
      <c r="C491" s="563"/>
      <c r="D491" s="563"/>
      <c r="E491" s="563"/>
      <c r="F491" s="551">
        <v>1</v>
      </c>
      <c r="G491" s="552"/>
      <c r="H491" s="553"/>
      <c r="I491" s="554"/>
      <c r="J491" s="555"/>
    </row>
    <row r="492" spans="3:10" ht="30" customHeight="1" x14ac:dyDescent="0.25">
      <c r="C492" s="563"/>
      <c r="D492" s="563"/>
      <c r="E492" s="563"/>
      <c r="F492" s="551">
        <v>1</v>
      </c>
      <c r="G492" s="552"/>
      <c r="H492" s="553"/>
      <c r="I492" s="554"/>
      <c r="J492" s="555"/>
    </row>
    <row r="493" spans="3:10" ht="30" customHeight="1" x14ac:dyDescent="0.25">
      <c r="C493" s="563"/>
      <c r="D493" s="563"/>
      <c r="E493" s="563"/>
      <c r="F493" s="551">
        <v>1</v>
      </c>
      <c r="G493" s="552"/>
      <c r="H493" s="553"/>
      <c r="I493" s="554"/>
      <c r="J493" s="555"/>
    </row>
    <row r="494" spans="3:10" ht="30" customHeight="1" x14ac:dyDescent="0.25">
      <c r="C494" s="563"/>
      <c r="D494" s="563"/>
      <c r="E494" s="563"/>
      <c r="F494" s="551">
        <v>1</v>
      </c>
      <c r="G494" s="552"/>
      <c r="H494" s="553"/>
      <c r="I494" s="554"/>
      <c r="J494" s="555"/>
    </row>
    <row r="495" spans="3:10" ht="30" customHeight="1" x14ac:dyDescent="0.25">
      <c r="C495" s="563"/>
      <c r="D495" s="563"/>
      <c r="E495" s="563"/>
      <c r="F495" s="551">
        <v>1</v>
      </c>
      <c r="G495" s="552"/>
      <c r="H495" s="553"/>
      <c r="I495" s="554"/>
      <c r="J495" s="555"/>
    </row>
    <row r="496" spans="3:10" ht="30" customHeight="1" x14ac:dyDescent="0.25">
      <c r="C496" s="563"/>
      <c r="D496" s="563"/>
      <c r="E496" s="563"/>
      <c r="F496" s="551">
        <v>1</v>
      </c>
      <c r="G496" s="552"/>
      <c r="H496" s="553"/>
      <c r="I496" s="554"/>
      <c r="J496" s="555"/>
    </row>
    <row r="497" spans="3:10" ht="30" customHeight="1" x14ac:dyDescent="0.25">
      <c r="C497" s="563"/>
      <c r="D497" s="563"/>
      <c r="E497" s="563"/>
      <c r="F497" s="551">
        <v>1</v>
      </c>
      <c r="G497" s="552"/>
      <c r="H497" s="553"/>
      <c r="I497" s="554"/>
      <c r="J497" s="555"/>
    </row>
    <row r="498" spans="3:10" ht="30" customHeight="1" x14ac:dyDescent="0.25">
      <c r="C498" s="563"/>
      <c r="D498" s="563"/>
      <c r="E498" s="563"/>
      <c r="F498" s="551">
        <v>1</v>
      </c>
      <c r="G498" s="552"/>
      <c r="H498" s="553"/>
      <c r="I498" s="554"/>
      <c r="J498" s="555"/>
    </row>
    <row r="499" spans="3:10" ht="30" customHeight="1" x14ac:dyDescent="0.25">
      <c r="C499" s="563"/>
      <c r="D499" s="563"/>
      <c r="E499" s="563"/>
      <c r="F499" s="551">
        <v>1</v>
      </c>
      <c r="G499" s="552"/>
      <c r="H499" s="553"/>
      <c r="I499" s="554"/>
      <c r="J499" s="555"/>
    </row>
    <row r="500" spans="3:10" ht="30" customHeight="1" x14ac:dyDescent="0.25">
      <c r="C500" s="563"/>
      <c r="D500" s="563"/>
      <c r="E500" s="563"/>
      <c r="F500" s="551">
        <v>1</v>
      </c>
      <c r="G500" s="552"/>
      <c r="H500" s="553"/>
      <c r="I500" s="554"/>
      <c r="J500" s="555"/>
    </row>
    <row r="501" spans="3:10" ht="30" customHeight="1" x14ac:dyDescent="0.25">
      <c r="C501" s="563"/>
      <c r="D501" s="563"/>
      <c r="E501" s="563"/>
      <c r="F501" s="551">
        <v>1</v>
      </c>
      <c r="G501" s="552"/>
      <c r="H501" s="553"/>
      <c r="I501" s="554"/>
      <c r="J501" s="555"/>
    </row>
    <row r="502" spans="3:10" ht="30" customHeight="1" x14ac:dyDescent="0.25">
      <c r="C502" s="563"/>
      <c r="D502" s="563"/>
      <c r="E502" s="563"/>
      <c r="F502" s="551">
        <v>1</v>
      </c>
      <c r="G502" s="552"/>
      <c r="H502" s="553"/>
      <c r="I502" s="554"/>
      <c r="J502" s="555"/>
    </row>
    <row r="503" spans="3:10" ht="30" customHeight="1" x14ac:dyDescent="0.25">
      <c r="C503" s="563"/>
      <c r="D503" s="563"/>
      <c r="E503" s="563"/>
      <c r="F503" s="551">
        <v>1</v>
      </c>
      <c r="G503" s="552"/>
      <c r="H503" s="553"/>
      <c r="I503" s="554"/>
      <c r="J503" s="555"/>
    </row>
    <row r="504" spans="3:10" ht="30" customHeight="1" x14ac:dyDescent="0.25">
      <c r="C504" s="563"/>
      <c r="D504" s="563"/>
      <c r="E504" s="563"/>
      <c r="F504" s="551">
        <v>1</v>
      </c>
      <c r="G504" s="552"/>
      <c r="H504" s="553"/>
      <c r="I504" s="554"/>
      <c r="J504" s="555"/>
    </row>
    <row r="505" spans="3:10" ht="30" customHeight="1" x14ac:dyDescent="0.25">
      <c r="C505" s="563"/>
      <c r="D505" s="563"/>
      <c r="E505" s="563"/>
      <c r="F505" s="551">
        <v>1</v>
      </c>
      <c r="G505" s="552"/>
      <c r="H505" s="553"/>
      <c r="I505" s="554"/>
      <c r="J505" s="555"/>
    </row>
    <row r="506" spans="3:10" ht="30" customHeight="1" x14ac:dyDescent="0.25">
      <c r="C506" s="563"/>
      <c r="D506" s="563"/>
      <c r="E506" s="563"/>
      <c r="F506" s="551">
        <v>1</v>
      </c>
      <c r="G506" s="552"/>
      <c r="H506" s="553"/>
      <c r="I506" s="554"/>
      <c r="J506" s="555"/>
    </row>
    <row r="507" spans="3:10" ht="30" customHeight="1" x14ac:dyDescent="0.25">
      <c r="C507" s="563"/>
      <c r="D507" s="563"/>
      <c r="E507" s="563"/>
      <c r="F507" s="551">
        <v>1</v>
      </c>
      <c r="G507" s="552"/>
      <c r="H507" s="553"/>
      <c r="I507" s="554"/>
      <c r="J507" s="555"/>
    </row>
    <row r="508" spans="3:10" ht="30" customHeight="1" x14ac:dyDescent="0.25">
      <c r="C508" s="563"/>
      <c r="D508" s="563"/>
      <c r="E508" s="563"/>
      <c r="F508" s="551">
        <v>1</v>
      </c>
      <c r="G508" s="552"/>
      <c r="H508" s="553"/>
      <c r="I508" s="554"/>
      <c r="J508" s="555"/>
    </row>
    <row r="509" spans="3:10" ht="30" customHeight="1" x14ac:dyDescent="0.25">
      <c r="C509" s="563"/>
      <c r="D509" s="563"/>
      <c r="E509" s="563"/>
      <c r="F509" s="551">
        <v>1</v>
      </c>
      <c r="G509" s="552"/>
      <c r="H509" s="553"/>
      <c r="I509" s="554"/>
      <c r="J509" s="555"/>
    </row>
    <row r="510" spans="3:10" ht="30" customHeight="1" x14ac:dyDescent="0.25">
      <c r="C510" s="563"/>
      <c r="D510" s="563"/>
      <c r="E510" s="563"/>
      <c r="F510" s="551">
        <v>1</v>
      </c>
      <c r="G510" s="552"/>
      <c r="H510" s="553"/>
      <c r="I510" s="554"/>
      <c r="J510" s="555"/>
    </row>
    <row r="511" spans="3:10" ht="30" customHeight="1" x14ac:dyDescent="0.25">
      <c r="C511" s="563"/>
      <c r="D511" s="563"/>
      <c r="E511" s="563"/>
      <c r="F511" s="551">
        <v>1</v>
      </c>
      <c r="G511" s="552"/>
      <c r="H511" s="553"/>
      <c r="I511" s="554"/>
      <c r="J511" s="555"/>
    </row>
    <row r="512" spans="3:10" ht="30" customHeight="1" x14ac:dyDescent="0.25">
      <c r="C512" s="563"/>
      <c r="D512" s="563"/>
      <c r="E512" s="563"/>
      <c r="F512" s="551">
        <v>1</v>
      </c>
      <c r="G512" s="552"/>
      <c r="H512" s="553"/>
      <c r="I512" s="554"/>
      <c r="J512" s="555"/>
    </row>
    <row r="513" spans="3:10" ht="30" customHeight="1" x14ac:dyDescent="0.25">
      <c r="C513" s="563"/>
      <c r="D513" s="563"/>
      <c r="E513" s="563"/>
      <c r="F513" s="551">
        <v>1</v>
      </c>
      <c r="G513" s="552"/>
      <c r="H513" s="553"/>
      <c r="I513" s="554"/>
      <c r="J513" s="555"/>
    </row>
    <row r="514" spans="3:10" ht="30" customHeight="1" x14ac:dyDescent="0.25">
      <c r="C514" s="563"/>
      <c r="D514" s="563"/>
      <c r="E514" s="563"/>
      <c r="F514" s="551">
        <v>1</v>
      </c>
      <c r="G514" s="552"/>
      <c r="H514" s="553"/>
      <c r="I514" s="554"/>
      <c r="J514" s="555"/>
    </row>
    <row r="515" spans="3:10" ht="30" customHeight="1" x14ac:dyDescent="0.25">
      <c r="C515" s="563"/>
      <c r="D515" s="563"/>
      <c r="E515" s="563"/>
      <c r="F515" s="551">
        <v>1</v>
      </c>
      <c r="G515" s="552"/>
      <c r="H515" s="553"/>
      <c r="I515" s="554"/>
      <c r="J515" s="555"/>
    </row>
    <row r="516" spans="3:10" ht="30" customHeight="1" x14ac:dyDescent="0.25">
      <c r="C516" s="563"/>
      <c r="D516" s="563"/>
      <c r="E516" s="563"/>
      <c r="F516" s="551">
        <v>1</v>
      </c>
      <c r="G516" s="552"/>
      <c r="H516" s="553"/>
      <c r="I516" s="554"/>
      <c r="J516" s="555"/>
    </row>
    <row r="517" spans="3:10" ht="30" customHeight="1" x14ac:dyDescent="0.25">
      <c r="C517" s="563"/>
      <c r="D517" s="563"/>
      <c r="E517" s="563"/>
      <c r="F517" s="551">
        <v>1</v>
      </c>
      <c r="G517" s="552"/>
      <c r="H517" s="553"/>
      <c r="I517" s="554"/>
      <c r="J517" s="555"/>
    </row>
    <row r="518" spans="3:10" ht="30" customHeight="1" x14ac:dyDescent="0.25">
      <c r="C518" s="563"/>
      <c r="D518" s="563"/>
      <c r="E518" s="563"/>
      <c r="F518" s="551">
        <v>1</v>
      </c>
      <c r="G518" s="552"/>
      <c r="H518" s="553"/>
      <c r="I518" s="554"/>
      <c r="J518" s="555"/>
    </row>
    <row r="519" spans="3:10" ht="30" customHeight="1" x14ac:dyDescent="0.25">
      <c r="C519" s="563"/>
      <c r="D519" s="563"/>
      <c r="E519" s="563"/>
      <c r="F519" s="551">
        <v>1</v>
      </c>
      <c r="G519" s="552"/>
      <c r="H519" s="553"/>
      <c r="I519" s="554"/>
      <c r="J519" s="555"/>
    </row>
    <row r="520" spans="3:10" ht="30" customHeight="1" x14ac:dyDescent="0.25">
      <c r="C520" s="563"/>
      <c r="D520" s="563"/>
      <c r="E520" s="563"/>
      <c r="F520" s="551">
        <v>1</v>
      </c>
      <c r="G520" s="552"/>
      <c r="H520" s="553"/>
      <c r="I520" s="554"/>
      <c r="J520" s="555"/>
    </row>
    <row r="521" spans="3:10" ht="30" customHeight="1" x14ac:dyDescent="0.25">
      <c r="C521" s="563"/>
      <c r="D521" s="563"/>
      <c r="E521" s="563"/>
      <c r="F521" s="551">
        <v>1</v>
      </c>
      <c r="G521" s="552"/>
      <c r="H521" s="553"/>
      <c r="I521" s="554"/>
      <c r="J521" s="555"/>
    </row>
    <row r="522" spans="3:10" ht="30" customHeight="1" x14ac:dyDescent="0.25">
      <c r="C522" s="563"/>
      <c r="D522" s="563"/>
      <c r="E522" s="563"/>
      <c r="F522" s="551">
        <v>1</v>
      </c>
      <c r="G522" s="552"/>
      <c r="H522" s="553"/>
      <c r="I522" s="554"/>
      <c r="J522" s="555"/>
    </row>
    <row r="523" spans="3:10" ht="30" customHeight="1" x14ac:dyDescent="0.25">
      <c r="C523" s="563"/>
      <c r="D523" s="563"/>
      <c r="E523" s="563"/>
      <c r="F523" s="551">
        <v>1</v>
      </c>
      <c r="G523" s="552"/>
      <c r="H523" s="553"/>
      <c r="I523" s="554"/>
      <c r="J523" s="555"/>
    </row>
    <row r="524" spans="3:10" ht="30" customHeight="1" x14ac:dyDescent="0.25">
      <c r="C524" s="563"/>
      <c r="D524" s="563"/>
      <c r="E524" s="563"/>
      <c r="F524" s="551">
        <v>1</v>
      </c>
      <c r="G524" s="552"/>
      <c r="H524" s="553"/>
      <c r="I524" s="554"/>
      <c r="J524" s="555"/>
    </row>
    <row r="525" spans="3:10" ht="30" customHeight="1" x14ac:dyDescent="0.25">
      <c r="C525" s="563"/>
      <c r="D525" s="563"/>
      <c r="E525" s="563"/>
      <c r="F525" s="551">
        <v>1</v>
      </c>
      <c r="G525" s="552"/>
      <c r="H525" s="553"/>
      <c r="I525" s="554"/>
      <c r="J525" s="555"/>
    </row>
    <row r="526" spans="3:10" ht="30" customHeight="1" x14ac:dyDescent="0.25">
      <c r="C526" s="563"/>
      <c r="D526" s="563"/>
      <c r="E526" s="563"/>
      <c r="F526" s="551">
        <v>1</v>
      </c>
      <c r="G526" s="552"/>
      <c r="H526" s="553"/>
      <c r="I526" s="554"/>
      <c r="J526" s="555"/>
    </row>
    <row r="527" spans="3:10" ht="30" customHeight="1" x14ac:dyDescent="0.25">
      <c r="C527" s="563"/>
      <c r="D527" s="563"/>
      <c r="E527" s="563"/>
      <c r="F527" s="551">
        <v>1</v>
      </c>
      <c r="G527" s="552"/>
      <c r="H527" s="553"/>
      <c r="I527" s="554"/>
      <c r="J527" s="555"/>
    </row>
    <row r="528" spans="3:10" ht="30" customHeight="1" x14ac:dyDescent="0.25">
      <c r="C528" s="563"/>
      <c r="D528" s="563"/>
      <c r="E528" s="563"/>
      <c r="F528" s="551">
        <v>1</v>
      </c>
      <c r="G528" s="552"/>
      <c r="H528" s="553"/>
      <c r="I528" s="554"/>
      <c r="J528" s="555"/>
    </row>
    <row r="529" spans="3:10" ht="30" customHeight="1" x14ac:dyDescent="0.25">
      <c r="C529" s="563"/>
      <c r="D529" s="563"/>
      <c r="E529" s="563"/>
      <c r="F529" s="551">
        <v>1</v>
      </c>
      <c r="G529" s="552"/>
      <c r="H529" s="553"/>
      <c r="I529" s="554"/>
      <c r="J529" s="555"/>
    </row>
    <row r="530" spans="3:10" ht="30" customHeight="1" x14ac:dyDescent="0.25">
      <c r="C530" s="563"/>
      <c r="D530" s="563"/>
      <c r="E530" s="563"/>
      <c r="F530" s="551">
        <v>1</v>
      </c>
      <c r="G530" s="552"/>
      <c r="H530" s="553"/>
      <c r="I530" s="554"/>
      <c r="J530" s="555"/>
    </row>
    <row r="531" spans="3:10" ht="30" customHeight="1" x14ac:dyDescent="0.25">
      <c r="C531" s="563"/>
      <c r="D531" s="563"/>
      <c r="E531" s="563"/>
      <c r="F531" s="551">
        <v>1</v>
      </c>
      <c r="G531" s="552"/>
      <c r="H531" s="553"/>
      <c r="I531" s="554"/>
      <c r="J531" s="555"/>
    </row>
    <row r="532" spans="3:10" ht="30" customHeight="1" x14ac:dyDescent="0.25">
      <c r="C532" s="563"/>
      <c r="D532" s="563"/>
      <c r="E532" s="563"/>
      <c r="F532" s="551">
        <v>1</v>
      </c>
      <c r="G532" s="552"/>
      <c r="H532" s="553"/>
      <c r="I532" s="554"/>
      <c r="J532" s="555"/>
    </row>
    <row r="533" spans="3:10" ht="30" customHeight="1" x14ac:dyDescent="0.25">
      <c r="C533" s="563"/>
      <c r="D533" s="563"/>
      <c r="E533" s="563"/>
      <c r="F533" s="551">
        <v>1</v>
      </c>
      <c r="G533" s="552"/>
      <c r="H533" s="553"/>
      <c r="I533" s="554"/>
      <c r="J533" s="555"/>
    </row>
    <row r="534" spans="3:10" ht="30" customHeight="1" x14ac:dyDescent="0.25">
      <c r="C534" s="563"/>
      <c r="D534" s="563"/>
      <c r="E534" s="563"/>
      <c r="F534" s="551">
        <v>1</v>
      </c>
      <c r="G534" s="552"/>
      <c r="H534" s="553"/>
      <c r="I534" s="554"/>
      <c r="J534" s="555"/>
    </row>
    <row r="535" spans="3:10" ht="30" customHeight="1" x14ac:dyDescent="0.25">
      <c r="C535" s="563"/>
      <c r="D535" s="563"/>
      <c r="E535" s="563"/>
      <c r="F535" s="551">
        <v>1</v>
      </c>
      <c r="G535" s="552"/>
      <c r="H535" s="553"/>
      <c r="I535" s="554"/>
      <c r="J535" s="555"/>
    </row>
    <row r="536" spans="3:10" ht="30" customHeight="1" x14ac:dyDescent="0.25">
      <c r="C536" s="563"/>
      <c r="D536" s="563"/>
      <c r="E536" s="563"/>
      <c r="F536" s="551">
        <v>1</v>
      </c>
      <c r="G536" s="552"/>
      <c r="H536" s="553"/>
      <c r="I536" s="554"/>
      <c r="J536" s="555"/>
    </row>
    <row r="537" spans="3:10" ht="30" customHeight="1" x14ac:dyDescent="0.25">
      <c r="C537" s="563"/>
      <c r="D537" s="563"/>
      <c r="E537" s="563"/>
      <c r="F537" s="551">
        <v>1</v>
      </c>
      <c r="G537" s="552"/>
      <c r="H537" s="553"/>
      <c r="I537" s="554"/>
      <c r="J537" s="555"/>
    </row>
    <row r="538" spans="3:10" ht="30" customHeight="1" x14ac:dyDescent="0.25">
      <c r="C538" s="563"/>
      <c r="D538" s="563"/>
      <c r="E538" s="563"/>
      <c r="F538" s="551">
        <v>1</v>
      </c>
      <c r="G538" s="552"/>
      <c r="H538" s="553"/>
      <c r="I538" s="554"/>
      <c r="J538" s="555"/>
    </row>
    <row r="539" spans="3:10" ht="30" customHeight="1" x14ac:dyDescent="0.25">
      <c r="C539" s="563"/>
      <c r="D539" s="563"/>
      <c r="E539" s="563"/>
      <c r="F539" s="551">
        <v>1</v>
      </c>
      <c r="G539" s="552"/>
      <c r="H539" s="553"/>
      <c r="I539" s="554"/>
      <c r="J539" s="555"/>
    </row>
    <row r="540" spans="3:10" ht="30" customHeight="1" x14ac:dyDescent="0.25">
      <c r="C540" s="563"/>
      <c r="D540" s="563"/>
      <c r="E540" s="563"/>
      <c r="F540" s="551">
        <v>1</v>
      </c>
      <c r="G540" s="552"/>
      <c r="H540" s="553"/>
      <c r="I540" s="554"/>
      <c r="J540" s="555"/>
    </row>
    <row r="541" spans="3:10" ht="30" customHeight="1" x14ac:dyDescent="0.25">
      <c r="C541" s="563"/>
      <c r="D541" s="563"/>
      <c r="E541" s="563"/>
      <c r="F541" s="551">
        <v>1</v>
      </c>
      <c r="G541" s="552"/>
      <c r="H541" s="553"/>
      <c r="I541" s="554"/>
      <c r="J541" s="555"/>
    </row>
    <row r="542" spans="3:10" ht="30" customHeight="1" x14ac:dyDescent="0.25">
      <c r="C542" s="563"/>
      <c r="D542" s="563"/>
      <c r="E542" s="563"/>
      <c r="F542" s="551">
        <v>1</v>
      </c>
      <c r="G542" s="552"/>
      <c r="H542" s="553"/>
      <c r="I542" s="554"/>
      <c r="J542" s="555"/>
    </row>
    <row r="543" spans="3:10" ht="30" customHeight="1" x14ac:dyDescent="0.25">
      <c r="C543" s="563"/>
      <c r="D543" s="563"/>
      <c r="E543" s="563"/>
      <c r="F543" s="551">
        <v>1</v>
      </c>
      <c r="G543" s="552"/>
      <c r="H543" s="553"/>
      <c r="I543" s="554"/>
      <c r="J543" s="555"/>
    </row>
    <row r="544" spans="3:10" ht="30" customHeight="1" x14ac:dyDescent="0.25">
      <c r="C544" s="563"/>
      <c r="D544" s="563"/>
      <c r="E544" s="563"/>
      <c r="F544" s="551">
        <v>1</v>
      </c>
      <c r="G544" s="552"/>
      <c r="H544" s="553"/>
      <c r="I544" s="554"/>
      <c r="J544" s="555"/>
    </row>
    <row r="545" spans="3:10" ht="30" customHeight="1" x14ac:dyDescent="0.25">
      <c r="C545" s="563"/>
      <c r="D545" s="563"/>
      <c r="E545" s="563"/>
      <c r="F545" s="551">
        <v>1</v>
      </c>
      <c r="G545" s="552"/>
      <c r="H545" s="553"/>
      <c r="I545" s="554"/>
      <c r="J545" s="555"/>
    </row>
    <row r="546" spans="3:10" ht="30" customHeight="1" x14ac:dyDescent="0.25">
      <c r="C546" s="563"/>
      <c r="D546" s="563"/>
      <c r="E546" s="563"/>
      <c r="F546" s="551">
        <v>1</v>
      </c>
      <c r="G546" s="552"/>
      <c r="H546" s="553"/>
      <c r="I546" s="554"/>
      <c r="J546" s="555"/>
    </row>
    <row r="547" spans="3:10" ht="30" customHeight="1" x14ac:dyDescent="0.25">
      <c r="C547" s="563"/>
      <c r="D547" s="563"/>
      <c r="E547" s="563"/>
      <c r="F547" s="551">
        <v>1</v>
      </c>
      <c r="G547" s="552"/>
      <c r="H547" s="553"/>
      <c r="I547" s="554"/>
      <c r="J547" s="555"/>
    </row>
    <row r="548" spans="3:10" ht="30" customHeight="1" x14ac:dyDescent="0.25">
      <c r="C548" s="563"/>
      <c r="D548" s="563"/>
      <c r="E548" s="563"/>
      <c r="F548" s="551">
        <v>1</v>
      </c>
      <c r="G548" s="552"/>
      <c r="H548" s="553"/>
      <c r="I548" s="554"/>
      <c r="J548" s="555"/>
    </row>
    <row r="549" spans="3:10" ht="30" customHeight="1" x14ac:dyDescent="0.25">
      <c r="C549" s="563"/>
      <c r="D549" s="563"/>
      <c r="E549" s="563"/>
      <c r="F549" s="551">
        <v>1</v>
      </c>
      <c r="G549" s="552"/>
      <c r="H549" s="553"/>
      <c r="I549" s="554"/>
      <c r="J549" s="555"/>
    </row>
    <row r="550" spans="3:10" ht="30" customHeight="1" x14ac:dyDescent="0.25">
      <c r="C550" s="563"/>
      <c r="D550" s="563"/>
      <c r="E550" s="563"/>
      <c r="F550" s="551">
        <v>1</v>
      </c>
      <c r="G550" s="552"/>
      <c r="H550" s="553"/>
      <c r="I550" s="554"/>
      <c r="J550" s="555"/>
    </row>
    <row r="551" spans="3:10" ht="30" customHeight="1" x14ac:dyDescent="0.25">
      <c r="C551" s="563"/>
      <c r="D551" s="563"/>
      <c r="E551" s="563"/>
      <c r="F551" s="551">
        <v>1</v>
      </c>
      <c r="G551" s="552"/>
      <c r="H551" s="553"/>
      <c r="I551" s="554"/>
      <c r="J551" s="555"/>
    </row>
    <row r="552" spans="3:10" ht="30" customHeight="1" x14ac:dyDescent="0.25">
      <c r="C552" s="563"/>
      <c r="D552" s="563"/>
      <c r="E552" s="563"/>
      <c r="F552" s="551">
        <v>1</v>
      </c>
      <c r="G552" s="552"/>
      <c r="H552" s="553"/>
      <c r="I552" s="554"/>
      <c r="J552" s="555"/>
    </row>
    <row r="553" spans="3:10" ht="30" customHeight="1" x14ac:dyDescent="0.25">
      <c r="C553" s="563"/>
      <c r="D553" s="563"/>
      <c r="E553" s="563"/>
      <c r="F553" s="551">
        <v>1</v>
      </c>
      <c r="G553" s="552"/>
      <c r="H553" s="553"/>
      <c r="I553" s="554"/>
      <c r="J553" s="555"/>
    </row>
    <row r="554" spans="3:10" ht="30" customHeight="1" x14ac:dyDescent="0.25">
      <c r="C554" s="563"/>
      <c r="D554" s="563"/>
      <c r="E554" s="563"/>
      <c r="F554" s="551">
        <v>1</v>
      </c>
      <c r="G554" s="552"/>
      <c r="H554" s="553"/>
      <c r="I554" s="554"/>
      <c r="J554" s="555"/>
    </row>
    <row r="555" spans="3:10" ht="30" customHeight="1" x14ac:dyDescent="0.25">
      <c r="C555" s="563"/>
      <c r="D555" s="563"/>
      <c r="E555" s="563"/>
      <c r="F555" s="551">
        <v>1</v>
      </c>
      <c r="G555" s="552"/>
      <c r="H555" s="553"/>
      <c r="I555" s="554"/>
      <c r="J555" s="555"/>
    </row>
    <row r="556" spans="3:10" ht="30" customHeight="1" x14ac:dyDescent="0.25">
      <c r="C556" s="563"/>
      <c r="D556" s="563"/>
      <c r="E556" s="563"/>
      <c r="F556" s="551">
        <v>1</v>
      </c>
      <c r="G556" s="552"/>
      <c r="H556" s="553"/>
      <c r="I556" s="554"/>
      <c r="J556" s="555"/>
    </row>
    <row r="557" spans="3:10" ht="30" customHeight="1" x14ac:dyDescent="0.25">
      <c r="C557" s="563"/>
      <c r="D557" s="563"/>
      <c r="E557" s="563"/>
      <c r="F557" s="551">
        <v>1</v>
      </c>
      <c r="G557" s="552"/>
      <c r="H557" s="553"/>
      <c r="I557" s="554"/>
      <c r="J557" s="555"/>
    </row>
    <row r="558" spans="3:10" ht="30" customHeight="1" x14ac:dyDescent="0.25">
      <c r="C558" s="563"/>
      <c r="D558" s="563"/>
      <c r="E558" s="563"/>
      <c r="F558" s="551">
        <v>1</v>
      </c>
      <c r="G558" s="552"/>
      <c r="H558" s="553"/>
      <c r="I558" s="554"/>
      <c r="J558" s="555"/>
    </row>
    <row r="559" spans="3:10" ht="30" customHeight="1" x14ac:dyDescent="0.25">
      <c r="C559" s="563"/>
      <c r="D559" s="563"/>
      <c r="E559" s="563"/>
      <c r="F559" s="551">
        <v>1</v>
      </c>
      <c r="G559" s="552"/>
      <c r="H559" s="553"/>
      <c r="I559" s="554"/>
      <c r="J559" s="555"/>
    </row>
    <row r="560" spans="3:10" ht="30" customHeight="1" x14ac:dyDescent="0.25">
      <c r="C560" s="563"/>
      <c r="D560" s="563"/>
      <c r="E560" s="563"/>
      <c r="F560" s="551">
        <v>1</v>
      </c>
      <c r="G560" s="552"/>
      <c r="H560" s="553"/>
      <c r="I560" s="554"/>
      <c r="J560" s="555"/>
    </row>
    <row r="561" spans="3:10" ht="30" customHeight="1" x14ac:dyDescent="0.25">
      <c r="C561" s="563"/>
      <c r="D561" s="563"/>
      <c r="E561" s="563"/>
      <c r="F561" s="551">
        <v>1</v>
      </c>
      <c r="G561" s="552"/>
      <c r="H561" s="553"/>
      <c r="I561" s="554"/>
      <c r="J561" s="555"/>
    </row>
    <row r="562" spans="3:10" ht="30" customHeight="1" x14ac:dyDescent="0.25">
      <c r="C562" s="563"/>
      <c r="D562" s="563"/>
      <c r="E562" s="563"/>
      <c r="F562" s="551">
        <v>1</v>
      </c>
      <c r="G562" s="552"/>
      <c r="H562" s="553"/>
      <c r="I562" s="554"/>
      <c r="J562" s="555"/>
    </row>
    <row r="563" spans="3:10" ht="30" customHeight="1" x14ac:dyDescent="0.25">
      <c r="C563" s="563"/>
      <c r="D563" s="563"/>
      <c r="E563" s="563"/>
      <c r="F563" s="551">
        <v>1</v>
      </c>
      <c r="G563" s="552"/>
      <c r="H563" s="553"/>
      <c r="I563" s="554"/>
      <c r="J563" s="555"/>
    </row>
    <row r="564" spans="3:10" ht="30" customHeight="1" x14ac:dyDescent="0.25">
      <c r="C564" s="563"/>
      <c r="D564" s="563"/>
      <c r="E564" s="563"/>
      <c r="F564" s="551">
        <v>1</v>
      </c>
      <c r="G564" s="552"/>
      <c r="H564" s="553"/>
      <c r="I564" s="554"/>
      <c r="J564" s="555"/>
    </row>
    <row r="565" spans="3:10" ht="30" customHeight="1" x14ac:dyDescent="0.25">
      <c r="C565" s="563"/>
      <c r="D565" s="563"/>
      <c r="E565" s="563"/>
      <c r="F565" s="551">
        <v>1</v>
      </c>
      <c r="G565" s="552"/>
      <c r="H565" s="553"/>
      <c r="I565" s="554"/>
      <c r="J565" s="555"/>
    </row>
    <row r="566" spans="3:10" ht="30" customHeight="1" x14ac:dyDescent="0.25">
      <c r="C566" s="563"/>
      <c r="D566" s="563"/>
      <c r="E566" s="563"/>
      <c r="F566" s="551">
        <v>1</v>
      </c>
      <c r="G566" s="552"/>
      <c r="H566" s="553"/>
      <c r="I566" s="554"/>
      <c r="J566" s="555"/>
    </row>
    <row r="567" spans="3:10" ht="30" customHeight="1" x14ac:dyDescent="0.25">
      <c r="C567" s="563"/>
      <c r="D567" s="563"/>
      <c r="E567" s="563"/>
      <c r="F567" s="551">
        <v>1</v>
      </c>
      <c r="G567" s="552"/>
      <c r="H567" s="553"/>
      <c r="I567" s="554"/>
      <c r="J567" s="555"/>
    </row>
    <row r="568" spans="3:10" ht="30" customHeight="1" x14ac:dyDescent="0.25">
      <c r="C568" s="563"/>
      <c r="D568" s="563"/>
      <c r="E568" s="563"/>
      <c r="F568" s="551">
        <v>1</v>
      </c>
      <c r="G568" s="552"/>
      <c r="H568" s="553"/>
      <c r="I568" s="554"/>
      <c r="J568" s="555"/>
    </row>
    <row r="569" spans="3:10" ht="30" customHeight="1" x14ac:dyDescent="0.25">
      <c r="C569" s="563"/>
      <c r="D569" s="563"/>
      <c r="E569" s="563"/>
      <c r="F569" s="551">
        <v>1</v>
      </c>
      <c r="G569" s="552"/>
      <c r="H569" s="553"/>
      <c r="I569" s="554"/>
      <c r="J569" s="555"/>
    </row>
    <row r="570" spans="3:10" ht="30" customHeight="1" x14ac:dyDescent="0.25">
      <c r="C570" s="563"/>
      <c r="D570" s="563"/>
      <c r="E570" s="563"/>
      <c r="F570" s="551">
        <v>1</v>
      </c>
      <c r="G570" s="552"/>
      <c r="H570" s="553"/>
      <c r="I570" s="554"/>
      <c r="J570" s="555"/>
    </row>
    <row r="571" spans="3:10" ht="30" customHeight="1" x14ac:dyDescent="0.25">
      <c r="C571" s="563"/>
      <c r="D571" s="563"/>
      <c r="E571" s="563"/>
      <c r="F571" s="551">
        <v>1</v>
      </c>
      <c r="G571" s="552"/>
      <c r="H571" s="553"/>
      <c r="I571" s="554"/>
      <c r="J571" s="555"/>
    </row>
    <row r="572" spans="3:10" ht="30" customHeight="1" x14ac:dyDescent="0.25">
      <c r="C572" s="563"/>
      <c r="D572" s="563"/>
      <c r="E572" s="563"/>
      <c r="F572" s="551">
        <v>1</v>
      </c>
      <c r="G572" s="552"/>
      <c r="H572" s="553"/>
      <c r="I572" s="554"/>
      <c r="J572" s="555"/>
    </row>
    <row r="573" spans="3:10" ht="30" customHeight="1" x14ac:dyDescent="0.25">
      <c r="C573" s="563"/>
      <c r="D573" s="563"/>
      <c r="E573" s="563"/>
      <c r="F573" s="551">
        <v>1</v>
      </c>
      <c r="G573" s="552"/>
      <c r="H573" s="553"/>
      <c r="I573" s="554"/>
      <c r="J573" s="555"/>
    </row>
    <row r="574" spans="3:10" ht="30" customHeight="1" x14ac:dyDescent="0.25">
      <c r="C574" s="563"/>
      <c r="D574" s="563"/>
      <c r="E574" s="563"/>
      <c r="F574" s="551">
        <v>1</v>
      </c>
      <c r="G574" s="552"/>
      <c r="H574" s="553"/>
      <c r="I574" s="554"/>
      <c r="J574" s="555"/>
    </row>
    <row r="575" spans="3:10" ht="30" customHeight="1" x14ac:dyDescent="0.25">
      <c r="C575" s="563"/>
      <c r="D575" s="563"/>
      <c r="E575" s="563"/>
      <c r="F575" s="551">
        <v>1</v>
      </c>
      <c r="G575" s="552"/>
      <c r="H575" s="553"/>
      <c r="I575" s="554"/>
      <c r="J575" s="555"/>
    </row>
    <row r="576" spans="3:10" ht="30" customHeight="1" x14ac:dyDescent="0.25">
      <c r="C576" s="563"/>
      <c r="D576" s="563"/>
      <c r="E576" s="563"/>
      <c r="F576" s="551">
        <v>1</v>
      </c>
      <c r="G576" s="552"/>
      <c r="H576" s="553"/>
      <c r="I576" s="554"/>
      <c r="J576" s="555"/>
    </row>
    <row r="577" spans="3:10" ht="30" customHeight="1" x14ac:dyDescent="0.25">
      <c r="C577" s="563"/>
      <c r="D577" s="563"/>
      <c r="E577" s="563"/>
      <c r="F577" s="551">
        <v>1</v>
      </c>
      <c r="G577" s="552"/>
      <c r="H577" s="553"/>
      <c r="I577" s="554"/>
      <c r="J577" s="555"/>
    </row>
    <row r="578" spans="3:10" ht="30" customHeight="1" x14ac:dyDescent="0.25">
      <c r="C578" s="563"/>
      <c r="D578" s="563"/>
      <c r="E578" s="563"/>
      <c r="F578" s="551">
        <v>1</v>
      </c>
      <c r="G578" s="552"/>
      <c r="H578" s="553"/>
      <c r="I578" s="554"/>
      <c r="J578" s="555"/>
    </row>
    <row r="579" spans="3:10" ht="30" customHeight="1" x14ac:dyDescent="0.25">
      <c r="C579" s="563"/>
      <c r="D579" s="563"/>
      <c r="E579" s="563"/>
      <c r="F579" s="551">
        <v>1</v>
      </c>
      <c r="G579" s="552"/>
      <c r="H579" s="553"/>
      <c r="I579" s="554"/>
      <c r="J579" s="555"/>
    </row>
    <row r="580" spans="3:10" ht="30" customHeight="1" x14ac:dyDescent="0.25">
      <c r="C580" s="563"/>
      <c r="D580" s="563"/>
      <c r="E580" s="563"/>
      <c r="F580" s="551">
        <v>1</v>
      </c>
      <c r="G580" s="552"/>
      <c r="H580" s="553"/>
      <c r="I580" s="554"/>
      <c r="J580" s="555"/>
    </row>
    <row r="581" spans="3:10" ht="30" customHeight="1" x14ac:dyDescent="0.25">
      <c r="C581" s="563"/>
      <c r="D581" s="563"/>
      <c r="E581" s="563"/>
      <c r="F581" s="551">
        <v>1</v>
      </c>
      <c r="G581" s="552"/>
      <c r="H581" s="553"/>
      <c r="I581" s="554"/>
      <c r="J581" s="555"/>
    </row>
    <row r="582" spans="3:10" ht="30" customHeight="1" x14ac:dyDescent="0.25">
      <c r="C582" s="563"/>
      <c r="D582" s="563"/>
      <c r="E582" s="563"/>
      <c r="F582" s="551">
        <v>1</v>
      </c>
      <c r="G582" s="552"/>
      <c r="H582" s="553"/>
      <c r="I582" s="554"/>
      <c r="J582" s="555"/>
    </row>
    <row r="583" spans="3:10" ht="30" customHeight="1" x14ac:dyDescent="0.25">
      <c r="C583" s="563"/>
      <c r="D583" s="563"/>
      <c r="E583" s="563"/>
      <c r="F583" s="551">
        <v>1</v>
      </c>
      <c r="G583" s="552"/>
      <c r="H583" s="553"/>
      <c r="I583" s="554"/>
      <c r="J583" s="555"/>
    </row>
    <row r="584" spans="3:10" ht="30" customHeight="1" x14ac:dyDescent="0.25">
      <c r="C584" s="563"/>
      <c r="D584" s="563"/>
      <c r="E584" s="563"/>
      <c r="F584" s="551">
        <v>1</v>
      </c>
      <c r="G584" s="552"/>
      <c r="H584" s="553"/>
      <c r="I584" s="554"/>
      <c r="J584" s="555"/>
    </row>
    <row r="585" spans="3:10" ht="30" customHeight="1" x14ac:dyDescent="0.25">
      <c r="C585" s="563"/>
      <c r="D585" s="563"/>
      <c r="E585" s="563"/>
      <c r="F585" s="551">
        <v>1</v>
      </c>
      <c r="G585" s="552"/>
      <c r="H585" s="553"/>
      <c r="I585" s="554"/>
      <c r="J585" s="555"/>
    </row>
    <row r="586" spans="3:10" ht="30" customHeight="1" x14ac:dyDescent="0.25">
      <c r="C586" s="563"/>
      <c r="D586" s="563"/>
      <c r="E586" s="563"/>
      <c r="F586" s="551">
        <v>1</v>
      </c>
      <c r="G586" s="552"/>
      <c r="H586" s="553"/>
      <c r="I586" s="554"/>
      <c r="J586" s="555"/>
    </row>
    <row r="587" spans="3:10" ht="30" customHeight="1" x14ac:dyDescent="0.25">
      <c r="C587" s="563"/>
      <c r="D587" s="563"/>
      <c r="E587" s="563"/>
      <c r="F587" s="551">
        <v>1</v>
      </c>
      <c r="G587" s="552"/>
      <c r="H587" s="553"/>
      <c r="I587" s="554"/>
      <c r="J587" s="555"/>
    </row>
    <row r="588" spans="3:10" ht="30" customHeight="1" x14ac:dyDescent="0.25">
      <c r="C588" s="563"/>
      <c r="D588" s="563"/>
      <c r="E588" s="563"/>
      <c r="F588" s="551">
        <v>1</v>
      </c>
      <c r="G588" s="552"/>
      <c r="H588" s="553"/>
      <c r="I588" s="554"/>
      <c r="J588" s="555"/>
    </row>
    <row r="589" spans="3:10" ht="30" customHeight="1" x14ac:dyDescent="0.25">
      <c r="C589" s="563"/>
      <c r="D589" s="563"/>
      <c r="E589" s="563"/>
      <c r="F589" s="551">
        <v>1</v>
      </c>
      <c r="G589" s="552"/>
      <c r="H589" s="553"/>
      <c r="I589" s="554"/>
      <c r="J589" s="555"/>
    </row>
    <row r="590" spans="3:10" ht="30" customHeight="1" x14ac:dyDescent="0.25">
      <c r="C590" s="563"/>
      <c r="D590" s="563"/>
      <c r="E590" s="563"/>
      <c r="F590" s="551">
        <v>1</v>
      </c>
      <c r="G590" s="552"/>
      <c r="H590" s="553"/>
      <c r="I590" s="554"/>
      <c r="J590" s="555"/>
    </row>
    <row r="591" spans="3:10" ht="30" customHeight="1" x14ac:dyDescent="0.25">
      <c r="C591" s="563"/>
      <c r="D591" s="563"/>
      <c r="E591" s="563"/>
      <c r="F591" s="551">
        <v>1</v>
      </c>
      <c r="G591" s="552"/>
      <c r="H591" s="553"/>
      <c r="I591" s="554"/>
      <c r="J591" s="555"/>
    </row>
    <row r="592" spans="3:10" ht="30" customHeight="1" x14ac:dyDescent="0.25">
      <c r="C592" s="563"/>
      <c r="D592" s="563"/>
      <c r="E592" s="563"/>
      <c r="F592" s="551">
        <v>1</v>
      </c>
      <c r="G592" s="552"/>
      <c r="H592" s="553"/>
      <c r="I592" s="554"/>
      <c r="J592" s="555"/>
    </row>
    <row r="593" spans="3:10" ht="30" customHeight="1" x14ac:dyDescent="0.25">
      <c r="C593" s="563"/>
      <c r="D593" s="563"/>
      <c r="E593" s="563"/>
      <c r="F593" s="551">
        <v>1</v>
      </c>
      <c r="G593" s="552"/>
      <c r="H593" s="553"/>
      <c r="I593" s="554"/>
      <c r="J593" s="555"/>
    </row>
    <row r="594" spans="3:10" ht="30" customHeight="1" x14ac:dyDescent="0.25">
      <c r="C594" s="563"/>
      <c r="D594" s="563"/>
      <c r="E594" s="563"/>
      <c r="F594" s="551">
        <v>1</v>
      </c>
      <c r="G594" s="552"/>
      <c r="H594" s="553"/>
      <c r="I594" s="554"/>
      <c r="J594" s="555"/>
    </row>
    <row r="595" spans="3:10" ht="30" customHeight="1" x14ac:dyDescent="0.25">
      <c r="C595" s="563"/>
      <c r="D595" s="563"/>
      <c r="E595" s="563"/>
      <c r="F595" s="551">
        <v>1</v>
      </c>
      <c r="G595" s="552"/>
      <c r="H595" s="553"/>
      <c r="I595" s="554"/>
      <c r="J595" s="555"/>
    </row>
    <row r="596" spans="3:10" ht="30" customHeight="1" x14ac:dyDescent="0.25">
      <c r="C596" s="563"/>
      <c r="D596" s="563"/>
      <c r="E596" s="563"/>
      <c r="F596" s="551">
        <v>1</v>
      </c>
      <c r="G596" s="552"/>
      <c r="H596" s="553"/>
      <c r="I596" s="554"/>
      <c r="J596" s="555"/>
    </row>
    <row r="597" spans="3:10" ht="30" customHeight="1" x14ac:dyDescent="0.25">
      <c r="C597" s="563"/>
      <c r="D597" s="563"/>
      <c r="E597" s="563"/>
      <c r="F597" s="551">
        <v>1</v>
      </c>
      <c r="G597" s="552"/>
      <c r="H597" s="553"/>
      <c r="I597" s="554"/>
      <c r="J597" s="555"/>
    </row>
    <row r="598" spans="3:10" ht="30" customHeight="1" x14ac:dyDescent="0.25">
      <c r="C598" s="563"/>
      <c r="D598" s="563"/>
      <c r="E598" s="563"/>
      <c r="F598" s="551">
        <v>1</v>
      </c>
      <c r="G598" s="552"/>
      <c r="H598" s="553"/>
      <c r="I598" s="554"/>
      <c r="J598" s="555"/>
    </row>
    <row r="599" spans="3:10" ht="30" customHeight="1" x14ac:dyDescent="0.25">
      <c r="C599" s="563"/>
      <c r="D599" s="563"/>
      <c r="E599" s="563"/>
      <c r="F599" s="551">
        <v>1</v>
      </c>
      <c r="G599" s="552"/>
      <c r="H599" s="553"/>
      <c r="I599" s="554"/>
      <c r="J599" s="555"/>
    </row>
    <row r="600" spans="3:10" ht="30" customHeight="1" x14ac:dyDescent="0.25">
      <c r="C600" s="563"/>
      <c r="D600" s="563"/>
      <c r="E600" s="563"/>
      <c r="F600" s="551">
        <v>1</v>
      </c>
      <c r="G600" s="552"/>
      <c r="H600" s="553"/>
      <c r="I600" s="554"/>
      <c r="J600" s="555"/>
    </row>
    <row r="601" spans="3:10" ht="30" customHeight="1" x14ac:dyDescent="0.25">
      <c r="F601" s="551">
        <v>1</v>
      </c>
      <c r="G601" s="552"/>
      <c r="H601" s="553"/>
      <c r="I601" s="554"/>
      <c r="J601" s="555"/>
    </row>
    <row r="602" spans="3:10" ht="30" customHeight="1" x14ac:dyDescent="0.25">
      <c r="F602" s="551">
        <v>1</v>
      </c>
      <c r="G602" s="552"/>
      <c r="H602" s="553"/>
      <c r="I602" s="554"/>
      <c r="J602" s="555"/>
    </row>
    <row r="603" spans="3:10" ht="30" customHeight="1" x14ac:dyDescent="0.25">
      <c r="F603" s="551">
        <v>1</v>
      </c>
      <c r="G603" s="552"/>
      <c r="H603" s="553"/>
      <c r="I603" s="554"/>
      <c r="J603" s="555"/>
    </row>
    <row r="604" spans="3:10" ht="30" customHeight="1" x14ac:dyDescent="0.25">
      <c r="F604" s="551">
        <v>1</v>
      </c>
      <c r="G604" s="552"/>
      <c r="H604" s="553"/>
      <c r="I604" s="554"/>
      <c r="J604" s="555"/>
    </row>
    <row r="605" spans="3:10" ht="30" customHeight="1" x14ac:dyDescent="0.25">
      <c r="F605" s="551">
        <v>1</v>
      </c>
      <c r="G605" s="552"/>
      <c r="H605" s="553"/>
      <c r="I605" s="554"/>
      <c r="J605" s="555"/>
    </row>
    <row r="606" spans="3:10" ht="30" customHeight="1" x14ac:dyDescent="0.25">
      <c r="F606" s="551">
        <v>1</v>
      </c>
      <c r="G606" s="552"/>
      <c r="H606" s="553"/>
      <c r="I606" s="554"/>
      <c r="J606" s="555"/>
    </row>
    <row r="607" spans="3:10" ht="30" customHeight="1" x14ac:dyDescent="0.25">
      <c r="F607" s="551">
        <v>1</v>
      </c>
      <c r="G607" s="552"/>
      <c r="H607" s="553"/>
      <c r="I607" s="554"/>
      <c r="J607" s="555"/>
    </row>
    <row r="608" spans="3:10" ht="30" customHeight="1" x14ac:dyDescent="0.25">
      <c r="F608" s="551">
        <v>1</v>
      </c>
      <c r="G608" s="552"/>
      <c r="H608" s="553"/>
      <c r="I608" s="554"/>
      <c r="J608" s="555"/>
    </row>
    <row r="609" spans="6:10" ht="30" customHeight="1" x14ac:dyDescent="0.25">
      <c r="F609" s="551">
        <v>1</v>
      </c>
      <c r="G609" s="552"/>
      <c r="H609" s="553"/>
      <c r="I609" s="554"/>
      <c r="J609" s="555"/>
    </row>
    <row r="610" spans="6:10" ht="30" customHeight="1" x14ac:dyDescent="0.25">
      <c r="F610" s="551">
        <v>1</v>
      </c>
      <c r="G610" s="552"/>
      <c r="H610" s="553"/>
      <c r="I610" s="554"/>
      <c r="J610" s="555"/>
    </row>
    <row r="611" spans="6:10" ht="30" customHeight="1" x14ac:dyDescent="0.25">
      <c r="F611" s="551">
        <v>1</v>
      </c>
      <c r="G611" s="552"/>
      <c r="H611" s="553"/>
      <c r="I611" s="554"/>
      <c r="J611" s="555"/>
    </row>
    <row r="612" spans="6:10" ht="30" customHeight="1" x14ac:dyDescent="0.25">
      <c r="F612" s="551">
        <v>1</v>
      </c>
      <c r="G612" s="552"/>
      <c r="H612" s="553"/>
      <c r="I612" s="554"/>
      <c r="J612" s="555"/>
    </row>
    <row r="613" spans="6:10" ht="30" customHeight="1" x14ac:dyDescent="0.25">
      <c r="F613" s="551">
        <v>1</v>
      </c>
      <c r="G613" s="552"/>
      <c r="H613" s="553"/>
      <c r="I613" s="554"/>
      <c r="J613" s="555"/>
    </row>
    <row r="614" spans="6:10" ht="30" customHeight="1" x14ac:dyDescent="0.25">
      <c r="F614" s="551">
        <v>1</v>
      </c>
      <c r="G614" s="552"/>
      <c r="H614" s="553"/>
      <c r="I614" s="554"/>
      <c r="J614" s="555"/>
    </row>
    <row r="615" spans="6:10" ht="30" customHeight="1" x14ac:dyDescent="0.25">
      <c r="F615" s="551">
        <v>1</v>
      </c>
      <c r="G615" s="552"/>
      <c r="H615" s="553"/>
      <c r="I615" s="554"/>
      <c r="J615" s="555"/>
    </row>
    <row r="616" spans="6:10" ht="30" customHeight="1" x14ac:dyDescent="0.25">
      <c r="F616" s="551">
        <v>1</v>
      </c>
      <c r="G616" s="552"/>
      <c r="H616" s="553"/>
      <c r="I616" s="554"/>
      <c r="J616" s="555"/>
    </row>
    <row r="617" spans="6:10" ht="30" customHeight="1" x14ac:dyDescent="0.25">
      <c r="F617" s="551">
        <v>1</v>
      </c>
      <c r="G617" s="552"/>
      <c r="H617" s="553"/>
      <c r="I617" s="554"/>
      <c r="J617" s="555"/>
    </row>
    <row r="618" spans="6:10" ht="30" customHeight="1" x14ac:dyDescent="0.25">
      <c r="F618" s="551">
        <v>1</v>
      </c>
      <c r="G618" s="552"/>
      <c r="H618" s="553"/>
      <c r="I618" s="554"/>
      <c r="J618" s="555"/>
    </row>
    <row r="619" spans="6:10" ht="30" customHeight="1" x14ac:dyDescent="0.25">
      <c r="F619" s="551">
        <v>1</v>
      </c>
      <c r="G619" s="552"/>
      <c r="H619" s="553"/>
      <c r="I619" s="554"/>
      <c r="J619" s="555"/>
    </row>
    <row r="620" spans="6:10" ht="30" customHeight="1" x14ac:dyDescent="0.25">
      <c r="F620" s="551">
        <v>1</v>
      </c>
      <c r="G620" s="552"/>
      <c r="H620" s="553"/>
      <c r="I620" s="554"/>
      <c r="J620" s="555"/>
    </row>
    <row r="621" spans="6:10" ht="30" customHeight="1" x14ac:dyDescent="0.25">
      <c r="F621" s="551">
        <v>1</v>
      </c>
      <c r="G621" s="552"/>
      <c r="H621" s="553"/>
      <c r="I621" s="554"/>
      <c r="J621" s="555"/>
    </row>
    <row r="622" spans="6:10" ht="30" customHeight="1" x14ac:dyDescent="0.25">
      <c r="F622" s="551">
        <v>1</v>
      </c>
      <c r="G622" s="552"/>
      <c r="H622" s="553"/>
      <c r="I622" s="554"/>
      <c r="J622" s="555"/>
    </row>
    <row r="623" spans="6:10" ht="30" customHeight="1" x14ac:dyDescent="0.25">
      <c r="F623" s="551">
        <v>1</v>
      </c>
      <c r="G623" s="552"/>
      <c r="H623" s="553"/>
      <c r="I623" s="554"/>
      <c r="J623" s="555"/>
    </row>
    <row r="624" spans="6:10" ht="30" customHeight="1" x14ac:dyDescent="0.25">
      <c r="F624" s="551">
        <v>1</v>
      </c>
      <c r="G624" s="552"/>
      <c r="H624" s="553"/>
      <c r="I624" s="554"/>
      <c r="J624" s="555"/>
    </row>
    <row r="625" spans="6:10" ht="30" customHeight="1" x14ac:dyDescent="0.25">
      <c r="F625" s="551">
        <v>1</v>
      </c>
      <c r="G625" s="552"/>
      <c r="H625" s="553"/>
      <c r="I625" s="554"/>
      <c r="J625" s="555"/>
    </row>
    <row r="626" spans="6:10" ht="30" customHeight="1" x14ac:dyDescent="0.25">
      <c r="F626" s="551">
        <v>1</v>
      </c>
      <c r="G626" s="552"/>
      <c r="H626" s="553"/>
      <c r="I626" s="554"/>
      <c r="J626" s="555"/>
    </row>
    <row r="627" spans="6:10" ht="30" customHeight="1" x14ac:dyDescent="0.25">
      <c r="F627" s="551">
        <v>1</v>
      </c>
      <c r="G627" s="552"/>
      <c r="H627" s="553"/>
      <c r="I627" s="554"/>
      <c r="J627" s="555"/>
    </row>
    <row r="628" spans="6:10" ht="30" customHeight="1" x14ac:dyDescent="0.25">
      <c r="F628" s="551">
        <v>1</v>
      </c>
      <c r="G628" s="552"/>
      <c r="H628" s="553"/>
      <c r="I628" s="554"/>
      <c r="J628" s="555"/>
    </row>
    <row r="629" spans="6:10" ht="30" customHeight="1" x14ac:dyDescent="0.25">
      <c r="F629" s="551">
        <v>1</v>
      </c>
      <c r="G629" s="552"/>
      <c r="H629" s="553"/>
      <c r="I629" s="554"/>
      <c r="J629" s="555"/>
    </row>
    <row r="630" spans="6:10" ht="30" customHeight="1" x14ac:dyDescent="0.25">
      <c r="F630" s="551">
        <v>1</v>
      </c>
      <c r="G630" s="552"/>
      <c r="H630" s="553"/>
      <c r="I630" s="554"/>
      <c r="J630" s="555"/>
    </row>
    <row r="631" spans="6:10" ht="30" customHeight="1" x14ac:dyDescent="0.25">
      <c r="F631" s="551">
        <v>1</v>
      </c>
      <c r="G631" s="552"/>
      <c r="H631" s="553"/>
      <c r="I631" s="554"/>
      <c r="J631" s="555"/>
    </row>
    <row r="632" spans="6:10" ht="30" customHeight="1" x14ac:dyDescent="0.25">
      <c r="F632" s="551">
        <v>1</v>
      </c>
      <c r="G632" s="552"/>
      <c r="H632" s="553"/>
      <c r="I632" s="554"/>
      <c r="J632" s="555"/>
    </row>
    <row r="633" spans="6:10" ht="30" customHeight="1" x14ac:dyDescent="0.25">
      <c r="F633" s="551">
        <v>1</v>
      </c>
      <c r="G633" s="552"/>
      <c r="H633" s="553"/>
      <c r="I633" s="554"/>
      <c r="J633" s="555"/>
    </row>
    <row r="634" spans="6:10" ht="30" customHeight="1" x14ac:dyDescent="0.25">
      <c r="F634" s="551">
        <v>1</v>
      </c>
      <c r="G634" s="552"/>
      <c r="H634" s="553"/>
      <c r="I634" s="554"/>
      <c r="J634" s="555"/>
    </row>
    <row r="635" spans="6:10" ht="30" customHeight="1" x14ac:dyDescent="0.25">
      <c r="F635" s="551">
        <v>1</v>
      </c>
      <c r="G635" s="552"/>
      <c r="H635" s="553"/>
      <c r="I635" s="554"/>
      <c r="J635" s="555"/>
    </row>
    <row r="636" spans="6:10" ht="30" customHeight="1" x14ac:dyDescent="0.25">
      <c r="F636" s="551">
        <v>1</v>
      </c>
      <c r="G636" s="552"/>
      <c r="H636" s="553"/>
      <c r="I636" s="554"/>
      <c r="J636" s="555"/>
    </row>
    <row r="637" spans="6:10" ht="30" customHeight="1" x14ac:dyDescent="0.25">
      <c r="F637" s="551">
        <v>1</v>
      </c>
      <c r="G637" s="552"/>
      <c r="H637" s="553"/>
      <c r="I637" s="554"/>
      <c r="J637" s="555"/>
    </row>
    <row r="638" spans="6:10" ht="30" customHeight="1" x14ac:dyDescent="0.25">
      <c r="F638" s="551">
        <v>1</v>
      </c>
      <c r="G638" s="552"/>
      <c r="H638" s="553"/>
      <c r="I638" s="554"/>
      <c r="J638" s="555"/>
    </row>
    <row r="639" spans="6:10" ht="30" customHeight="1" x14ac:dyDescent="0.25">
      <c r="F639" s="551">
        <v>1</v>
      </c>
      <c r="G639" s="552"/>
      <c r="H639" s="553"/>
      <c r="I639" s="554"/>
      <c r="J639" s="555"/>
    </row>
    <row r="640" spans="6:10" ht="30" customHeight="1" x14ac:dyDescent="0.25">
      <c r="F640" s="551">
        <v>1</v>
      </c>
      <c r="G640" s="552"/>
      <c r="H640" s="553"/>
      <c r="I640" s="554"/>
      <c r="J640" s="555"/>
    </row>
    <row r="641" spans="6:10" ht="30" customHeight="1" x14ac:dyDescent="0.25">
      <c r="F641" s="551">
        <v>1</v>
      </c>
      <c r="G641" s="552"/>
      <c r="H641" s="553"/>
      <c r="I641" s="554"/>
      <c r="J641" s="555"/>
    </row>
    <row r="642" spans="6:10" ht="30" customHeight="1" x14ac:dyDescent="0.25">
      <c r="F642" s="551">
        <v>1</v>
      </c>
      <c r="G642" s="552"/>
      <c r="H642" s="553"/>
      <c r="I642" s="554"/>
      <c r="J642" s="555"/>
    </row>
    <row r="643" spans="6:10" ht="30" customHeight="1" x14ac:dyDescent="0.25">
      <c r="F643" s="551">
        <v>1</v>
      </c>
      <c r="G643" s="552"/>
      <c r="H643" s="553"/>
      <c r="I643" s="554"/>
      <c r="J643" s="555"/>
    </row>
    <row r="644" spans="6:10" ht="30" customHeight="1" x14ac:dyDescent="0.25">
      <c r="F644" s="551">
        <v>1</v>
      </c>
      <c r="G644" s="552"/>
      <c r="H644" s="553"/>
      <c r="I644" s="554"/>
      <c r="J644" s="555"/>
    </row>
    <row r="645" spans="6:10" ht="30" customHeight="1" x14ac:dyDescent="0.25">
      <c r="F645" s="551">
        <v>1</v>
      </c>
      <c r="G645" s="552"/>
      <c r="H645" s="553"/>
      <c r="I645" s="554"/>
      <c r="J645" s="555"/>
    </row>
    <row r="646" spans="6:10" ht="30" customHeight="1" x14ac:dyDescent="0.25">
      <c r="F646" s="551">
        <v>1</v>
      </c>
      <c r="G646" s="552"/>
      <c r="H646" s="553"/>
      <c r="I646" s="554"/>
      <c r="J646" s="555"/>
    </row>
    <row r="647" spans="6:10" ht="30" customHeight="1" x14ac:dyDescent="0.25">
      <c r="F647" s="551">
        <v>1</v>
      </c>
      <c r="G647" s="552"/>
      <c r="H647" s="553"/>
      <c r="I647" s="554"/>
      <c r="J647" s="555"/>
    </row>
    <row r="648" spans="6:10" ht="30" customHeight="1" x14ac:dyDescent="0.25">
      <c r="F648" s="551">
        <v>1</v>
      </c>
      <c r="G648" s="552"/>
      <c r="H648" s="553"/>
      <c r="I648" s="554"/>
      <c r="J648" s="555"/>
    </row>
    <row r="649" spans="6:10" ht="30" customHeight="1" x14ac:dyDescent="0.25">
      <c r="F649" s="551">
        <v>1</v>
      </c>
      <c r="G649" s="552"/>
      <c r="H649" s="553"/>
      <c r="I649" s="554"/>
      <c r="J649" s="555"/>
    </row>
    <row r="650" spans="6:10" ht="30" customHeight="1" x14ac:dyDescent="0.25">
      <c r="F650" s="551">
        <v>1</v>
      </c>
      <c r="G650" s="552"/>
      <c r="H650" s="553"/>
      <c r="I650" s="554"/>
      <c r="J650" s="555"/>
    </row>
    <row r="651" spans="6:10" ht="30" customHeight="1" x14ac:dyDescent="0.25">
      <c r="F651" s="551">
        <v>1</v>
      </c>
      <c r="G651" s="552"/>
      <c r="H651" s="553"/>
      <c r="I651" s="554"/>
      <c r="J651" s="555"/>
    </row>
    <row r="652" spans="6:10" ht="30" customHeight="1" x14ac:dyDescent="0.25">
      <c r="F652" s="551">
        <v>1</v>
      </c>
      <c r="G652" s="552"/>
      <c r="H652" s="553"/>
      <c r="I652" s="554"/>
      <c r="J652" s="555"/>
    </row>
    <row r="653" spans="6:10" ht="30" customHeight="1" x14ac:dyDescent="0.25">
      <c r="F653" s="551">
        <v>1</v>
      </c>
      <c r="G653" s="552"/>
      <c r="H653" s="553"/>
      <c r="I653" s="554"/>
      <c r="J653" s="555"/>
    </row>
    <row r="654" spans="6:10" ht="30" customHeight="1" x14ac:dyDescent="0.25">
      <c r="F654" s="551">
        <v>1</v>
      </c>
      <c r="G654" s="552"/>
      <c r="H654" s="553"/>
      <c r="I654" s="554"/>
      <c r="J654" s="555"/>
    </row>
    <row r="655" spans="6:10" ht="30" customHeight="1" x14ac:dyDescent="0.25">
      <c r="F655" s="551">
        <v>1</v>
      </c>
      <c r="G655" s="552"/>
      <c r="H655" s="553"/>
      <c r="I655" s="554"/>
      <c r="J655" s="555"/>
    </row>
    <row r="656" spans="6:10" ht="30" customHeight="1" x14ac:dyDescent="0.25">
      <c r="F656" s="551">
        <v>1</v>
      </c>
      <c r="G656" s="552"/>
      <c r="H656" s="553"/>
      <c r="I656" s="554"/>
      <c r="J656" s="555"/>
    </row>
    <row r="657" spans="6:10" ht="30" customHeight="1" x14ac:dyDescent="0.25">
      <c r="F657" s="551">
        <v>1</v>
      </c>
      <c r="G657" s="552"/>
      <c r="H657" s="553"/>
      <c r="I657" s="554"/>
      <c r="J657" s="555"/>
    </row>
    <row r="658" spans="6:10" ht="30" customHeight="1" x14ac:dyDescent="0.25">
      <c r="F658" s="551">
        <v>1</v>
      </c>
      <c r="G658" s="552"/>
      <c r="H658" s="553"/>
      <c r="I658" s="554"/>
      <c r="J658" s="555"/>
    </row>
    <row r="659" spans="6:10" ht="30" customHeight="1" x14ac:dyDescent="0.25">
      <c r="F659" s="551">
        <v>1</v>
      </c>
      <c r="G659" s="552"/>
      <c r="H659" s="553"/>
      <c r="I659" s="554"/>
      <c r="J659" s="555"/>
    </row>
    <row r="660" spans="6:10" ht="30" customHeight="1" x14ac:dyDescent="0.25">
      <c r="F660" s="551">
        <v>1</v>
      </c>
      <c r="G660" s="552"/>
      <c r="H660" s="553"/>
      <c r="I660" s="554"/>
      <c r="J660" s="555"/>
    </row>
    <row r="661" spans="6:10" ht="30" customHeight="1" x14ac:dyDescent="0.25">
      <c r="F661" s="551">
        <v>1</v>
      </c>
      <c r="G661" s="552"/>
      <c r="H661" s="553"/>
      <c r="I661" s="554"/>
      <c r="J661" s="555"/>
    </row>
    <row r="662" spans="6:10" ht="30" customHeight="1" x14ac:dyDescent="0.25">
      <c r="F662" s="551">
        <v>1</v>
      </c>
      <c r="G662" s="552"/>
      <c r="H662" s="553"/>
      <c r="I662" s="554"/>
      <c r="J662" s="555"/>
    </row>
    <row r="663" spans="6:10" ht="30" customHeight="1" x14ac:dyDescent="0.25">
      <c r="F663" s="551">
        <v>1</v>
      </c>
      <c r="G663" s="552"/>
      <c r="H663" s="553"/>
      <c r="I663" s="554"/>
      <c r="J663" s="555"/>
    </row>
    <row r="664" spans="6:10" ht="30" customHeight="1" x14ac:dyDescent="0.25">
      <c r="F664" s="551">
        <v>1</v>
      </c>
      <c r="G664" s="552"/>
      <c r="H664" s="553"/>
      <c r="I664" s="554"/>
      <c r="J664" s="555"/>
    </row>
    <row r="665" spans="6:10" ht="30" customHeight="1" x14ac:dyDescent="0.25">
      <c r="F665" s="551">
        <v>1</v>
      </c>
      <c r="G665" s="552"/>
      <c r="H665" s="553"/>
      <c r="I665" s="554"/>
      <c r="J665" s="555"/>
    </row>
    <row r="666" spans="6:10" ht="30" customHeight="1" x14ac:dyDescent="0.25">
      <c r="F666" s="551">
        <v>1</v>
      </c>
      <c r="G666" s="552"/>
      <c r="H666" s="553"/>
      <c r="I666" s="554"/>
      <c r="J666" s="555"/>
    </row>
    <row r="667" spans="6:10" ht="30" customHeight="1" x14ac:dyDescent="0.25">
      <c r="F667" s="551">
        <v>1</v>
      </c>
      <c r="G667" s="552"/>
      <c r="H667" s="553"/>
      <c r="I667" s="554"/>
      <c r="J667" s="555"/>
    </row>
    <row r="668" spans="6:10" ht="30" customHeight="1" x14ac:dyDescent="0.25">
      <c r="F668" s="551">
        <v>1</v>
      </c>
      <c r="G668" s="552"/>
      <c r="H668" s="553"/>
      <c r="I668" s="554"/>
      <c r="J668" s="555"/>
    </row>
    <row r="669" spans="6:10" ht="30" customHeight="1" x14ac:dyDescent="0.25">
      <c r="F669" s="551">
        <v>1</v>
      </c>
      <c r="G669" s="552"/>
      <c r="H669" s="553"/>
      <c r="I669" s="554"/>
      <c r="J669" s="555"/>
    </row>
    <row r="670" spans="6:10" ht="30" customHeight="1" x14ac:dyDescent="0.25">
      <c r="F670" s="551">
        <v>1</v>
      </c>
      <c r="G670" s="552"/>
      <c r="H670" s="553"/>
      <c r="I670" s="554"/>
      <c r="J670" s="555"/>
    </row>
    <row r="671" spans="6:10" ht="30" customHeight="1" x14ac:dyDescent="0.25">
      <c r="F671" s="551">
        <v>1</v>
      </c>
      <c r="G671" s="552"/>
      <c r="H671" s="553"/>
      <c r="I671" s="554"/>
      <c r="J671" s="555"/>
    </row>
    <row r="672" spans="6:10" ht="30" customHeight="1" x14ac:dyDescent="0.25">
      <c r="F672" s="551">
        <v>1</v>
      </c>
      <c r="G672" s="552"/>
      <c r="H672" s="553"/>
      <c r="I672" s="554"/>
      <c r="J672" s="555"/>
    </row>
    <row r="673" spans="6:10" ht="30" customHeight="1" x14ac:dyDescent="0.25">
      <c r="F673" s="551">
        <v>1</v>
      </c>
      <c r="G673" s="552"/>
      <c r="H673" s="553"/>
      <c r="I673" s="554"/>
      <c r="J673" s="555"/>
    </row>
    <row r="674" spans="6:10" ht="30" customHeight="1" x14ac:dyDescent="0.25">
      <c r="F674" s="551">
        <v>1</v>
      </c>
      <c r="G674" s="552"/>
      <c r="H674" s="553"/>
      <c r="I674" s="554"/>
      <c r="J674" s="555"/>
    </row>
    <row r="675" spans="6:10" ht="30" customHeight="1" x14ac:dyDescent="0.25">
      <c r="F675" s="551">
        <v>1</v>
      </c>
      <c r="G675" s="552"/>
      <c r="H675" s="553"/>
      <c r="I675" s="554"/>
      <c r="J675" s="555"/>
    </row>
    <row r="676" spans="6:10" ht="30" customHeight="1" x14ac:dyDescent="0.25">
      <c r="F676" s="551">
        <v>1</v>
      </c>
      <c r="G676" s="552"/>
      <c r="H676" s="553"/>
      <c r="I676" s="554"/>
      <c r="J676" s="555"/>
    </row>
    <row r="677" spans="6:10" ht="30" customHeight="1" x14ac:dyDescent="0.25">
      <c r="F677" s="551">
        <v>1</v>
      </c>
      <c r="G677" s="552"/>
      <c r="H677" s="553"/>
      <c r="I677" s="554"/>
      <c r="J677" s="555"/>
    </row>
    <row r="678" spans="6:10" ht="30" customHeight="1" x14ac:dyDescent="0.25">
      <c r="F678" s="551">
        <v>1</v>
      </c>
      <c r="G678" s="552"/>
      <c r="H678" s="553"/>
      <c r="I678" s="554"/>
      <c r="J678" s="555"/>
    </row>
    <row r="679" spans="6:10" ht="30" customHeight="1" x14ac:dyDescent="0.25">
      <c r="F679" s="551">
        <v>1</v>
      </c>
      <c r="G679" s="552"/>
      <c r="H679" s="553"/>
      <c r="I679" s="554"/>
      <c r="J679" s="555"/>
    </row>
    <row r="680" spans="6:10" ht="30" customHeight="1" x14ac:dyDescent="0.25">
      <c r="F680" s="551">
        <v>1</v>
      </c>
      <c r="G680" s="552"/>
      <c r="H680" s="553"/>
      <c r="I680" s="554"/>
      <c r="J680" s="555"/>
    </row>
    <row r="681" spans="6:10" ht="30" customHeight="1" x14ac:dyDescent="0.25">
      <c r="F681" s="551">
        <v>1</v>
      </c>
      <c r="G681" s="552"/>
      <c r="H681" s="553"/>
      <c r="I681" s="554"/>
      <c r="J681" s="555"/>
    </row>
    <row r="682" spans="6:10" ht="30" customHeight="1" x14ac:dyDescent="0.25">
      <c r="F682" s="551">
        <v>1</v>
      </c>
      <c r="G682" s="552"/>
      <c r="H682" s="553"/>
      <c r="I682" s="554"/>
      <c r="J682" s="555"/>
    </row>
    <row r="683" spans="6:10" ht="30" customHeight="1" x14ac:dyDescent="0.25">
      <c r="F683" s="551">
        <v>1</v>
      </c>
      <c r="G683" s="552"/>
      <c r="H683" s="553"/>
      <c r="I683" s="554"/>
      <c r="J683" s="555"/>
    </row>
    <row r="684" spans="6:10" ht="30" customHeight="1" x14ac:dyDescent="0.25">
      <c r="F684" s="551">
        <v>1</v>
      </c>
      <c r="G684" s="552"/>
      <c r="H684" s="553"/>
      <c r="I684" s="554"/>
      <c r="J684" s="555"/>
    </row>
    <row r="685" spans="6:10" ht="30" customHeight="1" x14ac:dyDescent="0.25">
      <c r="F685" s="551">
        <v>1</v>
      </c>
      <c r="G685" s="552"/>
      <c r="H685" s="553"/>
      <c r="I685" s="554"/>
      <c r="J685" s="555"/>
    </row>
    <row r="686" spans="6:10" ht="30" customHeight="1" x14ac:dyDescent="0.25">
      <c r="F686" s="551">
        <v>1</v>
      </c>
      <c r="G686" s="552"/>
      <c r="H686" s="553"/>
      <c r="I686" s="554"/>
      <c r="J686" s="555"/>
    </row>
    <row r="687" spans="6:10" ht="30" customHeight="1" x14ac:dyDescent="0.25">
      <c r="F687" s="551">
        <v>1</v>
      </c>
      <c r="G687" s="552"/>
      <c r="H687" s="553"/>
      <c r="I687" s="554"/>
      <c r="J687" s="555"/>
    </row>
    <row r="688" spans="6:10" ht="30" customHeight="1" x14ac:dyDescent="0.25">
      <c r="F688" s="551">
        <v>1</v>
      </c>
      <c r="G688" s="552"/>
      <c r="H688" s="553"/>
      <c r="I688" s="554"/>
      <c r="J688" s="555"/>
    </row>
    <row r="689" spans="6:10" ht="30" customHeight="1" x14ac:dyDescent="0.25">
      <c r="F689" s="551">
        <v>1</v>
      </c>
      <c r="G689" s="552"/>
      <c r="H689" s="553"/>
      <c r="I689" s="554"/>
      <c r="J689" s="555"/>
    </row>
    <row r="690" spans="6:10" ht="30" customHeight="1" x14ac:dyDescent="0.25">
      <c r="F690" s="551">
        <v>1</v>
      </c>
      <c r="G690" s="552"/>
      <c r="H690" s="553"/>
      <c r="I690" s="554"/>
      <c r="J690" s="555"/>
    </row>
    <row r="691" spans="6:10" ht="30" customHeight="1" x14ac:dyDescent="0.25">
      <c r="F691" s="551">
        <v>1</v>
      </c>
      <c r="G691" s="552"/>
      <c r="H691" s="553"/>
      <c r="I691" s="554"/>
      <c r="J691" s="555"/>
    </row>
    <row r="692" spans="6:10" ht="30" customHeight="1" x14ac:dyDescent="0.25">
      <c r="F692" s="551">
        <v>1</v>
      </c>
      <c r="G692" s="552"/>
      <c r="H692" s="553"/>
      <c r="I692" s="554"/>
      <c r="J692" s="555"/>
    </row>
    <row r="693" spans="6:10" ht="30" customHeight="1" x14ac:dyDescent="0.25">
      <c r="F693" s="551">
        <v>1</v>
      </c>
      <c r="G693" s="552"/>
      <c r="H693" s="553"/>
      <c r="I693" s="554"/>
      <c r="J693" s="555"/>
    </row>
    <row r="694" spans="6:10" ht="30" customHeight="1" x14ac:dyDescent="0.25">
      <c r="F694" s="551">
        <v>1</v>
      </c>
      <c r="G694" s="552"/>
      <c r="H694" s="553"/>
      <c r="I694" s="554"/>
      <c r="J694" s="555"/>
    </row>
    <row r="695" spans="6:10" ht="30" customHeight="1" x14ac:dyDescent="0.25">
      <c r="F695" s="551">
        <v>1</v>
      </c>
      <c r="G695" s="552"/>
      <c r="H695" s="553"/>
      <c r="I695" s="554"/>
      <c r="J695" s="555"/>
    </row>
    <row r="696" spans="6:10" ht="30" customHeight="1" x14ac:dyDescent="0.25">
      <c r="F696" s="551">
        <v>1</v>
      </c>
      <c r="G696" s="552"/>
      <c r="H696" s="553"/>
      <c r="I696" s="554"/>
      <c r="J696" s="555"/>
    </row>
    <row r="697" spans="6:10" ht="30" customHeight="1" x14ac:dyDescent="0.25">
      <c r="F697" s="551">
        <v>1</v>
      </c>
      <c r="G697" s="552"/>
      <c r="H697" s="553"/>
      <c r="I697" s="554"/>
      <c r="J697" s="555"/>
    </row>
    <row r="698" spans="6:10" ht="30" customHeight="1" x14ac:dyDescent="0.25">
      <c r="F698" s="551">
        <v>1</v>
      </c>
      <c r="G698" s="552"/>
      <c r="H698" s="553"/>
      <c r="I698" s="554"/>
      <c r="J698" s="555"/>
    </row>
    <row r="699" spans="6:10" ht="30" customHeight="1" x14ac:dyDescent="0.25">
      <c r="F699" s="551">
        <v>1</v>
      </c>
      <c r="G699" s="552"/>
      <c r="H699" s="553"/>
      <c r="I699" s="554"/>
      <c r="J699" s="555"/>
    </row>
    <row r="700" spans="6:10" ht="30" customHeight="1" x14ac:dyDescent="0.25">
      <c r="F700" s="551">
        <v>1</v>
      </c>
      <c r="G700" s="552"/>
      <c r="H700" s="553"/>
      <c r="I700" s="554"/>
      <c r="J700" s="555"/>
    </row>
    <row r="3271" spans="6:6" x14ac:dyDescent="0.25">
      <c r="F3271" s="541">
        <v>1</v>
      </c>
    </row>
  </sheetData>
  <conditionalFormatting sqref="B1">
    <cfRule type="cellIs" dxfId="2" priority="2" operator="equal">
      <formula>"Mandatory"</formula>
    </cfRule>
  </conditionalFormatting>
  <conditionalFormatting sqref="B1:B1048576">
    <cfRule type="cellIs" dxfId="1" priority="3" operator="equal">
      <formula>"Mandatory"</formula>
    </cfRule>
    <cfRule type="cellIs" dxfId="0" priority="4" operator="equal">
      <formula>"Mandatory"</formula>
    </cfRule>
  </conditionalFormatting>
  <dataValidations count="1">
    <dataValidation type="list" allowBlank="1" showInputMessage="1" showErrorMessage="1" errorTitle="Invalid specification type" error="Please enter a Specification type from the drop-down list." sqref="B2:B600" xr:uid="{00000000-0002-0000-2D00-000000000000}">
      <formula1>SpecType</formula1>
      <formula2>0</formula2>
    </dataValidation>
  </dataValidations>
  <printOptions horizontalCentered="1"/>
  <pageMargins left="0" right="0" top="0.95833333333333304" bottom="0.5" header="0.25" footer="0.25"/>
  <pageSetup scale="80" orientation="landscape" horizontalDpi="300" verticalDpi="300"/>
  <headerFooter>
    <oddHeader>&amp;C&amp;"Times New Roman,Bold"&amp;12CAD 
Functional Specifications&amp;R&amp;"Times New Roman,Bold"&amp;12&amp;A</oddHeader>
    <oddFooter>&amp;RPage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tabSelected="1" zoomScaleNormal="100" workbookViewId="0"/>
  </sheetViews>
  <sheetFormatPr defaultColWidth="8.19921875" defaultRowHeight="13.8" x14ac:dyDescent="0.25"/>
  <sheetData/>
  <sheetProtection algorithmName="SHA-512" hashValue="n7TY/uBg70qHSfapl6Jqc1pwlwAZmKUCOej4bJHN53IT0aJRU2Rslq/TLhb/Z7PJ885/rcbDYpew9L7Np4jeTg==" saltValue="PAm6B9I8EovSxn/VGp4ZLA==" spinCount="100000" sheet="1" objects="1" scenarios="1" formatRows="0"/>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Q86"/>
  <sheetViews>
    <sheetView zoomScaleNormal="100" zoomScalePageLayoutView="90" workbookViewId="0">
      <selection activeCell="O3" sqref="O3:Q6"/>
    </sheetView>
  </sheetViews>
  <sheetFormatPr defaultColWidth="9" defaultRowHeight="15.6" x14ac:dyDescent="0.3"/>
  <cols>
    <col min="1" max="1" width="10.59765625" style="61" customWidth="1"/>
    <col min="2" max="2" width="14.59765625" style="61"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66" t="s">
        <v>68</v>
      </c>
      <c r="B1" s="66" t="s">
        <v>69</v>
      </c>
      <c r="C1" s="66" t="str">
        <f>'Old Support'!A18</f>
        <v>Functional Requirement</v>
      </c>
      <c r="D1" s="67" t="str">
        <f>'Old Support'!$A$19</f>
        <v>Contractor Work Area</v>
      </c>
      <c r="E1" s="67" t="str">
        <f>'Old Support'!A20</f>
        <v>Def ID</v>
      </c>
      <c r="F1" s="68" t="s">
        <v>44</v>
      </c>
      <c r="G1" s="69" t="str">
        <f>'Old Support'!A22</f>
        <v>Availability</v>
      </c>
      <c r="H1" s="70" t="str">
        <f>'Old Support'!A23</f>
        <v>Summary</v>
      </c>
      <c r="I1" s="71" t="str">
        <f>'Old Support'!A24</f>
        <v>Spec Weight</v>
      </c>
      <c r="J1" s="71" t="str">
        <f>'Old Support'!A25</f>
        <v>Avail Weight</v>
      </c>
      <c r="K1" s="71" t="str">
        <f>'Old Support'!A26</f>
        <v>Score</v>
      </c>
      <c r="L1" s="72" t="s">
        <v>70</v>
      </c>
      <c r="M1" s="590"/>
    </row>
    <row r="2" spans="1:17" x14ac:dyDescent="0.3">
      <c r="A2" s="74" t="s">
        <v>71</v>
      </c>
      <c r="B2" s="75"/>
      <c r="C2" s="76"/>
      <c r="D2" s="77"/>
      <c r="E2" s="78"/>
      <c r="F2" s="78"/>
      <c r="G2" s="79"/>
      <c r="H2" s="65">
        <f>COUNTA(B3:B10)</f>
        <v>8</v>
      </c>
      <c r="K2" s="65">
        <f>SUM(K3:K10)</f>
        <v>0</v>
      </c>
      <c r="M2" s="591"/>
    </row>
    <row r="3" spans="1:17" ht="30" customHeight="1" x14ac:dyDescent="0.3">
      <c r="A3" s="80" t="str">
        <f>IF(L3=1,"LAlrm-"&amp;TEXT(COUNTIF($L$3:L3, "1"), "0"), "")</f>
        <v>LAlrm-1</v>
      </c>
      <c r="B3" s="567" t="s">
        <v>12</v>
      </c>
      <c r="C3" s="82" t="s">
        <v>72</v>
      </c>
      <c r="D3" s="83"/>
      <c r="E3" s="84"/>
      <c r="F3" s="85">
        <v>1</v>
      </c>
      <c r="G3" s="86" t="s">
        <v>67</v>
      </c>
      <c r="H3" s="65">
        <f>COUNTIF(G:G,"=Select from Drop Down List")</f>
        <v>8</v>
      </c>
      <c r="I3" s="65">
        <f t="shared" ref="I3:I10" si="0">IF(NOT(ISBLANK($B3)),VLOOKUP($B3,specdata,2,FALSE()),"")</f>
        <v>0</v>
      </c>
      <c r="J3" s="65">
        <f t="shared" ref="J3:J10" si="1">VLOOKUP(G3,AvailabilityData,2,FALSE())</f>
        <v>0</v>
      </c>
      <c r="K3" s="65">
        <f t="shared" ref="K3:K10" si="2">I3*J3</f>
        <v>0</v>
      </c>
      <c r="L3" s="63">
        <v>1</v>
      </c>
      <c r="M3" s="591"/>
      <c r="O3" s="627"/>
      <c r="P3" s="627"/>
      <c r="Q3" s="627"/>
    </row>
    <row r="4" spans="1:17" ht="30" customHeight="1" x14ac:dyDescent="0.3">
      <c r="A4" s="80" t="str">
        <f>IF(L4=1,"LAlrm-"&amp;TEXT(COUNTIF($L$3:L4, "1"), "0"), "")</f>
        <v>LAlrm-2</v>
      </c>
      <c r="B4" s="568" t="s">
        <v>12</v>
      </c>
      <c r="C4" s="88" t="s">
        <v>74</v>
      </c>
      <c r="D4" s="89"/>
      <c r="E4" s="90"/>
      <c r="F4" s="91">
        <v>1</v>
      </c>
      <c r="G4" s="86" t="s">
        <v>67</v>
      </c>
      <c r="H4" s="65">
        <f>COUNTIF(G:G,"=Function Available")</f>
        <v>0</v>
      </c>
      <c r="I4" s="65">
        <f t="shared" si="0"/>
        <v>0</v>
      </c>
      <c r="J4" s="65">
        <f t="shared" si="1"/>
        <v>0</v>
      </c>
      <c r="K4" s="65">
        <f t="shared" si="2"/>
        <v>0</v>
      </c>
      <c r="L4" s="63">
        <v>1</v>
      </c>
      <c r="O4" s="627"/>
      <c r="P4" s="627"/>
      <c r="Q4" s="627"/>
    </row>
    <row r="5" spans="1:17" ht="30" customHeight="1" x14ac:dyDescent="0.3">
      <c r="A5" s="80" t="str">
        <f>IF(L5=1,"LAlrm-"&amp;TEXT(COUNTIF($L$3:L5, "1"), "0"), "")</f>
        <v>LAlrm-3</v>
      </c>
      <c r="B5" s="569" t="s">
        <v>12</v>
      </c>
      <c r="C5" s="82" t="s">
        <v>75</v>
      </c>
      <c r="D5" s="93"/>
      <c r="E5" s="94"/>
      <c r="F5" s="85">
        <v>1</v>
      </c>
      <c r="G5" s="86" t="s">
        <v>67</v>
      </c>
      <c r="H5" s="65">
        <f>COUNTIF(F:G,"=Function Not Available")</f>
        <v>0</v>
      </c>
      <c r="I5" s="65">
        <f t="shared" si="0"/>
        <v>0</v>
      </c>
      <c r="J5" s="65">
        <f t="shared" si="1"/>
        <v>0</v>
      </c>
      <c r="K5" s="65">
        <f t="shared" si="2"/>
        <v>0</v>
      </c>
      <c r="L5" s="63">
        <v>1</v>
      </c>
      <c r="O5" s="627"/>
      <c r="P5" s="627"/>
      <c r="Q5" s="627"/>
    </row>
    <row r="6" spans="1:17" ht="30" customHeight="1" x14ac:dyDescent="0.3">
      <c r="A6" s="80" t="str">
        <f>IF(L6=1,"LAlrm-"&amp;TEXT(COUNTIF($L$3:L6, "1"), "0"), "")</f>
        <v>LAlrm-4</v>
      </c>
      <c r="B6" s="569" t="s">
        <v>12</v>
      </c>
      <c r="C6" s="82" t="s">
        <v>76</v>
      </c>
      <c r="D6" s="93"/>
      <c r="E6" s="94"/>
      <c r="F6" s="85">
        <v>1</v>
      </c>
      <c r="G6" s="86" t="s">
        <v>67</v>
      </c>
      <c r="H6" s="65">
        <f>COUNTIF(G:G,"=Exception")</f>
        <v>0</v>
      </c>
      <c r="I6" s="65">
        <f t="shared" si="0"/>
        <v>0</v>
      </c>
      <c r="J6" s="65">
        <f t="shared" si="1"/>
        <v>0</v>
      </c>
      <c r="K6" s="65">
        <f t="shared" si="2"/>
        <v>0</v>
      </c>
      <c r="L6" s="63">
        <v>1</v>
      </c>
      <c r="O6" s="627"/>
      <c r="P6" s="627"/>
      <c r="Q6" s="627"/>
    </row>
    <row r="7" spans="1:17" ht="30" customHeight="1" x14ac:dyDescent="0.3">
      <c r="A7" s="80" t="str">
        <f>IF(L7=1,"LAlrm-"&amp;TEXT(COUNTIF($L$3:L7, "1"), "0"), "")</f>
        <v>LAlrm-5</v>
      </c>
      <c r="B7" s="569" t="s">
        <v>12</v>
      </c>
      <c r="C7" s="82" t="s">
        <v>77</v>
      </c>
      <c r="D7" s="93"/>
      <c r="E7" s="94"/>
      <c r="F7" s="85">
        <v>1</v>
      </c>
      <c r="G7" s="86" t="s">
        <v>67</v>
      </c>
      <c r="H7" s="564">
        <f>COUNTIFS(B:B,"=Critical",G:G,"=Select from Drop Down List")</f>
        <v>0</v>
      </c>
      <c r="I7" s="65">
        <f t="shared" si="0"/>
        <v>0</v>
      </c>
      <c r="J7" s="65">
        <f t="shared" si="1"/>
        <v>0</v>
      </c>
      <c r="K7" s="65">
        <f t="shared" si="2"/>
        <v>0</v>
      </c>
      <c r="L7" s="63">
        <v>1</v>
      </c>
    </row>
    <row r="8" spans="1:17" ht="30" customHeight="1" x14ac:dyDescent="0.3">
      <c r="A8" s="80" t="str">
        <f>IF(L8=1,"LAlrm-"&amp;TEXT(COUNTIF($L$3:L8, "1"), "0"), "")</f>
        <v>LAlrm-6</v>
      </c>
      <c r="B8" s="569" t="s">
        <v>12</v>
      </c>
      <c r="C8" s="82" t="s">
        <v>78</v>
      </c>
      <c r="D8" s="93"/>
      <c r="E8" s="94"/>
      <c r="F8" s="85">
        <v>1</v>
      </c>
      <c r="G8" s="86" t="s">
        <v>67</v>
      </c>
      <c r="H8" s="564">
        <f>COUNTIFS(B:B,"=Critical",G:G,"=Function Available")</f>
        <v>0</v>
      </c>
      <c r="I8" s="65">
        <f t="shared" si="0"/>
        <v>0</v>
      </c>
      <c r="J8" s="65">
        <f t="shared" si="1"/>
        <v>0</v>
      </c>
      <c r="K8" s="65">
        <f t="shared" si="2"/>
        <v>0</v>
      </c>
      <c r="L8" s="63">
        <v>1</v>
      </c>
    </row>
    <row r="9" spans="1:17" ht="30" customHeight="1" x14ac:dyDescent="0.3">
      <c r="A9" s="80" t="str">
        <f>IF(L9=1,"LAlrm-"&amp;TEXT(COUNTIF($L$3:L9, "1"), "0"), "")</f>
        <v>LAlrm-7</v>
      </c>
      <c r="B9" s="567" t="s">
        <v>12</v>
      </c>
      <c r="C9" s="82" t="s">
        <v>79</v>
      </c>
      <c r="D9" s="83"/>
      <c r="E9" s="84"/>
      <c r="F9" s="85">
        <v>1</v>
      </c>
      <c r="G9" s="86" t="s">
        <v>67</v>
      </c>
      <c r="H9" s="564">
        <f>COUNTIFS(B:B,"=Critical",G:G,"=Function Not Available")</f>
        <v>0</v>
      </c>
      <c r="I9" s="65">
        <f t="shared" si="0"/>
        <v>0</v>
      </c>
      <c r="J9" s="65">
        <f t="shared" si="1"/>
        <v>0</v>
      </c>
      <c r="K9" s="65">
        <f t="shared" si="2"/>
        <v>0</v>
      </c>
      <c r="L9" s="63">
        <v>1</v>
      </c>
    </row>
    <row r="10" spans="1:17" ht="30" customHeight="1" x14ac:dyDescent="0.3">
      <c r="A10" s="80" t="str">
        <f>IF(L10=1,"LAlrm-"&amp;TEXT(COUNTIF($L$3:L10, "1"), "0"), "")</f>
        <v>LAlrm-8</v>
      </c>
      <c r="B10" s="567" t="s">
        <v>12</v>
      </c>
      <c r="C10" s="82" t="s">
        <v>80</v>
      </c>
      <c r="D10" s="83"/>
      <c r="E10" s="84"/>
      <c r="F10" s="85">
        <v>1</v>
      </c>
      <c r="G10" s="86" t="s">
        <v>67</v>
      </c>
      <c r="H10" s="564">
        <f>COUNTIFS(B:B,"=Critical",G:G,"=Exception")</f>
        <v>0</v>
      </c>
      <c r="I10" s="65">
        <f t="shared" si="0"/>
        <v>0</v>
      </c>
      <c r="J10" s="65">
        <f t="shared" si="1"/>
        <v>0</v>
      </c>
      <c r="K10" s="65">
        <f t="shared" si="2"/>
        <v>0</v>
      </c>
      <c r="L10" s="63">
        <v>1</v>
      </c>
    </row>
    <row r="11" spans="1:17" x14ac:dyDescent="0.3">
      <c r="H11" s="565">
        <f>COUNTIFS(B:B,"=Important",G:G,"=Select from Drop Down List")</f>
        <v>0</v>
      </c>
    </row>
    <row r="12" spans="1:17" x14ac:dyDescent="0.3">
      <c r="H12" s="565">
        <f>COUNTIFS(B:B,"=Important",G:G,"=Function Available")</f>
        <v>0</v>
      </c>
    </row>
    <row r="13" spans="1:17" x14ac:dyDescent="0.3">
      <c r="H13" s="565">
        <f>COUNTIFS(B:B,"=Important",G:G,"=Function Not Available")</f>
        <v>0</v>
      </c>
    </row>
    <row r="14" spans="1:17" x14ac:dyDescent="0.3">
      <c r="H14" s="565">
        <f>COUNTIFS(B:B,"=Important",G:G,"=Exception")</f>
        <v>0</v>
      </c>
    </row>
    <row r="15" spans="1:17" x14ac:dyDescent="0.3">
      <c r="H15" s="566">
        <f>COUNTIFS(B:B,"=Informational",G:G,"=Select from Drop Down List")</f>
        <v>8</v>
      </c>
    </row>
    <row r="16" spans="1:17" x14ac:dyDescent="0.3">
      <c r="H16" s="566">
        <f>COUNTIFS(B:B,"=Informational",G:G,"=Function Available")</f>
        <v>0</v>
      </c>
    </row>
    <row r="17" spans="8:8" x14ac:dyDescent="0.3">
      <c r="H17" s="566">
        <f>COUNTIFS(B:B,"=Informational",G:G,"=Function Not Available")</f>
        <v>0</v>
      </c>
    </row>
    <row r="18" spans="8:8" x14ac:dyDescent="0.3">
      <c r="H18" s="566">
        <f>COUNTIFS(B:B,"=Informational",G:G,"=Exception")</f>
        <v>0</v>
      </c>
    </row>
    <row r="19" spans="8:8" x14ac:dyDescent="0.3">
      <c r="H19" s="65"/>
    </row>
    <row r="20" spans="8:8" x14ac:dyDescent="0.3">
      <c r="H20" s="65"/>
    </row>
    <row r="21" spans="8:8" x14ac:dyDescent="0.3">
      <c r="H21" s="65"/>
    </row>
    <row r="22" spans="8:8" x14ac:dyDescent="0.3">
      <c r="H22" s="65"/>
    </row>
    <row r="23" spans="8:8" x14ac:dyDescent="0.3">
      <c r="H23" s="65"/>
    </row>
    <row r="24" spans="8:8" x14ac:dyDescent="0.3">
      <c r="H24" s="65"/>
    </row>
    <row r="25" spans="8:8" x14ac:dyDescent="0.3">
      <c r="H25" s="65"/>
    </row>
    <row r="26" spans="8:8" x14ac:dyDescent="0.3">
      <c r="H26" s="65"/>
    </row>
    <row r="27" spans="8:8" x14ac:dyDescent="0.3">
      <c r="H27" s="65"/>
    </row>
    <row r="28" spans="8:8" x14ac:dyDescent="0.3">
      <c r="H28" s="97"/>
    </row>
    <row r="29" spans="8:8" x14ac:dyDescent="0.3">
      <c r="H29" s="65"/>
    </row>
    <row r="30" spans="8:8" x14ac:dyDescent="0.3">
      <c r="H30" s="65"/>
    </row>
    <row r="31" spans="8:8" x14ac:dyDescent="0.3">
      <c r="H31" s="65"/>
    </row>
    <row r="32" spans="8:8" x14ac:dyDescent="0.3">
      <c r="H32" s="65"/>
    </row>
    <row r="33" spans="8:8" x14ac:dyDescent="0.3">
      <c r="H33" s="65"/>
    </row>
    <row r="34" spans="8:8" x14ac:dyDescent="0.3">
      <c r="H34" s="65"/>
    </row>
    <row r="35" spans="8:8" x14ac:dyDescent="0.3">
      <c r="H35" s="65"/>
    </row>
    <row r="36" spans="8:8" x14ac:dyDescent="0.3">
      <c r="H36" s="65"/>
    </row>
    <row r="37" spans="8:8" x14ac:dyDescent="0.3">
      <c r="H37" s="65"/>
    </row>
    <row r="38" spans="8:8" x14ac:dyDescent="0.3">
      <c r="H38" s="65"/>
    </row>
    <row r="39" spans="8:8" x14ac:dyDescent="0.3">
      <c r="H39" s="65"/>
    </row>
    <row r="40" spans="8:8" x14ac:dyDescent="0.3">
      <c r="H40" s="65"/>
    </row>
    <row r="41" spans="8:8" x14ac:dyDescent="0.3">
      <c r="H41" s="65"/>
    </row>
    <row r="42" spans="8:8" x14ac:dyDescent="0.3">
      <c r="H42" s="97"/>
    </row>
    <row r="43" spans="8:8" x14ac:dyDescent="0.3">
      <c r="H43" s="65"/>
    </row>
    <row r="44" spans="8:8" x14ac:dyDescent="0.3">
      <c r="H44" s="65"/>
    </row>
    <row r="45" spans="8:8" x14ac:dyDescent="0.3">
      <c r="H45" s="65"/>
    </row>
    <row r="46" spans="8:8" x14ac:dyDescent="0.3">
      <c r="H46" s="65"/>
    </row>
    <row r="47" spans="8:8" x14ac:dyDescent="0.3">
      <c r="H47" s="65"/>
    </row>
    <row r="48" spans="8:8" x14ac:dyDescent="0.3">
      <c r="H48" s="65"/>
    </row>
    <row r="49" spans="8:8" x14ac:dyDescent="0.3">
      <c r="H49" s="65"/>
    </row>
    <row r="50" spans="8:8" x14ac:dyDescent="0.3">
      <c r="H50" s="65"/>
    </row>
    <row r="51" spans="8:8" x14ac:dyDescent="0.3">
      <c r="H51" s="65"/>
    </row>
    <row r="52" spans="8:8" x14ac:dyDescent="0.3">
      <c r="H52" s="65"/>
    </row>
    <row r="53" spans="8:8" x14ac:dyDescent="0.3">
      <c r="H53" s="65"/>
    </row>
    <row r="54" spans="8:8" x14ac:dyDescent="0.3">
      <c r="H54" s="65"/>
    </row>
    <row r="55" spans="8:8" x14ac:dyDescent="0.3">
      <c r="H55" s="65"/>
    </row>
    <row r="56" spans="8:8" x14ac:dyDescent="0.3">
      <c r="H56" s="65"/>
    </row>
    <row r="57" spans="8:8" x14ac:dyDescent="0.3">
      <c r="H57" s="65"/>
    </row>
    <row r="58" spans="8:8" x14ac:dyDescent="0.3">
      <c r="H58" s="65"/>
    </row>
    <row r="59" spans="8:8" x14ac:dyDescent="0.3">
      <c r="H59" s="65"/>
    </row>
    <row r="60" spans="8:8" x14ac:dyDescent="0.3">
      <c r="H60" s="65"/>
    </row>
    <row r="61" spans="8:8" x14ac:dyDescent="0.3">
      <c r="H61" s="65"/>
    </row>
    <row r="62" spans="8:8" x14ac:dyDescent="0.3">
      <c r="H62" s="65"/>
    </row>
    <row r="63" spans="8:8" x14ac:dyDescent="0.3">
      <c r="H63" s="65"/>
    </row>
    <row r="64" spans="8:8" x14ac:dyDescent="0.3">
      <c r="H64" s="65"/>
    </row>
    <row r="65" spans="8:8" x14ac:dyDescent="0.3">
      <c r="H65" s="65"/>
    </row>
    <row r="66" spans="8:8" x14ac:dyDescent="0.3">
      <c r="H66" s="65"/>
    </row>
    <row r="67" spans="8:8" x14ac:dyDescent="0.3">
      <c r="H67" s="65"/>
    </row>
    <row r="68" spans="8:8" x14ac:dyDescent="0.3">
      <c r="H68" s="65"/>
    </row>
    <row r="69" spans="8:8" x14ac:dyDescent="0.3">
      <c r="H69" s="65"/>
    </row>
    <row r="70" spans="8:8" x14ac:dyDescent="0.3">
      <c r="H70" s="65"/>
    </row>
    <row r="71" spans="8:8" x14ac:dyDescent="0.3">
      <c r="H71" s="65"/>
    </row>
    <row r="72" spans="8:8" x14ac:dyDescent="0.3">
      <c r="H72" s="65"/>
    </row>
    <row r="73" spans="8:8" x14ac:dyDescent="0.3">
      <c r="H73" s="65"/>
    </row>
    <row r="74" spans="8:8" x14ac:dyDescent="0.3">
      <c r="H74" s="65"/>
    </row>
    <row r="75" spans="8:8" x14ac:dyDescent="0.3">
      <c r="H75" s="65"/>
    </row>
    <row r="76" spans="8:8" x14ac:dyDescent="0.3">
      <c r="H76" s="65"/>
    </row>
    <row r="77" spans="8:8" x14ac:dyDescent="0.3">
      <c r="H77" s="65"/>
    </row>
    <row r="78" spans="8:8" x14ac:dyDescent="0.3">
      <c r="H78" s="65"/>
    </row>
    <row r="79" spans="8:8" x14ac:dyDescent="0.3">
      <c r="H79" s="65"/>
    </row>
    <row r="80" spans="8:8" x14ac:dyDescent="0.3">
      <c r="H80" s="65"/>
    </row>
    <row r="81" spans="8:8" x14ac:dyDescent="0.3">
      <c r="H81" s="65"/>
    </row>
    <row r="82" spans="8:8" x14ac:dyDescent="0.3">
      <c r="H82" s="65"/>
    </row>
    <row r="83" spans="8:8" x14ac:dyDescent="0.3">
      <c r="H83" s="65"/>
    </row>
    <row r="84" spans="8:8" x14ac:dyDescent="0.3">
      <c r="H84" s="65"/>
    </row>
    <row r="85" spans="8:8" x14ac:dyDescent="0.3">
      <c r="H85" s="65"/>
    </row>
    <row r="86" spans="8:8" x14ac:dyDescent="0.3">
      <c r="H86" s="65"/>
    </row>
  </sheetData>
  <sheetProtection algorithmName="SHA-512" hashValue="Ll2kwJnXU37mGACn8xZKwZ3ObPhR5V1rD7qpfoqUNEgZkR5zO1aDD5kXj1Dun5KkssGahe9YVIgt9jbt5XZQ1A==" saltValue="EckqiBFArkhZ8CyNua58ww==" spinCount="100000" sheet="1" objects="1" scenarios="1"/>
  <mergeCells count="1">
    <mergeCell ref="O3:Q6"/>
  </mergeCells>
  <conditionalFormatting sqref="B1:B1048576">
    <cfRule type="cellIs" dxfId="230" priority="2" operator="equal">
      <formula>"Not Needed"</formula>
    </cfRule>
    <cfRule type="cellIs" dxfId="229" priority="3" operator="equal">
      <formula>"Highly Advantageous"</formula>
    </cfRule>
    <cfRule type="cellIs" dxfId="228" priority="4" operator="equal">
      <formula>"Extremely Advantageous"</formula>
    </cfRule>
  </conditionalFormatting>
  <conditionalFormatting sqref="G3:G10">
    <cfRule type="cellIs" dxfId="227"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0" xr:uid="{00000000-0002-0000-0300-000000000000}">
      <formula1>SpecType</formula1>
      <formula2>0</formula2>
    </dataValidation>
    <dataValidation type="list" allowBlank="1" showInputMessage="1" showErrorMessage="1" sqref="G3:G10" xr:uid="{00000000-0002-0000-03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Q82"/>
  <sheetViews>
    <sheetView zoomScaleNormal="100" workbookViewId="0">
      <selection activeCell="O3" sqref="O3:Q6"/>
    </sheetView>
  </sheetViews>
  <sheetFormatPr defaultColWidth="28.3984375" defaultRowHeight="15.6" x14ac:dyDescent="0.3"/>
  <cols>
    <col min="1" max="1" width="10.59765625" style="61" customWidth="1"/>
    <col min="2" max="2" width="14.59765625" style="61" customWidth="1"/>
    <col min="3" max="3" width="65.59765625" style="62" customWidth="1"/>
    <col min="4" max="4" width="65.59765625" style="63" customWidth="1"/>
    <col min="5" max="5" width="10.59765625" style="98" hidden="1" customWidth="1"/>
    <col min="6" max="6" width="6.59765625" style="63" hidden="1" customWidth="1"/>
    <col min="7" max="7" width="30.59765625" style="63" customWidth="1"/>
    <col min="8" max="11" width="8.59765625" style="64" hidden="1" customWidth="1"/>
    <col min="12" max="12" width="10.59765625" style="99" hidden="1" customWidth="1"/>
    <col min="13" max="13" width="10.59765625" style="99" customWidth="1"/>
    <col min="14" max="16" width="9.3984375" style="99" customWidth="1"/>
    <col min="17" max="16384" width="28.3984375" style="99"/>
  </cols>
  <sheetData>
    <row r="1" spans="1:17" s="73" customFormat="1" ht="105" customHeight="1" x14ac:dyDescent="0.25">
      <c r="A1" s="66" t="s">
        <v>68</v>
      </c>
      <c r="B1" s="66" t="s">
        <v>69</v>
      </c>
      <c r="C1" s="66" t="str">
        <f>'Old Support'!A18</f>
        <v>Functional Requirement</v>
      </c>
      <c r="D1" s="67" t="str">
        <f>'Old Support'!$A$19</f>
        <v>Contractor Work Area</v>
      </c>
      <c r="E1" s="67" t="str">
        <f>'Old Support'!A20</f>
        <v>Def ID</v>
      </c>
      <c r="F1" s="100" t="s">
        <v>44</v>
      </c>
      <c r="G1" s="101" t="str">
        <f>'Old Support'!A22</f>
        <v>Availability</v>
      </c>
      <c r="H1" s="70" t="str">
        <f>'Old Support'!A23</f>
        <v>Summary</v>
      </c>
      <c r="I1" s="72" t="str">
        <f>'Old Support'!A24</f>
        <v>Spec Weight</v>
      </c>
      <c r="J1" s="72" t="str">
        <f>'Old Support'!A25</f>
        <v>Avail Weight</v>
      </c>
      <c r="K1" s="72" t="str">
        <f>'Old Support'!A26</f>
        <v>Score</v>
      </c>
      <c r="L1" s="72" t="s">
        <v>70</v>
      </c>
      <c r="M1" s="590"/>
    </row>
    <row r="2" spans="1:17" s="63" customFormat="1" x14ac:dyDescent="0.3">
      <c r="A2" s="74" t="s">
        <v>81</v>
      </c>
      <c r="B2" s="102"/>
      <c r="C2" s="76"/>
      <c r="D2" s="77"/>
      <c r="E2" s="103"/>
      <c r="F2" s="78"/>
      <c r="G2" s="104"/>
      <c r="H2" s="65">
        <f>COUNTA(B3:B65)</f>
        <v>53</v>
      </c>
      <c r="I2" s="65"/>
      <c r="J2" s="65"/>
      <c r="K2" s="65">
        <f>SUM(K3:K63)</f>
        <v>0</v>
      </c>
    </row>
    <row r="3" spans="1:17" s="63" customFormat="1" ht="30" customHeight="1" x14ac:dyDescent="0.3">
      <c r="A3" s="105" t="str">
        <f>IF(L3=1,"LGen-"&amp;TEXT(COUNTIF($L$3:L3, "1"), "0"), "")</f>
        <v>LGen-1</v>
      </c>
      <c r="B3" s="92" t="s">
        <v>12</v>
      </c>
      <c r="C3" s="106" t="s">
        <v>82</v>
      </c>
      <c r="D3" s="107"/>
      <c r="E3" s="108"/>
      <c r="F3" s="85"/>
      <c r="G3" s="86" t="s">
        <v>67</v>
      </c>
      <c r="H3" s="65">
        <f>COUNTIF(G:G,"=Select from Drop Down List")</f>
        <v>53</v>
      </c>
      <c r="I3" s="65">
        <f>IF(NOT(ISBLANK($B3)),VLOOKUP($B3,specdata,2,FALSE()),"")</f>
        <v>0</v>
      </c>
      <c r="J3" s="65">
        <f>VLOOKUP(G3,AvailabilityData,2,FALSE())</f>
        <v>0</v>
      </c>
      <c r="K3" s="65">
        <f>I3*J3</f>
        <v>0</v>
      </c>
      <c r="L3" s="63">
        <v>1</v>
      </c>
      <c r="O3" s="627"/>
      <c r="P3" s="627"/>
      <c r="Q3" s="627"/>
    </row>
    <row r="4" spans="1:17" s="63" customFormat="1" ht="30" customHeight="1" x14ac:dyDescent="0.3">
      <c r="A4" s="105" t="str">
        <f>IF(L4=1,"LGen-"&amp;TEXT(COUNTIF($L$3:L4, "1"), "0"), "")</f>
        <v>LGen-2</v>
      </c>
      <c r="B4" s="92" t="s">
        <v>12</v>
      </c>
      <c r="C4" s="106" t="s">
        <v>83</v>
      </c>
      <c r="D4" s="107"/>
      <c r="E4" s="108"/>
      <c r="F4" s="85"/>
      <c r="G4" s="86" t="s">
        <v>67</v>
      </c>
      <c r="H4" s="65">
        <f>COUNTIF(G:G,"=Function Available")</f>
        <v>0</v>
      </c>
      <c r="I4" s="65">
        <f>IF(NOT(ISBLANK($B4)),VLOOKUP($B4,specdata,2,FALSE()),"")</f>
        <v>0</v>
      </c>
      <c r="J4" s="65">
        <f>VLOOKUP(G4,AvailabilityData,2,FALSE())</f>
        <v>0</v>
      </c>
      <c r="K4" s="65">
        <f>I4*J4</f>
        <v>0</v>
      </c>
      <c r="L4" s="63">
        <v>1</v>
      </c>
      <c r="O4" s="627"/>
      <c r="P4" s="627"/>
      <c r="Q4" s="627"/>
    </row>
    <row r="5" spans="1:17" ht="46.8" x14ac:dyDescent="0.3">
      <c r="A5" s="105" t="str">
        <f>IF(L5=1,"LGen-"&amp;TEXT(COUNTIF($L$3:L5, "1"), "0"), "")</f>
        <v>LGen-3</v>
      </c>
      <c r="B5" s="92" t="s">
        <v>10</v>
      </c>
      <c r="C5" s="106" t="s">
        <v>84</v>
      </c>
      <c r="D5" s="109"/>
      <c r="E5" s="110"/>
      <c r="F5" s="91"/>
      <c r="G5" s="111" t="s">
        <v>67</v>
      </c>
      <c r="H5" s="65">
        <f>COUNTIF(F:G,"=Function Not Available")</f>
        <v>0</v>
      </c>
      <c r="I5" s="65">
        <f>IF(NOT(ISBLANK($B5)),VLOOKUP($B5,specdata,2,FALSE()),"")</f>
        <v>1</v>
      </c>
      <c r="J5" s="65">
        <f>VLOOKUP(G5,AvailabilityData,2,FALSE())</f>
        <v>0</v>
      </c>
      <c r="K5" s="65">
        <f>I5*J5</f>
        <v>0</v>
      </c>
      <c r="L5" s="99">
        <v>1</v>
      </c>
      <c r="O5" s="627"/>
      <c r="P5" s="627"/>
      <c r="Q5" s="627"/>
    </row>
    <row r="6" spans="1:17" ht="15" customHeight="1" x14ac:dyDescent="0.3">
      <c r="A6" s="112"/>
      <c r="B6" s="113"/>
      <c r="C6" s="114" t="s">
        <v>85</v>
      </c>
      <c r="D6" s="115"/>
      <c r="E6" s="103"/>
      <c r="F6" s="116"/>
      <c r="G6" s="117"/>
      <c r="H6" s="65">
        <f>COUNTIF(G:G,"=Exception")</f>
        <v>0</v>
      </c>
      <c r="I6" s="65"/>
      <c r="J6" s="65"/>
      <c r="K6" s="65"/>
      <c r="O6" s="627"/>
      <c r="P6" s="627"/>
      <c r="Q6" s="627"/>
    </row>
    <row r="7" spans="1:17" ht="46.8" x14ac:dyDescent="0.3">
      <c r="A7" s="105" t="str">
        <f>IF(L7=1,"LGen-"&amp;TEXT(COUNTIF($L$3:L7, "1"), "0"), "")</f>
        <v>LGen-4</v>
      </c>
      <c r="B7" s="81" t="s">
        <v>9</v>
      </c>
      <c r="C7" s="118" t="s">
        <v>86</v>
      </c>
      <c r="D7" s="119"/>
      <c r="E7" s="120"/>
      <c r="F7" s="121"/>
      <c r="G7" s="122" t="s">
        <v>67</v>
      </c>
      <c r="H7" s="564">
        <f>COUNTIFS(B:B,"=Critical",G:G,"=Select from Drop Down List")</f>
        <v>20</v>
      </c>
      <c r="I7" s="65">
        <f t="shared" ref="I7:I14" si="0">IF(NOT(ISBLANK($B7)),VLOOKUP($B7,specdata,2,FALSE()),"")</f>
        <v>5</v>
      </c>
      <c r="J7" s="65">
        <f t="shared" ref="J7:J14" si="1">VLOOKUP(G7,AvailabilityData,2,FALSE())</f>
        <v>0</v>
      </c>
      <c r="K7" s="65">
        <f t="shared" ref="K7:K14" si="2">I7*J7</f>
        <v>0</v>
      </c>
      <c r="L7" s="99">
        <v>1</v>
      </c>
    </row>
    <row r="8" spans="1:17" ht="46.8" x14ac:dyDescent="0.3">
      <c r="A8" s="105" t="str">
        <f>IF(L8=1,"LGen-"&amp;TEXT(COUNTIF($L$3:L8, "1"), "0"), "")</f>
        <v>LGen-5</v>
      </c>
      <c r="B8" s="92" t="s">
        <v>9</v>
      </c>
      <c r="C8" s="106" t="s">
        <v>87</v>
      </c>
      <c r="D8" s="107"/>
      <c r="E8" s="108"/>
      <c r="F8" s="85"/>
      <c r="G8" s="86" t="s">
        <v>67</v>
      </c>
      <c r="H8" s="564">
        <f>COUNTIFS(B:B,"=Critical",G:G,"=Function Available")</f>
        <v>0</v>
      </c>
      <c r="I8" s="65">
        <f t="shared" si="0"/>
        <v>5</v>
      </c>
      <c r="J8" s="65">
        <f t="shared" si="1"/>
        <v>0</v>
      </c>
      <c r="K8" s="65">
        <f t="shared" si="2"/>
        <v>0</v>
      </c>
      <c r="L8" s="99">
        <v>1</v>
      </c>
    </row>
    <row r="9" spans="1:17" ht="30" customHeight="1" x14ac:dyDescent="0.3">
      <c r="A9" s="105" t="str">
        <f>IF(L9=1,"LGen-"&amp;TEXT(COUNTIF($L$3:L9, "1"), "0"), "")</f>
        <v>LGen-6</v>
      </c>
      <c r="B9" s="92" t="s">
        <v>9</v>
      </c>
      <c r="C9" s="106" t="s">
        <v>88</v>
      </c>
      <c r="D9" s="107"/>
      <c r="E9" s="108"/>
      <c r="F9" s="85"/>
      <c r="G9" s="86" t="s">
        <v>67</v>
      </c>
      <c r="H9" s="564">
        <f>COUNTIFS(B:B,"=Critical",G:G,"=Function Not Available")</f>
        <v>0</v>
      </c>
      <c r="I9" s="65">
        <f t="shared" si="0"/>
        <v>5</v>
      </c>
      <c r="J9" s="65">
        <f t="shared" si="1"/>
        <v>0</v>
      </c>
      <c r="K9" s="65">
        <f t="shared" si="2"/>
        <v>0</v>
      </c>
      <c r="L9" s="99">
        <v>1</v>
      </c>
    </row>
    <row r="10" spans="1:17" ht="30" customHeight="1" x14ac:dyDescent="0.3">
      <c r="A10" s="105" t="str">
        <f>IF(L10=1,"LGen-"&amp;TEXT(COUNTIF($L$3:L10, "1"), "0"), "")</f>
        <v>LGen-7</v>
      </c>
      <c r="B10" s="92" t="s">
        <v>9</v>
      </c>
      <c r="C10" s="106" t="s">
        <v>89</v>
      </c>
      <c r="D10" s="107"/>
      <c r="E10" s="108"/>
      <c r="F10" s="85"/>
      <c r="G10" s="86" t="s">
        <v>67</v>
      </c>
      <c r="H10" s="564">
        <f>COUNTIFS(B:B,"=Critical",G:G,"=Exception")</f>
        <v>0</v>
      </c>
      <c r="I10" s="65">
        <f t="shared" si="0"/>
        <v>5</v>
      </c>
      <c r="J10" s="65">
        <f t="shared" si="1"/>
        <v>0</v>
      </c>
      <c r="K10" s="65">
        <f t="shared" si="2"/>
        <v>0</v>
      </c>
      <c r="L10" s="99">
        <v>1</v>
      </c>
    </row>
    <row r="11" spans="1:17" ht="30" customHeight="1" x14ac:dyDescent="0.3">
      <c r="A11" s="105" t="str">
        <f>IF(L11=1,"LGen-"&amp;TEXT(COUNTIF($L$3:L11, "1"), "0"), "")</f>
        <v>LGen-8</v>
      </c>
      <c r="B11" s="92" t="s">
        <v>9</v>
      </c>
      <c r="C11" s="106" t="s">
        <v>90</v>
      </c>
      <c r="D11" s="107"/>
      <c r="E11" s="108"/>
      <c r="F11" s="85"/>
      <c r="G11" s="86" t="s">
        <v>67</v>
      </c>
      <c r="H11" s="565">
        <f>COUNTIFS(B:B,"=Important",G:G,"=Select from Drop Down List")</f>
        <v>5</v>
      </c>
      <c r="I11" s="65">
        <f t="shared" si="0"/>
        <v>5</v>
      </c>
      <c r="J11" s="65">
        <f t="shared" si="1"/>
        <v>0</v>
      </c>
      <c r="K11" s="65">
        <f t="shared" si="2"/>
        <v>0</v>
      </c>
      <c r="L11" s="98">
        <v>1</v>
      </c>
      <c r="M11" s="98"/>
    </row>
    <row r="12" spans="1:17" ht="30" customHeight="1" x14ac:dyDescent="0.3">
      <c r="A12" s="105" t="str">
        <f>IF(L12=1,"LGen-"&amp;TEXT(COUNTIF($L$3:L12, "1"), "0"), "")</f>
        <v>LGen-9</v>
      </c>
      <c r="B12" s="92" t="s">
        <v>9</v>
      </c>
      <c r="C12" s="106" t="s">
        <v>91</v>
      </c>
      <c r="D12" s="107"/>
      <c r="E12" s="108"/>
      <c r="F12" s="85"/>
      <c r="G12" s="86" t="s">
        <v>67</v>
      </c>
      <c r="H12" s="565">
        <f>COUNTIFS(B:B,"=Important",G:G,"=Function Available")</f>
        <v>0</v>
      </c>
      <c r="I12" s="65">
        <f t="shared" si="0"/>
        <v>5</v>
      </c>
      <c r="J12" s="65">
        <f t="shared" si="1"/>
        <v>0</v>
      </c>
      <c r="K12" s="65">
        <f t="shared" si="2"/>
        <v>0</v>
      </c>
      <c r="L12" s="98">
        <v>1</v>
      </c>
      <c r="M12" s="98"/>
    </row>
    <row r="13" spans="1:17" ht="46.8" x14ac:dyDescent="0.3">
      <c r="A13" s="105" t="str">
        <f>IF(L13=1,"LGen-"&amp;TEXT(COUNTIF($L$3:L13, "1"), "0"), "")</f>
        <v>LGen-10</v>
      </c>
      <c r="B13" s="92" t="s">
        <v>10</v>
      </c>
      <c r="C13" s="106" t="s">
        <v>92</v>
      </c>
      <c r="D13" s="107"/>
      <c r="E13" s="108"/>
      <c r="F13" s="85"/>
      <c r="G13" s="86" t="s">
        <v>67</v>
      </c>
      <c r="H13" s="565">
        <f>COUNTIFS(B:B,"=Important",G:G,"=Function Not Available")</f>
        <v>0</v>
      </c>
      <c r="I13" s="65">
        <f t="shared" si="0"/>
        <v>1</v>
      </c>
      <c r="J13" s="65">
        <f t="shared" si="1"/>
        <v>0</v>
      </c>
      <c r="K13" s="65">
        <f t="shared" si="2"/>
        <v>0</v>
      </c>
      <c r="L13" s="98">
        <v>1</v>
      </c>
      <c r="M13" s="98"/>
    </row>
    <row r="14" spans="1:17" ht="30" customHeight="1" x14ac:dyDescent="0.3">
      <c r="A14" s="105" t="str">
        <f>IF(L14=1,"LGen-"&amp;TEXT(COUNTIF($L$3:L14, "1"), "0"), "")</f>
        <v>LGen-11</v>
      </c>
      <c r="B14" s="92" t="s">
        <v>12</v>
      </c>
      <c r="C14" s="106" t="s">
        <v>93</v>
      </c>
      <c r="D14" s="109"/>
      <c r="E14" s="110"/>
      <c r="F14" s="91"/>
      <c r="G14" s="111" t="s">
        <v>67</v>
      </c>
      <c r="H14" s="565">
        <f>COUNTIFS(B:B,"=Important",G:G,"=Exception")</f>
        <v>0</v>
      </c>
      <c r="I14" s="65">
        <f t="shared" si="0"/>
        <v>0</v>
      </c>
      <c r="J14" s="65">
        <f t="shared" si="1"/>
        <v>0</v>
      </c>
      <c r="K14" s="65">
        <f t="shared" si="2"/>
        <v>0</v>
      </c>
      <c r="L14" s="98">
        <v>1</v>
      </c>
      <c r="M14" s="98"/>
    </row>
    <row r="15" spans="1:17" s="131" customFormat="1" ht="15" customHeight="1" x14ac:dyDescent="0.3">
      <c r="A15" s="123"/>
      <c r="B15" s="124"/>
      <c r="C15" s="125" t="s">
        <v>94</v>
      </c>
      <c r="D15" s="126"/>
      <c r="E15" s="127"/>
      <c r="F15" s="128"/>
      <c r="G15" s="129"/>
      <c r="H15" s="566">
        <f>COUNTIFS(B:B,"=Informational",G:G,"=Select from Drop Down List")</f>
        <v>28</v>
      </c>
      <c r="I15" s="97"/>
      <c r="J15" s="97"/>
      <c r="K15" s="97"/>
      <c r="L15" s="130"/>
      <c r="M15" s="130"/>
    </row>
    <row r="16" spans="1:17" ht="30" customHeight="1" x14ac:dyDescent="0.3">
      <c r="A16" s="105" t="str">
        <f>IF(L16=1,"LGen-"&amp;TEXT(COUNTIF($L$3:L16, "1"), "0"), "")</f>
        <v>LGen-12</v>
      </c>
      <c r="B16" s="92" t="s">
        <v>9</v>
      </c>
      <c r="C16" s="133" t="s">
        <v>95</v>
      </c>
      <c r="D16" s="107"/>
      <c r="E16" s="108"/>
      <c r="F16" s="85"/>
      <c r="G16" s="86" t="s">
        <v>67</v>
      </c>
      <c r="H16" s="566">
        <f>COUNTIFS(B:B,"=Informational",G:G,"=Function Available")</f>
        <v>0</v>
      </c>
      <c r="I16" s="65">
        <f t="shared" ref="I16:I17" si="3">IF(NOT(ISBLANK($B16)),VLOOKUP($B16,specdata,2,FALSE()),"")</f>
        <v>5</v>
      </c>
      <c r="J16" s="65">
        <f t="shared" ref="J16:J17" si="4">VLOOKUP(G16,AvailabilityData,2,FALSE())</f>
        <v>0</v>
      </c>
      <c r="K16" s="65">
        <f t="shared" ref="K16:K17" si="5">I16*J16</f>
        <v>0</v>
      </c>
      <c r="L16" s="99">
        <v>1</v>
      </c>
    </row>
    <row r="17" spans="1:12" ht="42" customHeight="1" x14ac:dyDescent="0.3">
      <c r="A17" s="105" t="str">
        <f>IF(L17=1,"LGen-"&amp;TEXT(COUNTIF($L$3:L17, "1"), "0"), "")</f>
        <v>LGen-13</v>
      </c>
      <c r="B17" s="92" t="s">
        <v>9</v>
      </c>
      <c r="C17" s="133" t="s">
        <v>96</v>
      </c>
      <c r="D17" s="107"/>
      <c r="E17" s="108"/>
      <c r="F17" s="85"/>
      <c r="G17" s="86" t="s">
        <v>67</v>
      </c>
      <c r="H17" s="566">
        <f>COUNTIFS(B:B,"=Informational",G:G,"=Function Not Available")</f>
        <v>0</v>
      </c>
      <c r="I17" s="65">
        <f t="shared" si="3"/>
        <v>5</v>
      </c>
      <c r="J17" s="65">
        <f t="shared" si="4"/>
        <v>0</v>
      </c>
      <c r="K17" s="65">
        <f t="shared" si="5"/>
        <v>0</v>
      </c>
      <c r="L17" s="99">
        <v>1</v>
      </c>
    </row>
    <row r="18" spans="1:12" ht="15" customHeight="1" x14ac:dyDescent="0.3">
      <c r="A18" s="112"/>
      <c r="B18" s="113"/>
      <c r="C18" s="114" t="s">
        <v>97</v>
      </c>
      <c r="D18" s="115"/>
      <c r="E18" s="103"/>
      <c r="F18" s="116"/>
      <c r="G18" s="117"/>
      <c r="H18" s="566">
        <f>COUNTIFS(B:B,"=Informational",G:G,"=Exception")</f>
        <v>0</v>
      </c>
      <c r="I18" s="65"/>
      <c r="J18" s="65"/>
      <c r="K18" s="65"/>
    </row>
    <row r="19" spans="1:12" ht="30" customHeight="1" x14ac:dyDescent="0.3">
      <c r="A19" s="105" t="str">
        <f>IF(L19=1,"LGen-"&amp;TEXT(COUNTIF($L$3:L19, "1"), "0"), "")</f>
        <v>LGen-14</v>
      </c>
      <c r="B19" s="81" t="s">
        <v>9</v>
      </c>
      <c r="C19" s="118" t="s">
        <v>98</v>
      </c>
      <c r="D19" s="119"/>
      <c r="E19" s="120"/>
      <c r="F19" s="121"/>
      <c r="G19" s="122" t="s">
        <v>67</v>
      </c>
      <c r="H19" s="65"/>
      <c r="I19" s="65">
        <f t="shared" ref="I19:I23" si="6">IF(NOT(ISBLANK($B19)),VLOOKUP($B19,specdata,2,FALSE()),"")</f>
        <v>5</v>
      </c>
      <c r="J19" s="65">
        <f t="shared" ref="J19:J23" si="7">VLOOKUP(G19,AvailabilityData,2,FALSE())</f>
        <v>0</v>
      </c>
      <c r="K19" s="65">
        <f t="shared" ref="K19:K23" si="8">I19*J19</f>
        <v>0</v>
      </c>
      <c r="L19" s="99">
        <v>1</v>
      </c>
    </row>
    <row r="20" spans="1:12" ht="46.8" x14ac:dyDescent="0.3">
      <c r="A20" s="105" t="str">
        <f>IF(L20=1,"LGen-"&amp;TEXT(COUNTIF($L$3:L20, "1"), "0"), "")</f>
        <v>LGen-15</v>
      </c>
      <c r="B20" s="92" t="s">
        <v>9</v>
      </c>
      <c r="C20" s="106" t="s">
        <v>99</v>
      </c>
      <c r="D20" s="107"/>
      <c r="E20" s="108"/>
      <c r="F20" s="85"/>
      <c r="G20" s="86" t="s">
        <v>67</v>
      </c>
      <c r="H20" s="65"/>
      <c r="I20" s="65">
        <f t="shared" si="6"/>
        <v>5</v>
      </c>
      <c r="J20" s="65">
        <f t="shared" si="7"/>
        <v>0</v>
      </c>
      <c r="K20" s="65">
        <f t="shared" si="8"/>
        <v>0</v>
      </c>
      <c r="L20" s="99">
        <v>1</v>
      </c>
    </row>
    <row r="21" spans="1:12" ht="30" customHeight="1" x14ac:dyDescent="0.3">
      <c r="A21" s="105" t="str">
        <f>IF(L21=1,"LGen-"&amp;TEXT(COUNTIF($L$3:L21, "1"), "0"), "")</f>
        <v>LGen-16</v>
      </c>
      <c r="B21" s="92" t="s">
        <v>9</v>
      </c>
      <c r="C21" s="106" t="s">
        <v>100</v>
      </c>
      <c r="D21" s="107"/>
      <c r="E21" s="108"/>
      <c r="F21" s="85"/>
      <c r="G21" s="86" t="s">
        <v>67</v>
      </c>
      <c r="H21" s="65"/>
      <c r="I21" s="65">
        <f t="shared" si="6"/>
        <v>5</v>
      </c>
      <c r="J21" s="65">
        <f t="shared" si="7"/>
        <v>0</v>
      </c>
      <c r="K21" s="65">
        <f t="shared" si="8"/>
        <v>0</v>
      </c>
      <c r="L21" s="99">
        <v>1</v>
      </c>
    </row>
    <row r="22" spans="1:12" ht="31.2" x14ac:dyDescent="0.3">
      <c r="A22" s="105" t="str">
        <f>IF(L22=1,"LGen-"&amp;TEXT(COUNTIF($L$3:L22, "1"), "0"), "")</f>
        <v>LGen-17</v>
      </c>
      <c r="B22" s="92" t="s">
        <v>9</v>
      </c>
      <c r="C22" s="106" t="s">
        <v>101</v>
      </c>
      <c r="D22" s="107"/>
      <c r="E22" s="108"/>
      <c r="F22" s="85"/>
      <c r="G22" s="86" t="s">
        <v>67</v>
      </c>
      <c r="H22" s="65"/>
      <c r="I22" s="65">
        <f t="shared" si="6"/>
        <v>5</v>
      </c>
      <c r="J22" s="65">
        <f t="shared" si="7"/>
        <v>0</v>
      </c>
      <c r="K22" s="65">
        <f t="shared" si="8"/>
        <v>0</v>
      </c>
      <c r="L22" s="99">
        <v>1</v>
      </c>
    </row>
    <row r="23" spans="1:12" ht="31.2" x14ac:dyDescent="0.3">
      <c r="A23" s="105" t="str">
        <f>IF(L23=1,"LGen-"&amp;TEXT(COUNTIF($L$3:L23, "1"), "0"), "")</f>
        <v>LGen-18</v>
      </c>
      <c r="B23" s="92" t="s">
        <v>9</v>
      </c>
      <c r="C23" s="106" t="s">
        <v>102</v>
      </c>
      <c r="D23" s="107"/>
      <c r="E23" s="108"/>
      <c r="F23" s="85"/>
      <c r="G23" s="86" t="s">
        <v>67</v>
      </c>
      <c r="H23" s="65"/>
      <c r="I23" s="65">
        <f t="shared" si="6"/>
        <v>5</v>
      </c>
      <c r="J23" s="65">
        <f t="shared" si="7"/>
        <v>0</v>
      </c>
      <c r="K23" s="65">
        <f t="shared" si="8"/>
        <v>0</v>
      </c>
      <c r="L23" s="99">
        <v>1</v>
      </c>
    </row>
    <row r="24" spans="1:12" ht="15" customHeight="1" x14ac:dyDescent="0.3">
      <c r="A24" s="135"/>
      <c r="B24" s="136"/>
      <c r="C24" s="137" t="s">
        <v>103</v>
      </c>
      <c r="D24" s="138"/>
      <c r="E24" s="139"/>
      <c r="F24" s="140"/>
      <c r="G24" s="141"/>
      <c r="H24" s="65"/>
      <c r="I24" s="65"/>
      <c r="J24" s="65"/>
      <c r="K24" s="65"/>
    </row>
    <row r="25" spans="1:12" s="131" customFormat="1" ht="15" customHeight="1" x14ac:dyDescent="0.3">
      <c r="A25" s="123"/>
      <c r="B25" s="124"/>
      <c r="C25" s="125" t="s">
        <v>104</v>
      </c>
      <c r="D25" s="126"/>
      <c r="E25" s="127"/>
      <c r="F25" s="128"/>
      <c r="G25" s="129"/>
      <c r="H25" s="97"/>
      <c r="I25" s="97"/>
      <c r="J25" s="97"/>
      <c r="K25" s="97"/>
    </row>
    <row r="26" spans="1:12" ht="30" customHeight="1" x14ac:dyDescent="0.3">
      <c r="A26" s="105" t="str">
        <f>IF(L26=1,"LGen-"&amp;TEXT(COUNTIF($L$3:L26, "1"), "0"), "")</f>
        <v>LGen-19</v>
      </c>
      <c r="B26" s="92" t="s">
        <v>9</v>
      </c>
      <c r="C26" s="133" t="s">
        <v>105</v>
      </c>
      <c r="D26" s="109"/>
      <c r="E26" s="110"/>
      <c r="F26" s="91"/>
      <c r="G26" s="111" t="s">
        <v>67</v>
      </c>
      <c r="H26" s="65"/>
      <c r="I26" s="65">
        <f>IF(NOT(ISBLANK($B26)),VLOOKUP($B26,specdata,2,FALSE()),"")</f>
        <v>5</v>
      </c>
      <c r="J26" s="65">
        <f>VLOOKUP(G26,AvailabilityData,2,FALSE())</f>
        <v>0</v>
      </c>
      <c r="K26" s="65">
        <f>I26*J26</f>
        <v>0</v>
      </c>
      <c r="L26" s="99">
        <v>1</v>
      </c>
    </row>
    <row r="27" spans="1:12" ht="15" customHeight="1" x14ac:dyDescent="0.3">
      <c r="A27" s="112"/>
      <c r="B27" s="113"/>
      <c r="C27" s="114" t="s">
        <v>106</v>
      </c>
      <c r="D27" s="115"/>
      <c r="E27" s="103"/>
      <c r="F27" s="116"/>
      <c r="G27" s="117"/>
      <c r="H27" s="65"/>
      <c r="I27" s="65"/>
      <c r="J27" s="65"/>
      <c r="K27" s="65"/>
    </row>
    <row r="28" spans="1:12" ht="30" customHeight="1" x14ac:dyDescent="0.3">
      <c r="A28" s="105" t="str">
        <f>IF(L28=1,"LGen-"&amp;TEXT(COUNTIF($L$3:L28, "1"), "0"), "")</f>
        <v>LGen-20</v>
      </c>
      <c r="B28" s="92" t="s">
        <v>12</v>
      </c>
      <c r="C28" s="118" t="s">
        <v>107</v>
      </c>
      <c r="D28" s="119"/>
      <c r="E28" s="120"/>
      <c r="F28" s="121"/>
      <c r="G28" s="122" t="s">
        <v>67</v>
      </c>
      <c r="H28" s="65"/>
      <c r="I28" s="65">
        <f t="shared" ref="I28:I38" si="9">IF(NOT(ISBLANK($B28)),VLOOKUP($B28,specdata,2,FALSE()),"")</f>
        <v>0</v>
      </c>
      <c r="J28" s="65">
        <f t="shared" ref="J28:J38" si="10">VLOOKUP(G28,AvailabilityData,2,FALSE())</f>
        <v>0</v>
      </c>
      <c r="K28" s="65">
        <f t="shared" ref="K28:K38" si="11">I28*J28</f>
        <v>0</v>
      </c>
      <c r="L28" s="99">
        <v>1</v>
      </c>
    </row>
    <row r="29" spans="1:12" ht="31.2" x14ac:dyDescent="0.3">
      <c r="A29" s="105" t="str">
        <f>IF(L29=1,"LGen-"&amp;TEXT(COUNTIF($L$3:L29, "1"), "0"), "")</f>
        <v>LGen-21</v>
      </c>
      <c r="B29" s="92" t="s">
        <v>9</v>
      </c>
      <c r="C29" s="106" t="s">
        <v>108</v>
      </c>
      <c r="D29" s="107"/>
      <c r="E29" s="108"/>
      <c r="F29" s="85"/>
      <c r="G29" s="86" t="s">
        <v>67</v>
      </c>
      <c r="H29" s="65"/>
      <c r="I29" s="65">
        <f t="shared" si="9"/>
        <v>5</v>
      </c>
      <c r="J29" s="65">
        <f t="shared" si="10"/>
        <v>0</v>
      </c>
      <c r="K29" s="65">
        <f t="shared" si="11"/>
        <v>0</v>
      </c>
      <c r="L29" s="99">
        <v>1</v>
      </c>
    </row>
    <row r="30" spans="1:12" ht="30" customHeight="1" x14ac:dyDescent="0.3">
      <c r="A30" s="105" t="str">
        <f>IF(L30=1,"LGen-"&amp;TEXT(COUNTIF($L$3:L30, "1"), "0"), "")</f>
        <v>LGen-22</v>
      </c>
      <c r="B30" s="92" t="s">
        <v>12</v>
      </c>
      <c r="C30" s="106" t="s">
        <v>109</v>
      </c>
      <c r="D30" s="107"/>
      <c r="E30" s="108"/>
      <c r="F30" s="85"/>
      <c r="G30" s="86" t="s">
        <v>67</v>
      </c>
      <c r="H30" s="65"/>
      <c r="I30" s="65">
        <f t="shared" si="9"/>
        <v>0</v>
      </c>
      <c r="J30" s="65">
        <f t="shared" si="10"/>
        <v>0</v>
      </c>
      <c r="K30" s="65">
        <f t="shared" si="11"/>
        <v>0</v>
      </c>
      <c r="L30" s="99">
        <v>1</v>
      </c>
    </row>
    <row r="31" spans="1:12" ht="31.2" x14ac:dyDescent="0.3">
      <c r="A31" s="105" t="str">
        <f>IF(L31=1,"LGen-"&amp;TEXT(COUNTIF($L$3:L31, "1"), "0"), "")</f>
        <v>LGen-23</v>
      </c>
      <c r="B31" s="92" t="s">
        <v>12</v>
      </c>
      <c r="C31" s="106" t="s">
        <v>110</v>
      </c>
      <c r="D31" s="107"/>
      <c r="E31" s="108"/>
      <c r="F31" s="85"/>
      <c r="G31" s="86" t="s">
        <v>67</v>
      </c>
      <c r="H31" s="65"/>
      <c r="I31" s="65">
        <f t="shared" si="9"/>
        <v>0</v>
      </c>
      <c r="J31" s="65">
        <f t="shared" si="10"/>
        <v>0</v>
      </c>
      <c r="K31" s="65">
        <f t="shared" si="11"/>
        <v>0</v>
      </c>
      <c r="L31" s="99">
        <v>1</v>
      </c>
    </row>
    <row r="32" spans="1:12" ht="46.8" x14ac:dyDescent="0.3">
      <c r="A32" s="105" t="str">
        <f>IF(L32=1,"LGen-"&amp;TEXT(COUNTIF($L$3:L32, "1"), "0"), "")</f>
        <v>LGen-24</v>
      </c>
      <c r="B32" s="92" t="s">
        <v>12</v>
      </c>
      <c r="C32" s="106" t="s">
        <v>111</v>
      </c>
      <c r="D32" s="107"/>
      <c r="E32" s="108"/>
      <c r="F32" s="85"/>
      <c r="G32" s="86" t="s">
        <v>67</v>
      </c>
      <c r="H32" s="65"/>
      <c r="I32" s="65">
        <f t="shared" si="9"/>
        <v>0</v>
      </c>
      <c r="J32" s="65">
        <f t="shared" si="10"/>
        <v>0</v>
      </c>
      <c r="K32" s="65">
        <f t="shared" si="11"/>
        <v>0</v>
      </c>
      <c r="L32" s="99">
        <v>1</v>
      </c>
    </row>
    <row r="33" spans="1:12" ht="30" customHeight="1" x14ac:dyDescent="0.3">
      <c r="A33" s="105" t="str">
        <f>IF(L33=1,"LGen-"&amp;TEXT(COUNTIF($L$3:L33, "1"), "0"), "")</f>
        <v>LGen-25</v>
      </c>
      <c r="B33" s="92" t="s">
        <v>12</v>
      </c>
      <c r="C33" s="106" t="s">
        <v>112</v>
      </c>
      <c r="D33" s="107"/>
      <c r="E33" s="108"/>
      <c r="F33" s="85"/>
      <c r="G33" s="86" t="s">
        <v>67</v>
      </c>
      <c r="H33" s="65"/>
      <c r="I33" s="65">
        <f t="shared" si="9"/>
        <v>0</v>
      </c>
      <c r="J33" s="65">
        <f t="shared" si="10"/>
        <v>0</v>
      </c>
      <c r="K33" s="65">
        <f t="shared" si="11"/>
        <v>0</v>
      </c>
      <c r="L33" s="99">
        <v>1</v>
      </c>
    </row>
    <row r="34" spans="1:12" ht="30" customHeight="1" x14ac:dyDescent="0.3">
      <c r="A34" s="105" t="str">
        <f>IF(L34=1,"LGen-"&amp;TEXT(COUNTIF($L$3:L34, "1"), "0"), "")</f>
        <v>LGen-26</v>
      </c>
      <c r="B34" s="92" t="s">
        <v>12</v>
      </c>
      <c r="C34" s="106" t="s">
        <v>113</v>
      </c>
      <c r="D34" s="107"/>
      <c r="E34" s="108"/>
      <c r="F34" s="85"/>
      <c r="G34" s="86" t="s">
        <v>67</v>
      </c>
      <c r="H34" s="65"/>
      <c r="I34" s="65">
        <f t="shared" si="9"/>
        <v>0</v>
      </c>
      <c r="J34" s="65">
        <f t="shared" si="10"/>
        <v>0</v>
      </c>
      <c r="K34" s="65">
        <f t="shared" si="11"/>
        <v>0</v>
      </c>
      <c r="L34" s="99">
        <v>1</v>
      </c>
    </row>
    <row r="35" spans="1:12" ht="46.8" x14ac:dyDescent="0.3">
      <c r="A35" s="105" t="str">
        <f>IF(L35=1,"LGen-"&amp;TEXT(COUNTIF($L$3:L35, "1"), "0"), "")</f>
        <v>LGen-27</v>
      </c>
      <c r="B35" s="92" t="s">
        <v>10</v>
      </c>
      <c r="C35" s="106" t="s">
        <v>114</v>
      </c>
      <c r="D35" s="107"/>
      <c r="E35" s="108"/>
      <c r="F35" s="85"/>
      <c r="G35" s="86" t="s">
        <v>67</v>
      </c>
      <c r="H35" s="65"/>
      <c r="I35" s="65">
        <f t="shared" si="9"/>
        <v>1</v>
      </c>
      <c r="J35" s="65">
        <f t="shared" si="10"/>
        <v>0</v>
      </c>
      <c r="K35" s="65">
        <f t="shared" si="11"/>
        <v>0</v>
      </c>
      <c r="L35" s="99">
        <v>1</v>
      </c>
    </row>
    <row r="36" spans="1:12" ht="31.2" x14ac:dyDescent="0.3">
      <c r="A36" s="105" t="str">
        <f>IF(L36=1,"LGen-"&amp;TEXT(COUNTIF($L$3:L36, "1"), "0"), "")</f>
        <v>LGen-28</v>
      </c>
      <c r="B36" s="92" t="s">
        <v>10</v>
      </c>
      <c r="C36" s="106" t="s">
        <v>115</v>
      </c>
      <c r="D36" s="107"/>
      <c r="E36" s="108"/>
      <c r="F36" s="85"/>
      <c r="G36" s="86" t="s">
        <v>67</v>
      </c>
      <c r="H36" s="65"/>
      <c r="I36" s="65">
        <f t="shared" si="9"/>
        <v>1</v>
      </c>
      <c r="J36" s="65">
        <f t="shared" si="10"/>
        <v>0</v>
      </c>
      <c r="K36" s="65">
        <f t="shared" si="11"/>
        <v>0</v>
      </c>
      <c r="L36" s="99">
        <v>1</v>
      </c>
    </row>
    <row r="37" spans="1:12" ht="30" customHeight="1" x14ac:dyDescent="0.3">
      <c r="A37" s="105" t="str">
        <f>IF(L37=1,"LGen-"&amp;TEXT(COUNTIF($L$3:L37, "1"), "0"), "")</f>
        <v>LGen-29</v>
      </c>
      <c r="B37" s="92" t="s">
        <v>12</v>
      </c>
      <c r="C37" s="106" t="s">
        <v>116</v>
      </c>
      <c r="D37" s="107"/>
      <c r="E37" s="108"/>
      <c r="F37" s="85"/>
      <c r="G37" s="86" t="s">
        <v>67</v>
      </c>
      <c r="H37" s="65"/>
      <c r="I37" s="65">
        <f t="shared" si="9"/>
        <v>0</v>
      </c>
      <c r="J37" s="65">
        <f t="shared" si="10"/>
        <v>0</v>
      </c>
      <c r="K37" s="65">
        <f t="shared" si="11"/>
        <v>0</v>
      </c>
      <c r="L37" s="99">
        <v>1</v>
      </c>
    </row>
    <row r="38" spans="1:12" ht="30" customHeight="1" x14ac:dyDescent="0.3">
      <c r="A38" s="105" t="str">
        <f>IF(L38=1,"LGen-"&amp;TEXT(COUNTIF($L$3:L38, "1"), "0"), "")</f>
        <v>LGen-30</v>
      </c>
      <c r="B38" s="92" t="s">
        <v>12</v>
      </c>
      <c r="C38" s="106" t="s">
        <v>117</v>
      </c>
      <c r="D38" s="109"/>
      <c r="E38" s="110"/>
      <c r="F38" s="91"/>
      <c r="G38" s="111" t="s">
        <v>67</v>
      </c>
      <c r="H38" s="65"/>
      <c r="I38" s="65">
        <f t="shared" si="9"/>
        <v>0</v>
      </c>
      <c r="J38" s="65">
        <f t="shared" si="10"/>
        <v>0</v>
      </c>
      <c r="K38" s="65">
        <f t="shared" si="11"/>
        <v>0</v>
      </c>
      <c r="L38" s="99">
        <v>1</v>
      </c>
    </row>
    <row r="39" spans="1:12" ht="15" customHeight="1" x14ac:dyDescent="0.3">
      <c r="A39" s="112"/>
      <c r="B39" s="113"/>
      <c r="C39" s="114" t="s">
        <v>118</v>
      </c>
      <c r="D39" s="115"/>
      <c r="E39" s="103"/>
      <c r="F39" s="116"/>
      <c r="G39" s="117"/>
      <c r="H39" s="65"/>
      <c r="I39" s="65"/>
      <c r="J39" s="65"/>
      <c r="K39" s="65"/>
    </row>
    <row r="40" spans="1:12" ht="30" customHeight="1" x14ac:dyDescent="0.3">
      <c r="A40" s="105" t="str">
        <f>IF(L40=1,"LGen-"&amp;TEXT(COUNTIF($L$3:L40, "1"), "0"), "")</f>
        <v>LGen-31</v>
      </c>
      <c r="B40" s="81" t="s">
        <v>12</v>
      </c>
      <c r="C40" s="118" t="s">
        <v>119</v>
      </c>
      <c r="D40" s="119"/>
      <c r="E40" s="120"/>
      <c r="F40" s="121"/>
      <c r="G40" s="122" t="s">
        <v>67</v>
      </c>
      <c r="H40" s="65"/>
      <c r="I40" s="65">
        <f>IF(NOT(ISBLANK($B40)),VLOOKUP($B40,specdata,2,FALSE()),"")</f>
        <v>0</v>
      </c>
      <c r="J40" s="65">
        <f>VLOOKUP(G40,AvailabilityData,2,FALSE())</f>
        <v>0</v>
      </c>
      <c r="K40" s="65">
        <f>I40*J40</f>
        <v>0</v>
      </c>
      <c r="L40" s="99">
        <v>1</v>
      </c>
    </row>
    <row r="41" spans="1:12" ht="30" customHeight="1" x14ac:dyDescent="0.3">
      <c r="A41" s="105" t="str">
        <f>IF(L41=1,"LGen-"&amp;TEXT(COUNTIF($L$3:L41, "1"), "0"), "")</f>
        <v>LGen-32</v>
      </c>
      <c r="B41" s="92" t="s">
        <v>12</v>
      </c>
      <c r="C41" s="106" t="s">
        <v>120</v>
      </c>
      <c r="D41" s="107"/>
      <c r="E41" s="108"/>
      <c r="F41" s="85"/>
      <c r="G41" s="86" t="s">
        <v>67</v>
      </c>
      <c r="H41" s="65"/>
      <c r="I41" s="65">
        <f>IF(NOT(ISBLANK($B41)),VLOOKUP($B41,specdata,2,FALSE()),"")</f>
        <v>0</v>
      </c>
      <c r="J41" s="65">
        <f>VLOOKUP(G41,AvailabilityData,2,FALSE())</f>
        <v>0</v>
      </c>
      <c r="K41" s="65">
        <f>I41*J41</f>
        <v>0</v>
      </c>
      <c r="L41" s="99">
        <v>1</v>
      </c>
    </row>
    <row r="42" spans="1:12" ht="30" customHeight="1" x14ac:dyDescent="0.3">
      <c r="A42" s="105" t="str">
        <f>IF(L42=1,"LGen-"&amp;TEXT(COUNTIF($L$3:L42, "1"), "0"), "")</f>
        <v>LGen-33</v>
      </c>
      <c r="B42" s="92" t="s">
        <v>12</v>
      </c>
      <c r="C42" s="106" t="s">
        <v>121</v>
      </c>
      <c r="D42" s="107"/>
      <c r="E42" s="108"/>
      <c r="F42" s="85"/>
      <c r="G42" s="86" t="s">
        <v>67</v>
      </c>
      <c r="H42" s="65"/>
      <c r="I42" s="65">
        <f>IF(NOT(ISBLANK($B42)),VLOOKUP($B42,specdata,2,FALSE()),"")</f>
        <v>0</v>
      </c>
      <c r="J42" s="65">
        <f>VLOOKUP(G42,AvailabilityData,2,FALSE())</f>
        <v>0</v>
      </c>
      <c r="K42" s="65">
        <f>I42*J42</f>
        <v>0</v>
      </c>
      <c r="L42" s="99">
        <v>1</v>
      </c>
    </row>
    <row r="43" spans="1:12" ht="30" customHeight="1" x14ac:dyDescent="0.3">
      <c r="A43" s="105" t="str">
        <f>IF(L43=1,"LGen-"&amp;TEXT(COUNTIF($L$3:L43, "1"), "0"), "")</f>
        <v>LGen-34</v>
      </c>
      <c r="B43" s="134" t="s">
        <v>12</v>
      </c>
      <c r="C43" s="106" t="s">
        <v>122</v>
      </c>
      <c r="D43" s="109"/>
      <c r="E43" s="110"/>
      <c r="F43" s="91"/>
      <c r="G43" s="111" t="s">
        <v>67</v>
      </c>
      <c r="H43" s="65"/>
      <c r="I43" s="65">
        <f>IF(NOT(ISBLANK($B43)),VLOOKUP($B43,specdata,2,FALSE()),"")</f>
        <v>0</v>
      </c>
      <c r="J43" s="65">
        <f>VLOOKUP(G43,AvailabilityData,2,FALSE())</f>
        <v>0</v>
      </c>
      <c r="K43" s="65">
        <f>I43*J43</f>
        <v>0</v>
      </c>
      <c r="L43" s="99">
        <v>1</v>
      </c>
    </row>
    <row r="44" spans="1:12" ht="15" customHeight="1" x14ac:dyDescent="0.3">
      <c r="A44" s="112"/>
      <c r="B44" s="113"/>
      <c r="C44" s="114" t="s">
        <v>123</v>
      </c>
      <c r="D44" s="115"/>
      <c r="E44" s="103"/>
      <c r="F44" s="116"/>
      <c r="G44" s="117"/>
      <c r="H44" s="65"/>
      <c r="I44" s="65"/>
      <c r="J44" s="65"/>
      <c r="K44" s="65"/>
    </row>
    <row r="45" spans="1:12" ht="30" customHeight="1" x14ac:dyDescent="0.3">
      <c r="A45" s="105" t="str">
        <f>IF(L45=1,"LGen-"&amp;TEXT(COUNTIF($L$3:L45, "1"), "0"), "")</f>
        <v>LGen-35</v>
      </c>
      <c r="B45" s="92" t="s">
        <v>12</v>
      </c>
      <c r="C45" s="118" t="s">
        <v>124</v>
      </c>
      <c r="D45" s="119"/>
      <c r="E45" s="120"/>
      <c r="F45" s="121"/>
      <c r="G45" s="122" t="s">
        <v>67</v>
      </c>
      <c r="H45" s="65"/>
      <c r="I45" s="65">
        <f t="shared" ref="I45:I50" si="12">IF(NOT(ISBLANK($B45)),VLOOKUP($B45,specdata,2,FALSE()),"")</f>
        <v>0</v>
      </c>
      <c r="J45" s="65">
        <f t="shared" ref="J45:J50" si="13">VLOOKUP(G45,AvailabilityData,2,FALSE())</f>
        <v>0</v>
      </c>
      <c r="K45" s="65">
        <f t="shared" ref="K45:K50" si="14">I45*J45</f>
        <v>0</v>
      </c>
      <c r="L45" s="99">
        <v>1</v>
      </c>
    </row>
    <row r="46" spans="1:12" ht="31.2" x14ac:dyDescent="0.3">
      <c r="A46" s="105" t="str">
        <f>IF(L46=1,"LGen-"&amp;TEXT(COUNTIF($L$3:L46, "1"), "0"), "")</f>
        <v>LGen-36</v>
      </c>
      <c r="B46" s="92" t="s">
        <v>12</v>
      </c>
      <c r="C46" s="106" t="s">
        <v>125</v>
      </c>
      <c r="D46" s="107"/>
      <c r="E46" s="108"/>
      <c r="F46" s="85"/>
      <c r="G46" s="86" t="s">
        <v>67</v>
      </c>
      <c r="H46" s="65"/>
      <c r="I46" s="65">
        <f t="shared" si="12"/>
        <v>0</v>
      </c>
      <c r="J46" s="65">
        <f t="shared" si="13"/>
        <v>0</v>
      </c>
      <c r="K46" s="65">
        <f t="shared" si="14"/>
        <v>0</v>
      </c>
      <c r="L46" s="99">
        <v>1</v>
      </c>
    </row>
    <row r="47" spans="1:12" ht="30" customHeight="1" x14ac:dyDescent="0.3">
      <c r="A47" s="105" t="str">
        <f>IF(L47=1,"LGen-"&amp;TEXT(COUNTIF($L$3:L47, "1"), "0"), "")</f>
        <v>LGen-37</v>
      </c>
      <c r="B47" s="92" t="s">
        <v>12</v>
      </c>
      <c r="C47" s="106" t="s">
        <v>126</v>
      </c>
      <c r="D47" s="107"/>
      <c r="E47" s="108"/>
      <c r="F47" s="85"/>
      <c r="G47" s="86" t="s">
        <v>67</v>
      </c>
      <c r="H47" s="65"/>
      <c r="I47" s="65">
        <f t="shared" si="12"/>
        <v>0</v>
      </c>
      <c r="J47" s="65">
        <f t="shared" si="13"/>
        <v>0</v>
      </c>
      <c r="K47" s="65">
        <f t="shared" si="14"/>
        <v>0</v>
      </c>
      <c r="L47" s="99">
        <v>1</v>
      </c>
    </row>
    <row r="48" spans="1:12" ht="30" customHeight="1" x14ac:dyDescent="0.3">
      <c r="A48" s="105" t="str">
        <f>IF(L48=1,"LGen-"&amp;TEXT(COUNTIF($L$3:L48, "1"), "0"), "")</f>
        <v>LGen-38</v>
      </c>
      <c r="B48" s="92" t="s">
        <v>12</v>
      </c>
      <c r="C48" s="106" t="s">
        <v>127</v>
      </c>
      <c r="D48" s="107"/>
      <c r="E48" s="108"/>
      <c r="F48" s="85"/>
      <c r="G48" s="86" t="s">
        <v>67</v>
      </c>
      <c r="H48" s="65"/>
      <c r="I48" s="65">
        <f t="shared" si="12"/>
        <v>0</v>
      </c>
      <c r="J48" s="65">
        <f t="shared" si="13"/>
        <v>0</v>
      </c>
      <c r="K48" s="65">
        <f t="shared" si="14"/>
        <v>0</v>
      </c>
      <c r="L48" s="99">
        <v>1</v>
      </c>
    </row>
    <row r="49" spans="1:12" ht="30" customHeight="1" x14ac:dyDescent="0.3">
      <c r="A49" s="105" t="str">
        <f>IF(L49=1,"LGen-"&amp;TEXT(COUNTIF($L$3:L49, "1"), "0"), "")</f>
        <v>LGen-39</v>
      </c>
      <c r="B49" s="92" t="s">
        <v>12</v>
      </c>
      <c r="C49" s="106" t="s">
        <v>128</v>
      </c>
      <c r="D49" s="107"/>
      <c r="E49" s="108"/>
      <c r="F49" s="85"/>
      <c r="G49" s="86" t="s">
        <v>67</v>
      </c>
      <c r="H49" s="65"/>
      <c r="I49" s="65">
        <f t="shared" si="12"/>
        <v>0</v>
      </c>
      <c r="J49" s="65">
        <f t="shared" si="13"/>
        <v>0</v>
      </c>
      <c r="K49" s="65">
        <f t="shared" si="14"/>
        <v>0</v>
      </c>
      <c r="L49" s="99">
        <v>1</v>
      </c>
    </row>
    <row r="50" spans="1:12" ht="30" customHeight="1" x14ac:dyDescent="0.3">
      <c r="A50" s="105" t="str">
        <f>IF(L50=1,"LGen-"&amp;TEXT(COUNTIF($L$3:L50, "1"), "0"), "")</f>
        <v>LGen-40</v>
      </c>
      <c r="B50" s="134" t="s">
        <v>12</v>
      </c>
      <c r="C50" s="106" t="s">
        <v>129</v>
      </c>
      <c r="D50" s="109"/>
      <c r="E50" s="110"/>
      <c r="F50" s="91"/>
      <c r="G50" s="111" t="s">
        <v>67</v>
      </c>
      <c r="H50" s="65"/>
      <c r="I50" s="65">
        <f t="shared" si="12"/>
        <v>0</v>
      </c>
      <c r="J50" s="65">
        <f t="shared" si="13"/>
        <v>0</v>
      </c>
      <c r="K50" s="65">
        <f t="shared" si="14"/>
        <v>0</v>
      </c>
      <c r="L50" s="99">
        <v>1</v>
      </c>
    </row>
    <row r="51" spans="1:12" ht="15" customHeight="1" x14ac:dyDescent="0.3">
      <c r="A51" s="112"/>
      <c r="B51" s="113"/>
      <c r="C51" s="114" t="s">
        <v>130</v>
      </c>
      <c r="D51" s="115"/>
      <c r="E51" s="103"/>
      <c r="F51" s="116"/>
      <c r="G51" s="117"/>
      <c r="H51" s="65"/>
      <c r="I51" s="65"/>
      <c r="J51" s="65"/>
      <c r="K51" s="65"/>
    </row>
    <row r="52" spans="1:12" ht="31.2" x14ac:dyDescent="0.3">
      <c r="A52" s="142" t="s">
        <v>131</v>
      </c>
      <c r="B52" s="81" t="s">
        <v>12</v>
      </c>
      <c r="C52" s="118" t="s">
        <v>132</v>
      </c>
      <c r="D52" s="119"/>
      <c r="E52" s="120"/>
      <c r="F52" s="121"/>
      <c r="G52" s="122" t="s">
        <v>67</v>
      </c>
      <c r="H52" s="65"/>
      <c r="I52" s="65">
        <f t="shared" ref="I52:I63" si="15">IF(NOT(ISBLANK($B52)),VLOOKUP($B52,specdata,2,FALSE()),"")</f>
        <v>0</v>
      </c>
      <c r="J52" s="65">
        <f t="shared" ref="J52:J63" si="16">VLOOKUP(G52,AvailabilityData,2,FALSE())</f>
        <v>0</v>
      </c>
      <c r="K52" s="65">
        <f t="shared" ref="K52:K63" si="17">I52*J52</f>
        <v>0</v>
      </c>
      <c r="L52" s="99">
        <v>1</v>
      </c>
    </row>
    <row r="53" spans="1:12" ht="30" customHeight="1" x14ac:dyDescent="0.3">
      <c r="A53" s="142" t="s">
        <v>133</v>
      </c>
      <c r="B53" s="92" t="s">
        <v>12</v>
      </c>
      <c r="C53" s="106" t="s">
        <v>134</v>
      </c>
      <c r="D53" s="107"/>
      <c r="E53" s="108"/>
      <c r="F53" s="85"/>
      <c r="G53" s="86" t="s">
        <v>67</v>
      </c>
      <c r="H53" s="65"/>
      <c r="I53" s="65">
        <f t="shared" si="15"/>
        <v>0</v>
      </c>
      <c r="J53" s="65">
        <f t="shared" si="16"/>
        <v>0</v>
      </c>
      <c r="K53" s="65">
        <f t="shared" si="17"/>
        <v>0</v>
      </c>
      <c r="L53" s="99">
        <v>1</v>
      </c>
    </row>
    <row r="54" spans="1:12" ht="30" customHeight="1" x14ac:dyDescent="0.3">
      <c r="A54" s="142" t="s">
        <v>135</v>
      </c>
      <c r="B54" s="92" t="s">
        <v>9</v>
      </c>
      <c r="C54" s="106" t="s">
        <v>136</v>
      </c>
      <c r="D54" s="107"/>
      <c r="E54" s="108"/>
      <c r="F54" s="85"/>
      <c r="G54" s="86" t="s">
        <v>67</v>
      </c>
      <c r="H54" s="65"/>
      <c r="I54" s="65">
        <f t="shared" si="15"/>
        <v>5</v>
      </c>
      <c r="J54" s="65">
        <f t="shared" si="16"/>
        <v>0</v>
      </c>
      <c r="K54" s="65">
        <f t="shared" si="17"/>
        <v>0</v>
      </c>
      <c r="L54" s="99">
        <v>1</v>
      </c>
    </row>
    <row r="55" spans="1:12" ht="31.2" x14ac:dyDescent="0.3">
      <c r="A55" s="142" t="s">
        <v>137</v>
      </c>
      <c r="B55" s="92" t="s">
        <v>9</v>
      </c>
      <c r="C55" s="106" t="s">
        <v>138</v>
      </c>
      <c r="D55" s="107"/>
      <c r="E55" s="108"/>
      <c r="F55" s="85"/>
      <c r="G55" s="86" t="s">
        <v>67</v>
      </c>
      <c r="H55" s="65"/>
      <c r="I55" s="65">
        <f t="shared" si="15"/>
        <v>5</v>
      </c>
      <c r="J55" s="65">
        <f t="shared" si="16"/>
        <v>0</v>
      </c>
      <c r="K55" s="65">
        <f t="shared" si="17"/>
        <v>0</v>
      </c>
      <c r="L55" s="99">
        <v>1</v>
      </c>
    </row>
    <row r="56" spans="1:12" ht="30" customHeight="1" x14ac:dyDescent="0.3">
      <c r="A56" s="142" t="s">
        <v>139</v>
      </c>
      <c r="B56" s="92" t="s">
        <v>12</v>
      </c>
      <c r="C56" s="106" t="s">
        <v>140</v>
      </c>
      <c r="D56" s="107"/>
      <c r="E56" s="108"/>
      <c r="F56" s="85"/>
      <c r="G56" s="86" t="s">
        <v>67</v>
      </c>
      <c r="H56" s="65"/>
      <c r="I56" s="65">
        <f t="shared" si="15"/>
        <v>0</v>
      </c>
      <c r="J56" s="65">
        <f t="shared" si="16"/>
        <v>0</v>
      </c>
      <c r="K56" s="65">
        <f t="shared" si="17"/>
        <v>0</v>
      </c>
      <c r="L56" s="99">
        <v>1</v>
      </c>
    </row>
    <row r="57" spans="1:12" ht="30" customHeight="1" x14ac:dyDescent="0.3">
      <c r="A57" s="142" t="s">
        <v>141</v>
      </c>
      <c r="B57" s="92" t="s">
        <v>12</v>
      </c>
      <c r="C57" s="106" t="s">
        <v>142</v>
      </c>
      <c r="D57" s="107"/>
      <c r="E57" s="108"/>
      <c r="F57" s="85"/>
      <c r="G57" s="86" t="s">
        <v>67</v>
      </c>
      <c r="H57" s="65"/>
      <c r="I57" s="65">
        <f t="shared" si="15"/>
        <v>0</v>
      </c>
      <c r="J57" s="65">
        <f t="shared" si="16"/>
        <v>0</v>
      </c>
      <c r="K57" s="65">
        <f t="shared" si="17"/>
        <v>0</v>
      </c>
      <c r="L57" s="99">
        <v>1</v>
      </c>
    </row>
    <row r="58" spans="1:12" ht="46.8" x14ac:dyDescent="0.3">
      <c r="A58" s="142" t="s">
        <v>143</v>
      </c>
      <c r="B58" s="92" t="s">
        <v>12</v>
      </c>
      <c r="C58" s="106" t="s">
        <v>144</v>
      </c>
      <c r="D58" s="107"/>
      <c r="E58" s="108"/>
      <c r="F58" s="85"/>
      <c r="G58" s="86" t="s">
        <v>67</v>
      </c>
      <c r="H58" s="65"/>
      <c r="I58" s="65">
        <f t="shared" si="15"/>
        <v>0</v>
      </c>
      <c r="J58" s="65">
        <f t="shared" si="16"/>
        <v>0</v>
      </c>
      <c r="K58" s="65">
        <f t="shared" si="17"/>
        <v>0</v>
      </c>
      <c r="L58" s="99">
        <v>1</v>
      </c>
    </row>
    <row r="59" spans="1:12" ht="30" customHeight="1" x14ac:dyDescent="0.3">
      <c r="A59" s="142" t="s">
        <v>145</v>
      </c>
      <c r="B59" s="92" t="s">
        <v>12</v>
      </c>
      <c r="C59" s="106" t="s">
        <v>146</v>
      </c>
      <c r="D59" s="107"/>
      <c r="E59" s="108"/>
      <c r="F59" s="85"/>
      <c r="G59" s="86" t="s">
        <v>67</v>
      </c>
      <c r="H59" s="65"/>
      <c r="I59" s="65">
        <f t="shared" si="15"/>
        <v>0</v>
      </c>
      <c r="J59" s="65">
        <f t="shared" si="16"/>
        <v>0</v>
      </c>
      <c r="K59" s="65">
        <f t="shared" si="17"/>
        <v>0</v>
      </c>
      <c r="L59" s="99">
        <v>1</v>
      </c>
    </row>
    <row r="60" spans="1:12" ht="30" customHeight="1" x14ac:dyDescent="0.3">
      <c r="A60" s="142" t="s">
        <v>147</v>
      </c>
      <c r="B60" s="92" t="s">
        <v>12</v>
      </c>
      <c r="C60" s="106" t="s">
        <v>148</v>
      </c>
      <c r="D60" s="107"/>
      <c r="E60" s="108"/>
      <c r="F60" s="85"/>
      <c r="G60" s="86" t="s">
        <v>67</v>
      </c>
      <c r="H60" s="65"/>
      <c r="I60" s="65">
        <f t="shared" si="15"/>
        <v>0</v>
      </c>
      <c r="J60" s="65">
        <f t="shared" si="16"/>
        <v>0</v>
      </c>
      <c r="K60" s="65">
        <f t="shared" si="17"/>
        <v>0</v>
      </c>
      <c r="L60" s="99">
        <v>1</v>
      </c>
    </row>
    <row r="61" spans="1:12" ht="30" customHeight="1" x14ac:dyDescent="0.3">
      <c r="A61" s="142" t="s">
        <v>149</v>
      </c>
      <c r="B61" s="92" t="s">
        <v>9</v>
      </c>
      <c r="C61" s="106" t="s">
        <v>150</v>
      </c>
      <c r="D61" s="107"/>
      <c r="E61" s="108"/>
      <c r="F61" s="85"/>
      <c r="G61" s="86" t="s">
        <v>67</v>
      </c>
      <c r="H61" s="65"/>
      <c r="I61" s="65">
        <f t="shared" si="15"/>
        <v>5</v>
      </c>
      <c r="J61" s="65">
        <f t="shared" si="16"/>
        <v>0</v>
      </c>
      <c r="K61" s="65">
        <f t="shared" si="17"/>
        <v>0</v>
      </c>
      <c r="L61" s="99">
        <v>1</v>
      </c>
    </row>
    <row r="62" spans="1:12" ht="30" customHeight="1" x14ac:dyDescent="0.3">
      <c r="A62" s="142" t="s">
        <v>151</v>
      </c>
      <c r="B62" s="92" t="s">
        <v>10</v>
      </c>
      <c r="C62" s="106" t="s">
        <v>152</v>
      </c>
      <c r="D62" s="107"/>
      <c r="E62" s="108"/>
      <c r="F62" s="85"/>
      <c r="G62" s="86" t="s">
        <v>67</v>
      </c>
      <c r="H62" s="65"/>
      <c r="I62" s="65">
        <f t="shared" si="15"/>
        <v>1</v>
      </c>
      <c r="J62" s="65">
        <f t="shared" si="16"/>
        <v>0</v>
      </c>
      <c r="K62" s="65">
        <f t="shared" si="17"/>
        <v>0</v>
      </c>
      <c r="L62" s="99">
        <v>1</v>
      </c>
    </row>
    <row r="63" spans="1:12" ht="30" customHeight="1" x14ac:dyDescent="0.3">
      <c r="A63" s="105" t="s">
        <v>153</v>
      </c>
      <c r="B63" s="92" t="s">
        <v>9</v>
      </c>
      <c r="C63" s="143" t="s">
        <v>154</v>
      </c>
      <c r="D63" s="107"/>
      <c r="E63" s="108"/>
      <c r="F63" s="86"/>
      <c r="G63" s="86" t="s">
        <v>67</v>
      </c>
      <c r="H63" s="65"/>
      <c r="I63" s="65">
        <f t="shared" si="15"/>
        <v>5</v>
      </c>
      <c r="J63" s="65">
        <f t="shared" si="16"/>
        <v>0</v>
      </c>
      <c r="K63" s="65">
        <f t="shared" si="17"/>
        <v>0</v>
      </c>
      <c r="L63" s="99">
        <v>1</v>
      </c>
    </row>
    <row r="64" spans="1:12" ht="15" customHeight="1" x14ac:dyDescent="0.3">
      <c r="A64" s="112"/>
      <c r="B64" s="113"/>
      <c r="C64" s="114" t="s">
        <v>155</v>
      </c>
      <c r="D64" s="115"/>
      <c r="E64" s="103"/>
      <c r="F64" s="116"/>
      <c r="G64" s="117"/>
      <c r="H64" s="65"/>
      <c r="I64" s="65"/>
      <c r="J64" s="65"/>
      <c r="K64" s="65"/>
    </row>
    <row r="65" spans="1:12" ht="30" customHeight="1" x14ac:dyDescent="0.3">
      <c r="A65" s="105" t="s">
        <v>156</v>
      </c>
      <c r="B65" s="92" t="s">
        <v>9</v>
      </c>
      <c r="C65" s="144" t="s">
        <v>157</v>
      </c>
      <c r="D65" s="107"/>
      <c r="E65" s="108"/>
      <c r="F65" s="86"/>
      <c r="G65" s="86" t="s">
        <v>67</v>
      </c>
      <c r="H65" s="65"/>
      <c r="I65" s="65">
        <f>IF(NOT(ISBLANK($B65)),VLOOKUP($B65,specdata,2,FALSE()),"")</f>
        <v>5</v>
      </c>
      <c r="J65" s="65">
        <f>VLOOKUP(G65,AvailabilityData,2,FALSE())</f>
        <v>0</v>
      </c>
      <c r="K65" s="65">
        <f>I65*J65</f>
        <v>0</v>
      </c>
      <c r="L65" s="99">
        <v>1</v>
      </c>
    </row>
    <row r="66" spans="1:12" x14ac:dyDescent="0.3">
      <c r="H66" s="99"/>
    </row>
    <row r="67" spans="1:12" x14ac:dyDescent="0.3">
      <c r="H67" s="99"/>
    </row>
    <row r="68" spans="1:12" x14ac:dyDescent="0.3">
      <c r="H68" s="99"/>
    </row>
    <row r="69" spans="1:12" x14ac:dyDescent="0.3">
      <c r="H69" s="99"/>
    </row>
    <row r="70" spans="1:12" x14ac:dyDescent="0.3">
      <c r="H70" s="99"/>
    </row>
    <row r="71" spans="1:12" x14ac:dyDescent="0.3">
      <c r="H71" s="99"/>
    </row>
    <row r="72" spans="1:12" x14ac:dyDescent="0.3">
      <c r="H72" s="99"/>
    </row>
    <row r="73" spans="1:12" x14ac:dyDescent="0.3">
      <c r="H73" s="99"/>
    </row>
    <row r="74" spans="1:12" x14ac:dyDescent="0.3">
      <c r="H74" s="99"/>
    </row>
    <row r="75" spans="1:12" x14ac:dyDescent="0.3">
      <c r="H75" s="99"/>
    </row>
    <row r="76" spans="1:12" x14ac:dyDescent="0.3">
      <c r="H76" s="99"/>
    </row>
    <row r="77" spans="1:12" x14ac:dyDescent="0.3">
      <c r="H77" s="99"/>
    </row>
    <row r="78" spans="1:12" x14ac:dyDescent="0.3">
      <c r="H78" s="99"/>
    </row>
    <row r="79" spans="1:12" x14ac:dyDescent="0.3">
      <c r="H79" s="99"/>
    </row>
    <row r="80" spans="1:12" x14ac:dyDescent="0.3">
      <c r="H80" s="99"/>
    </row>
    <row r="81" spans="8:8" x14ac:dyDescent="0.3">
      <c r="H81" s="99"/>
    </row>
    <row r="82" spans="8:8" x14ac:dyDescent="0.3">
      <c r="H82" s="99"/>
    </row>
  </sheetData>
  <sheetProtection algorithmName="SHA-512" hashValue="QCbuNw/ORVF4LLRAKhC9Rabd56TL89PiWbmhhyjkBnh+n7qRghg055ITSISX651cTk9en9c5/LTIPV+s05jU6A==" saltValue="415kiwJEmBGCDsQnTU9b7Q==" spinCount="100000" sheet="1" objects="1" scenarios="1"/>
  <mergeCells count="1">
    <mergeCell ref="O3:Q6"/>
  </mergeCells>
  <conditionalFormatting sqref="B1:B1048576">
    <cfRule type="cellIs" dxfId="226" priority="2" operator="equal">
      <formula>"Informational"</formula>
    </cfRule>
    <cfRule type="cellIs" dxfId="225" priority="3" operator="equal">
      <formula>"Not Needed"</formula>
    </cfRule>
    <cfRule type="cellIs" dxfId="224" priority="4" operator="equal">
      <formula>"Critical"</formula>
    </cfRule>
    <cfRule type="cellIs" dxfId="223" priority="5" operator="equal">
      <formula>"Extremely Advantageous"</formula>
    </cfRule>
  </conditionalFormatting>
  <conditionalFormatting sqref="G1:G1048576">
    <cfRule type="cellIs" dxfId="222" priority="6" operator="equal">
      <formula>"Select from Drop Down List"</formula>
    </cfRule>
  </conditionalFormatting>
  <dataValidations count="2">
    <dataValidation type="list" allowBlank="1" showInputMessage="1" showErrorMessage="1" sqref="G3:G65" xr:uid="{00000000-0002-0000-0400-000000000000}">
      <formula1>Availability</formula1>
      <formula2>0</formula2>
    </dataValidation>
    <dataValidation type="list" allowBlank="1" showInputMessage="1" showErrorMessage="1" errorTitle="Invalid specification type" error="Please enter a Specification type from the drop-down list." sqref="B3:B65" xr:uid="{00000000-0002-0000-0400-000001000000}">
      <formula1>SpecType</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Q36"/>
  <sheetViews>
    <sheetView zoomScaleNormal="100" zoomScalePageLayoutView="90" workbookViewId="0">
      <selection activeCell="O3" sqref="O3:Q3"/>
    </sheetView>
  </sheetViews>
  <sheetFormatPr defaultColWidth="9" defaultRowHeight="15.6" x14ac:dyDescent="0.3"/>
  <cols>
    <col min="1" max="1" width="10.59765625" style="145" customWidth="1"/>
    <col min="2" max="2" width="14.59765625" style="62"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5" hidden="1" customWidth="1"/>
    <col min="13" max="13" width="9" style="65"/>
    <col min="14" max="16384" width="9" style="63"/>
  </cols>
  <sheetData>
    <row r="1" spans="1:17" s="73" customFormat="1" ht="105" customHeight="1" thickBot="1" x14ac:dyDescent="0.3">
      <c r="A1" s="66" t="s">
        <v>68</v>
      </c>
      <c r="B1" s="66" t="s">
        <v>69</v>
      </c>
      <c r="C1" s="66" t="str">
        <f>'Old Support'!A18</f>
        <v>Functional Requirement</v>
      </c>
      <c r="D1" s="67" t="str">
        <f>'Old Support'!$A$19</f>
        <v>Contractor Work Area</v>
      </c>
      <c r="E1" s="67" t="str">
        <f>'Old Support'!A20</f>
        <v>Def ID</v>
      </c>
      <c r="F1" s="100" t="s">
        <v>44</v>
      </c>
      <c r="G1" s="67"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74" t="s">
        <v>158</v>
      </c>
      <c r="B2" s="146"/>
      <c r="C2" s="76"/>
      <c r="D2" s="77"/>
      <c r="E2" s="78"/>
      <c r="F2" s="78"/>
      <c r="G2" s="570"/>
      <c r="H2" s="65">
        <f>COUNTA(B3:B3)</f>
        <v>1</v>
      </c>
      <c r="I2" s="147"/>
      <c r="J2" s="147"/>
      <c r="K2" s="148">
        <f>SUM(K3:K3)</f>
        <v>0</v>
      </c>
      <c r="L2" s="65">
        <f>COUNTA(B3:B3)</f>
        <v>1</v>
      </c>
    </row>
    <row r="3" spans="1:17" ht="30" customHeight="1" x14ac:dyDescent="0.3">
      <c r="A3" s="80" t="str">
        <f>IF(L3=1,"LAnim-"&amp;TEXT(COUNTIF($L$3:L3, "1"), "0"), "")</f>
        <v>LAnim-1</v>
      </c>
      <c r="B3" s="81" t="s">
        <v>9</v>
      </c>
      <c r="C3" s="143" t="s">
        <v>159</v>
      </c>
      <c r="D3" s="149"/>
      <c r="E3" s="150"/>
      <c r="F3" s="150"/>
      <c r="G3" s="86" t="s">
        <v>67</v>
      </c>
      <c r="H3" s="65">
        <f>COUNTIF(G:G,"=Select from Drop Down List")</f>
        <v>1</v>
      </c>
      <c r="I3" s="65">
        <f t="shared" ref="I3" si="0">IF(NOT(ISBLANK($B3)),VLOOKUP($B3,specdata,2,FALSE()),"")</f>
        <v>5</v>
      </c>
      <c r="J3" s="65">
        <f t="shared" ref="J3" si="1">VLOOKUP(G3,AvailabilityData,2,FALSE())</f>
        <v>0</v>
      </c>
      <c r="K3" s="65">
        <f t="shared" ref="K3" si="2">I3*J3</f>
        <v>0</v>
      </c>
      <c r="L3" s="65">
        <v>1</v>
      </c>
      <c r="O3" s="627"/>
      <c r="P3" s="627"/>
      <c r="Q3" s="627"/>
    </row>
    <row r="4" spans="1:17" x14ac:dyDescent="0.3">
      <c r="H4" s="65">
        <f>COUNTIF(G:G,"=Function Available")</f>
        <v>0</v>
      </c>
    </row>
    <row r="5" spans="1:17" x14ac:dyDescent="0.3">
      <c r="H5" s="65">
        <f>COUNTIF(F:G,"=Function Not Available")</f>
        <v>0</v>
      </c>
    </row>
    <row r="6" spans="1:17" x14ac:dyDescent="0.3">
      <c r="H6" s="65">
        <f>COUNTIF(G:G,"=Exception")</f>
        <v>0</v>
      </c>
    </row>
    <row r="7" spans="1:17" x14ac:dyDescent="0.3">
      <c r="H7" s="564">
        <f>COUNTIFS(B:B,"=Critical",G:G,"=Select from Drop Down List")</f>
        <v>1</v>
      </c>
    </row>
    <row r="8" spans="1:17" x14ac:dyDescent="0.3">
      <c r="H8" s="564">
        <f>COUNTIFS(B:B,"=Critical",G:G,"=Function Available")</f>
        <v>0</v>
      </c>
    </row>
    <row r="9" spans="1:17" x14ac:dyDescent="0.3">
      <c r="H9" s="564">
        <f>COUNTIFS(B:B,"=Critical",G:G,"=Function Not Available")</f>
        <v>0</v>
      </c>
    </row>
    <row r="10" spans="1:17" x14ac:dyDescent="0.3">
      <c r="H10" s="564">
        <f>COUNTIFS(B:B,"=Critical",G:G,"=Exception")</f>
        <v>0</v>
      </c>
    </row>
    <row r="11" spans="1:17" x14ac:dyDescent="0.3">
      <c r="H11" s="565">
        <f>COUNTIFS(B:B,"=Important",G:G,"=Select from Drop Down List")</f>
        <v>0</v>
      </c>
    </row>
    <row r="12" spans="1:17" x14ac:dyDescent="0.3">
      <c r="H12" s="565">
        <f>COUNTIFS(B:B,"=Important",G:G,"=Function Available")</f>
        <v>0</v>
      </c>
    </row>
    <row r="13" spans="1:17" x14ac:dyDescent="0.3">
      <c r="H13" s="565">
        <f>COUNTIFS(B:B,"=Important",G:G,"=Function Not Available")</f>
        <v>0</v>
      </c>
    </row>
    <row r="14" spans="1:17" x14ac:dyDescent="0.3">
      <c r="H14" s="565">
        <f>COUNTIFS(B:B,"=Important",G:G,"=Exception")</f>
        <v>0</v>
      </c>
    </row>
    <row r="15" spans="1:17" x14ac:dyDescent="0.3">
      <c r="H15" s="566">
        <f>COUNTIFS(B:B,"=Informational",G:G,"=Select from Drop Down List")</f>
        <v>0</v>
      </c>
    </row>
    <row r="16" spans="1:17" x14ac:dyDescent="0.3">
      <c r="H16" s="566">
        <f>COUNTIFS(B:B,"=Informational",G:G,"=Function Available")</f>
        <v>0</v>
      </c>
    </row>
    <row r="17" spans="8:8" x14ac:dyDescent="0.3">
      <c r="H17" s="566">
        <f>COUNTIFS(B:B,"=Informational",G:G,"=Function Not Available")</f>
        <v>0</v>
      </c>
    </row>
    <row r="18" spans="8:8" x14ac:dyDescent="0.3">
      <c r="H18" s="566">
        <f>COUNTIFS(B:B,"=Informational",G:G,"=Exception")</f>
        <v>0</v>
      </c>
    </row>
    <row r="19" spans="8:8" x14ac:dyDescent="0.3">
      <c r="H19" s="63"/>
    </row>
    <row r="20" spans="8:8" x14ac:dyDescent="0.3">
      <c r="H20" s="63"/>
    </row>
    <row r="21" spans="8:8" x14ac:dyDescent="0.3">
      <c r="H21" s="65"/>
    </row>
    <row r="22" spans="8:8" x14ac:dyDescent="0.3">
      <c r="H22" s="65"/>
    </row>
    <row r="23" spans="8:8" x14ac:dyDescent="0.3">
      <c r="H23" s="65"/>
    </row>
    <row r="24" spans="8:8" x14ac:dyDescent="0.3">
      <c r="H24" s="65"/>
    </row>
    <row r="25" spans="8:8" x14ac:dyDescent="0.3">
      <c r="H25" s="65"/>
    </row>
    <row r="26" spans="8:8" x14ac:dyDescent="0.3">
      <c r="H26" s="65"/>
    </row>
    <row r="27" spans="8:8" x14ac:dyDescent="0.3">
      <c r="H27" s="65"/>
    </row>
    <row r="28" spans="8:8" x14ac:dyDescent="0.3">
      <c r="H28" s="65"/>
    </row>
    <row r="29" spans="8:8" x14ac:dyDescent="0.3">
      <c r="H29" s="65"/>
    </row>
    <row r="30" spans="8:8" x14ac:dyDescent="0.3">
      <c r="H30" s="65"/>
    </row>
    <row r="31" spans="8:8" x14ac:dyDescent="0.3">
      <c r="H31" s="65"/>
    </row>
    <row r="32" spans="8:8" x14ac:dyDescent="0.3">
      <c r="H32" s="65"/>
    </row>
    <row r="33" spans="8:8" x14ac:dyDescent="0.3">
      <c r="H33" s="65"/>
    </row>
    <row r="34" spans="8:8" x14ac:dyDescent="0.3">
      <c r="H34" s="65"/>
    </row>
    <row r="35" spans="8:8" x14ac:dyDescent="0.3">
      <c r="H35" s="65"/>
    </row>
    <row r="36" spans="8:8" x14ac:dyDescent="0.3">
      <c r="H36" s="65"/>
    </row>
  </sheetData>
  <sheetProtection algorithmName="SHA-512" hashValue="eSIQ1V6Ms/Pg7lC64gG0Fzyh4jagvX7e7e+IONF0xA9YdVB8JuAf2uxbT4boPH1hH+bJeSRveu+CFNbjp0PfQQ==" saltValue="MBVi6IGRd2CgClqN/m+cRg==" spinCount="100000" sheet="1" objects="1" scenarios="1"/>
  <mergeCells count="1">
    <mergeCell ref="O3:Q3"/>
  </mergeCells>
  <conditionalFormatting sqref="B1:B1048576">
    <cfRule type="cellIs" dxfId="221" priority="2" operator="equal">
      <formula>"Informational"</formula>
    </cfRule>
    <cfRule type="cellIs" dxfId="220" priority="3" operator="equal">
      <formula>"Not Needed"</formula>
    </cfRule>
    <cfRule type="cellIs" dxfId="219" priority="4" operator="equal">
      <formula>"Critical"</formula>
    </cfRule>
    <cfRule type="cellIs" dxfId="218" priority="5" operator="equal">
      <formula>"Extremely Advantageous"</formula>
    </cfRule>
  </conditionalFormatting>
  <conditionalFormatting sqref="C3">
    <cfRule type="expression" dxfId="217" priority="6">
      <formula>$AU3="Title"</formula>
    </cfRule>
  </conditionalFormatting>
  <conditionalFormatting sqref="G3">
    <cfRule type="cellIs" dxfId="216"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 xr:uid="{00000000-0002-0000-0500-000000000000}">
      <formula1>SpecType</formula1>
      <formula2>0</formula2>
    </dataValidation>
    <dataValidation type="list" allowBlank="1" showInputMessage="1" showErrorMessage="1" sqref="G3" xr:uid="{00000000-0002-0000-05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Q61"/>
  <sheetViews>
    <sheetView zoomScaleNormal="100" zoomScalePageLayoutView="90" workbookViewId="0">
      <selection activeCell="O3" sqref="O3:Q3"/>
    </sheetView>
  </sheetViews>
  <sheetFormatPr defaultColWidth="9" defaultRowHeight="15.6" x14ac:dyDescent="0.3"/>
  <cols>
    <col min="1" max="1" width="10.59765625" style="61" customWidth="1"/>
    <col min="2" max="2" width="14.59765625" style="145" customWidth="1"/>
    <col min="3" max="3" width="65.59765625" style="62" customWidth="1"/>
    <col min="4" max="4" width="65.59765625" style="63" customWidth="1"/>
    <col min="5" max="5" width="10.59765625" style="63" hidden="1" customWidth="1"/>
    <col min="6" max="6" width="6.59765625" style="63" hidden="1" customWidth="1"/>
    <col min="7" max="7" width="30.59765625" style="63" customWidth="1"/>
    <col min="8" max="8" width="8.59765625" style="64" hidden="1" customWidth="1"/>
    <col min="9" max="11" width="8.59765625" style="65" hidden="1" customWidth="1"/>
    <col min="12" max="12" width="0" style="63" hidden="1" customWidth="1"/>
    <col min="13" max="16384" width="9" style="63"/>
  </cols>
  <sheetData>
    <row r="1" spans="1:17" s="73" customFormat="1" ht="105" customHeight="1" x14ac:dyDescent="0.25">
      <c r="A1" s="157" t="s">
        <v>68</v>
      </c>
      <c r="B1" s="157" t="s">
        <v>69</v>
      </c>
      <c r="C1" s="157" t="str">
        <f>'Old Support'!A18</f>
        <v>Functional Requirement</v>
      </c>
      <c r="D1" s="158" t="str">
        <f>'Old Support'!$A$19</f>
        <v>Contractor Work Area</v>
      </c>
      <c r="E1" s="158" t="str">
        <f>'Old Support'!A20</f>
        <v>Def ID</v>
      </c>
      <c r="F1" s="159" t="s">
        <v>44</v>
      </c>
      <c r="G1" s="158" t="str">
        <f>'Old Support'!A22</f>
        <v>Availability</v>
      </c>
      <c r="H1" s="70" t="str">
        <f>'Old Support'!A23</f>
        <v>Summary</v>
      </c>
      <c r="I1" s="72" t="str">
        <f>'Old Support'!A24</f>
        <v>Spec Weight</v>
      </c>
      <c r="J1" s="72" t="str">
        <f>'Old Support'!A25</f>
        <v>Avail Weight</v>
      </c>
      <c r="K1" s="72" t="str">
        <f>'Old Support'!A26</f>
        <v>Score</v>
      </c>
      <c r="L1" s="72" t="s">
        <v>70</v>
      </c>
      <c r="M1" s="590"/>
    </row>
    <row r="2" spans="1:17" x14ac:dyDescent="0.3">
      <c r="A2" s="74" t="s">
        <v>175</v>
      </c>
      <c r="B2" s="160"/>
      <c r="C2" s="76"/>
      <c r="D2" s="77"/>
      <c r="E2" s="78"/>
      <c r="F2" s="78"/>
      <c r="G2" s="104"/>
      <c r="H2" s="65">
        <f>COUNTA(B3:B44)</f>
        <v>38</v>
      </c>
      <c r="K2" s="65">
        <f>SUM(K3:K44)</f>
        <v>0</v>
      </c>
    </row>
    <row r="3" spans="1:17" ht="30" customHeight="1" x14ac:dyDescent="0.3">
      <c r="A3" s="80" t="str">
        <f>IF(L3=1,"LArst-"&amp;TEXT(COUNTIF($L$3:L3, "1"), "0"), "")</f>
        <v>LArst-1</v>
      </c>
      <c r="B3" s="81" t="s">
        <v>9</v>
      </c>
      <c r="C3" s="118" t="s">
        <v>176</v>
      </c>
      <c r="D3" s="161"/>
      <c r="E3" s="84"/>
      <c r="F3" s="121">
        <v>1</v>
      </c>
      <c r="G3" s="122" t="s">
        <v>67</v>
      </c>
      <c r="H3" s="65">
        <f>COUNTIF(G:G,"=Select from Drop Down List")</f>
        <v>38</v>
      </c>
      <c r="I3" s="65">
        <f>IF(NOT(ISBLANK($B3)),VLOOKUP($B3,specdata,2,FALSE()),"")</f>
        <v>5</v>
      </c>
      <c r="J3" s="65">
        <f>VLOOKUP(G3,AvailabilityData,2,FALSE())</f>
        <v>0</v>
      </c>
      <c r="K3" s="65">
        <f>I3*J3</f>
        <v>0</v>
      </c>
      <c r="L3" s="63">
        <v>1</v>
      </c>
      <c r="O3" s="627"/>
      <c r="P3" s="627"/>
      <c r="Q3" s="627"/>
    </row>
    <row r="4" spans="1:17" s="153" customFormat="1" x14ac:dyDescent="0.3">
      <c r="A4" s="151"/>
      <c r="B4" s="124"/>
      <c r="C4" s="125" t="s">
        <v>177</v>
      </c>
      <c r="D4" s="165"/>
      <c r="E4" s="166"/>
      <c r="F4" s="128"/>
      <c r="G4" s="104"/>
      <c r="H4" s="65">
        <f>COUNTIF(G:G,"=Function Available")</f>
        <v>0</v>
      </c>
      <c r="I4" s="97"/>
      <c r="J4" s="97"/>
      <c r="K4" s="97"/>
    </row>
    <row r="5" spans="1:17" ht="30" customHeight="1" x14ac:dyDescent="0.3">
      <c r="A5" s="80" t="str">
        <f>IF(L5=1,"LArst-"&amp;TEXT(COUNTIF($L$3:L5, "1"), "0"), "")</f>
        <v>LArst-2</v>
      </c>
      <c r="B5" s="81" t="s">
        <v>10</v>
      </c>
      <c r="C5" s="132" t="s">
        <v>178</v>
      </c>
      <c r="D5" s="161"/>
      <c r="E5" s="84"/>
      <c r="F5" s="121">
        <v>1</v>
      </c>
      <c r="G5" s="122" t="s">
        <v>67</v>
      </c>
      <c r="H5" s="65">
        <f>COUNTIF(F:G,"=Function Not Available")</f>
        <v>0</v>
      </c>
      <c r="I5" s="65">
        <f t="shared" ref="I5:I30" si="0">IF(NOT(ISBLANK($B5)),VLOOKUP($B5,specdata,2,FALSE()),"")</f>
        <v>1</v>
      </c>
      <c r="J5" s="65">
        <f t="shared" ref="J5:J30" si="1">VLOOKUP(G5,AvailabilityData,2,FALSE())</f>
        <v>0</v>
      </c>
      <c r="K5" s="65">
        <f t="shared" ref="K5:K30" si="2">I5*J5</f>
        <v>0</v>
      </c>
      <c r="L5" s="63">
        <v>1</v>
      </c>
    </row>
    <row r="6" spans="1:17" ht="30" customHeight="1" x14ac:dyDescent="0.3">
      <c r="A6" s="80" t="str">
        <f>IF(L6=1,"LArst-"&amp;TEXT(COUNTIF($L$3:L6, "1"), "0"), "")</f>
        <v>LArst-3</v>
      </c>
      <c r="B6" s="81" t="s">
        <v>10</v>
      </c>
      <c r="C6" s="133" t="s">
        <v>179</v>
      </c>
      <c r="D6" s="161"/>
      <c r="E6" s="84"/>
      <c r="F6" s="121">
        <v>1</v>
      </c>
      <c r="G6" s="122" t="s">
        <v>67</v>
      </c>
      <c r="H6" s="65">
        <f>COUNTIF(G:G,"=Exception")</f>
        <v>0</v>
      </c>
      <c r="I6" s="65">
        <f t="shared" si="0"/>
        <v>1</v>
      </c>
      <c r="J6" s="65">
        <f t="shared" si="1"/>
        <v>0</v>
      </c>
      <c r="K6" s="65">
        <f t="shared" si="2"/>
        <v>0</v>
      </c>
      <c r="L6" s="63">
        <v>1</v>
      </c>
    </row>
    <row r="7" spans="1:17" ht="30" customHeight="1" x14ac:dyDescent="0.3">
      <c r="A7" s="80" t="str">
        <f>IF(L7=1,"LArst-"&amp;TEXT(COUNTIF($L$3:L7, "1"), "0"), "")</f>
        <v>LArst-4</v>
      </c>
      <c r="B7" s="81" t="s">
        <v>10</v>
      </c>
      <c r="C7" s="133" t="s">
        <v>180</v>
      </c>
      <c r="D7" s="161"/>
      <c r="E7" s="84"/>
      <c r="F7" s="121">
        <v>1</v>
      </c>
      <c r="G7" s="122" t="s">
        <v>67</v>
      </c>
      <c r="H7" s="564">
        <f>COUNTIFS(B:B,"=Critical",G:G,"=Select from Drop Down List")</f>
        <v>6</v>
      </c>
      <c r="I7" s="65">
        <f t="shared" si="0"/>
        <v>1</v>
      </c>
      <c r="J7" s="65">
        <f t="shared" si="1"/>
        <v>0</v>
      </c>
      <c r="K7" s="65">
        <f t="shared" si="2"/>
        <v>0</v>
      </c>
      <c r="L7" s="63">
        <v>1</v>
      </c>
    </row>
    <row r="8" spans="1:17" ht="30" customHeight="1" x14ac:dyDescent="0.3">
      <c r="A8" s="80" t="str">
        <f>IF(L8=1,"LArst-"&amp;TEXT(COUNTIF($L$3:L8, "1"), "0"), "")</f>
        <v>LArst-5</v>
      </c>
      <c r="B8" s="81" t="s">
        <v>10</v>
      </c>
      <c r="C8" s="133" t="s">
        <v>181</v>
      </c>
      <c r="D8" s="161"/>
      <c r="E8" s="84"/>
      <c r="F8" s="121">
        <v>1</v>
      </c>
      <c r="G8" s="122" t="s">
        <v>67</v>
      </c>
      <c r="H8" s="564">
        <f>COUNTIFS(B:B,"=Critical",G:G,"=Function Available")</f>
        <v>0</v>
      </c>
      <c r="I8" s="65">
        <f t="shared" si="0"/>
        <v>1</v>
      </c>
      <c r="J8" s="65">
        <f t="shared" si="1"/>
        <v>0</v>
      </c>
      <c r="K8" s="65">
        <f t="shared" si="2"/>
        <v>0</v>
      </c>
      <c r="L8" s="63">
        <v>1</v>
      </c>
    </row>
    <row r="9" spans="1:17" ht="30" customHeight="1" x14ac:dyDescent="0.3">
      <c r="A9" s="80" t="str">
        <f>IF(L9=1,"LArst-"&amp;TEXT(COUNTIF($L$3:L9, "1"), "0"), "")</f>
        <v>LArst-6</v>
      </c>
      <c r="B9" s="81" t="s">
        <v>10</v>
      </c>
      <c r="C9" s="133" t="s">
        <v>182</v>
      </c>
      <c r="D9" s="161"/>
      <c r="E9" s="84"/>
      <c r="F9" s="121">
        <v>1</v>
      </c>
      <c r="G9" s="122" t="s">
        <v>67</v>
      </c>
      <c r="H9" s="564">
        <f>COUNTIFS(B:B,"=Critical",G:G,"=Function Not Available")</f>
        <v>0</v>
      </c>
      <c r="I9" s="65">
        <f t="shared" si="0"/>
        <v>1</v>
      </c>
      <c r="J9" s="65">
        <f t="shared" si="1"/>
        <v>0</v>
      </c>
      <c r="K9" s="65">
        <f t="shared" si="2"/>
        <v>0</v>
      </c>
      <c r="L9" s="63">
        <v>1</v>
      </c>
    </row>
    <row r="10" spans="1:17" ht="30" customHeight="1" x14ac:dyDescent="0.3">
      <c r="A10" s="80" t="str">
        <f>IF(L10=1,"LArst-"&amp;TEXT(COUNTIF($L$3:L10, "1"), "0"), "")</f>
        <v>LArst-7</v>
      </c>
      <c r="B10" s="81" t="s">
        <v>10</v>
      </c>
      <c r="C10" s="133" t="s">
        <v>183</v>
      </c>
      <c r="D10" s="161"/>
      <c r="E10" s="84"/>
      <c r="F10" s="121">
        <v>1</v>
      </c>
      <c r="G10" s="122" t="s">
        <v>67</v>
      </c>
      <c r="H10" s="564">
        <f>COUNTIFS(B:B,"=Critical",G:G,"=Exception")</f>
        <v>0</v>
      </c>
      <c r="I10" s="65">
        <f t="shared" si="0"/>
        <v>1</v>
      </c>
      <c r="J10" s="65">
        <f t="shared" si="1"/>
        <v>0</v>
      </c>
      <c r="K10" s="65">
        <f t="shared" si="2"/>
        <v>0</v>
      </c>
      <c r="L10" s="63">
        <v>1</v>
      </c>
    </row>
    <row r="11" spans="1:17" ht="30" customHeight="1" x14ac:dyDescent="0.3">
      <c r="A11" s="80" t="str">
        <f>IF(L11=1,"LArst-"&amp;TEXT(COUNTIF($L$3:L11, "1"), "0"), "")</f>
        <v>LArst-8</v>
      </c>
      <c r="B11" s="81" t="s">
        <v>10</v>
      </c>
      <c r="C11" s="133" t="s">
        <v>184</v>
      </c>
      <c r="D11" s="161"/>
      <c r="E11" s="84"/>
      <c r="F11" s="121">
        <v>1</v>
      </c>
      <c r="G11" s="122" t="s">
        <v>67</v>
      </c>
      <c r="H11" s="565">
        <f>COUNTIFS(B:B,"=Important",G:G,"=Select from Drop Down List")</f>
        <v>32</v>
      </c>
      <c r="I11" s="65">
        <f t="shared" si="0"/>
        <v>1</v>
      </c>
      <c r="J11" s="65">
        <f t="shared" si="1"/>
        <v>0</v>
      </c>
      <c r="K11" s="65">
        <f t="shared" si="2"/>
        <v>0</v>
      </c>
      <c r="L11" s="63">
        <v>1</v>
      </c>
    </row>
    <row r="12" spans="1:17" ht="30" customHeight="1" x14ac:dyDescent="0.3">
      <c r="A12" s="80" t="str">
        <f>IF(L12=1,"LArst-"&amp;TEXT(COUNTIF($L$3:L12, "1"), "0"), "")</f>
        <v>LArst-9</v>
      </c>
      <c r="B12" s="81" t="s">
        <v>10</v>
      </c>
      <c r="C12" s="133" t="s">
        <v>185</v>
      </c>
      <c r="D12" s="161"/>
      <c r="E12" s="84"/>
      <c r="F12" s="121">
        <v>1</v>
      </c>
      <c r="G12" s="122" t="s">
        <v>67</v>
      </c>
      <c r="H12" s="565">
        <f>COUNTIFS(B:B,"=Important",G:G,"=Function Available")</f>
        <v>0</v>
      </c>
      <c r="I12" s="65">
        <f t="shared" si="0"/>
        <v>1</v>
      </c>
      <c r="J12" s="65">
        <f t="shared" si="1"/>
        <v>0</v>
      </c>
      <c r="K12" s="65">
        <f t="shared" si="2"/>
        <v>0</v>
      </c>
      <c r="L12" s="63">
        <v>1</v>
      </c>
    </row>
    <row r="13" spans="1:17" ht="30" customHeight="1" x14ac:dyDescent="0.3">
      <c r="A13" s="80" t="str">
        <f>IF(L13=1,"LArst-"&amp;TEXT(COUNTIF($L$3:L13, "1"), "0"), "")</f>
        <v>LArst-10</v>
      </c>
      <c r="B13" s="81" t="s">
        <v>10</v>
      </c>
      <c r="C13" s="133" t="s">
        <v>186</v>
      </c>
      <c r="D13" s="161"/>
      <c r="E13" s="84"/>
      <c r="F13" s="121">
        <v>1</v>
      </c>
      <c r="G13" s="122" t="s">
        <v>67</v>
      </c>
      <c r="H13" s="565">
        <f>COUNTIFS(B:B,"=Important",G:G,"=Function Not Available")</f>
        <v>0</v>
      </c>
      <c r="I13" s="65">
        <f t="shared" si="0"/>
        <v>1</v>
      </c>
      <c r="J13" s="65">
        <f t="shared" si="1"/>
        <v>0</v>
      </c>
      <c r="K13" s="65">
        <f t="shared" si="2"/>
        <v>0</v>
      </c>
      <c r="L13" s="63">
        <v>1</v>
      </c>
    </row>
    <row r="14" spans="1:17" ht="30" customHeight="1" x14ac:dyDescent="0.3">
      <c r="A14" s="80" t="str">
        <f>IF(L14=1,"LArst-"&amp;TEXT(COUNTIF($L$3:L14, "1"), "0"), "")</f>
        <v>LArst-11</v>
      </c>
      <c r="B14" s="81" t="s">
        <v>10</v>
      </c>
      <c r="C14" s="133" t="s">
        <v>187</v>
      </c>
      <c r="D14" s="161"/>
      <c r="E14" s="84"/>
      <c r="F14" s="121">
        <v>1</v>
      </c>
      <c r="G14" s="122" t="s">
        <v>67</v>
      </c>
      <c r="H14" s="565">
        <f>COUNTIFS(B:B,"=Important",G:G,"=Exception")</f>
        <v>0</v>
      </c>
      <c r="I14" s="65">
        <f t="shared" si="0"/>
        <v>1</v>
      </c>
      <c r="J14" s="65">
        <f t="shared" si="1"/>
        <v>0</v>
      </c>
      <c r="K14" s="65">
        <f t="shared" si="2"/>
        <v>0</v>
      </c>
      <c r="L14" s="63">
        <v>1</v>
      </c>
    </row>
    <row r="15" spans="1:17" ht="30" customHeight="1" x14ac:dyDescent="0.3">
      <c r="A15" s="80" t="str">
        <f>IF(L15=1,"LArst-"&amp;TEXT(COUNTIF($L$3:L15, "1"), "0"), "")</f>
        <v>LArst-12</v>
      </c>
      <c r="B15" s="81" t="s">
        <v>10</v>
      </c>
      <c r="C15" s="133" t="s">
        <v>188</v>
      </c>
      <c r="D15" s="161"/>
      <c r="E15" s="84"/>
      <c r="F15" s="121">
        <v>1</v>
      </c>
      <c r="G15" s="122" t="s">
        <v>67</v>
      </c>
      <c r="H15" s="566">
        <f>COUNTIFS(B:B,"=Informational",G:G,"=Select from Drop Down List")</f>
        <v>0</v>
      </c>
      <c r="I15" s="65">
        <f t="shared" si="0"/>
        <v>1</v>
      </c>
      <c r="J15" s="65">
        <f t="shared" si="1"/>
        <v>0</v>
      </c>
      <c r="K15" s="65">
        <f t="shared" si="2"/>
        <v>0</v>
      </c>
      <c r="L15" s="63">
        <v>1</v>
      </c>
    </row>
    <row r="16" spans="1:17" ht="30" customHeight="1" x14ac:dyDescent="0.3">
      <c r="A16" s="80" t="str">
        <f>IF(L16=1,"LArst-"&amp;TEXT(COUNTIF($L$3:L16, "1"), "0"), "")</f>
        <v>LArst-13</v>
      </c>
      <c r="B16" s="81" t="s">
        <v>10</v>
      </c>
      <c r="C16" s="133" t="s">
        <v>189</v>
      </c>
      <c r="D16" s="161"/>
      <c r="E16" s="84"/>
      <c r="F16" s="121">
        <v>1</v>
      </c>
      <c r="G16" s="122" t="s">
        <v>67</v>
      </c>
      <c r="H16" s="566">
        <f>COUNTIFS(B:B,"=Informational",G:G,"=Function Available")</f>
        <v>0</v>
      </c>
      <c r="I16" s="65">
        <f t="shared" si="0"/>
        <v>1</v>
      </c>
      <c r="J16" s="65">
        <f t="shared" si="1"/>
        <v>0</v>
      </c>
      <c r="K16" s="65">
        <f t="shared" si="2"/>
        <v>0</v>
      </c>
      <c r="L16" s="63">
        <v>1</v>
      </c>
    </row>
    <row r="17" spans="1:12" ht="30" customHeight="1" x14ac:dyDescent="0.3">
      <c r="A17" s="80" t="str">
        <f>IF(L17=1,"LArst-"&amp;TEXT(COUNTIF($L$3:L17, "1"), "0"), "")</f>
        <v>LArst-14</v>
      </c>
      <c r="B17" s="81" t="s">
        <v>10</v>
      </c>
      <c r="C17" s="133" t="s">
        <v>190</v>
      </c>
      <c r="D17" s="161"/>
      <c r="E17" s="84"/>
      <c r="F17" s="121">
        <v>1</v>
      </c>
      <c r="G17" s="122" t="s">
        <v>67</v>
      </c>
      <c r="H17" s="566">
        <f>COUNTIFS(B:B,"=Informational",G:G,"=Function Not Available")</f>
        <v>0</v>
      </c>
      <c r="I17" s="65">
        <f t="shared" si="0"/>
        <v>1</v>
      </c>
      <c r="J17" s="65">
        <f t="shared" si="1"/>
        <v>0</v>
      </c>
      <c r="K17" s="65">
        <f t="shared" si="2"/>
        <v>0</v>
      </c>
      <c r="L17" s="63">
        <v>1</v>
      </c>
    </row>
    <row r="18" spans="1:12" ht="30" customHeight="1" x14ac:dyDescent="0.3">
      <c r="A18" s="80" t="str">
        <f>IF(L18=1,"LArst-"&amp;TEXT(COUNTIF($L$3:L18, "1"), "0"), "")</f>
        <v>LArst-15</v>
      </c>
      <c r="B18" s="81" t="s">
        <v>10</v>
      </c>
      <c r="C18" s="133" t="s">
        <v>191</v>
      </c>
      <c r="D18" s="161"/>
      <c r="E18" s="84"/>
      <c r="F18" s="121">
        <v>1</v>
      </c>
      <c r="G18" s="122" t="s">
        <v>67</v>
      </c>
      <c r="H18" s="566">
        <f>COUNTIFS(B:B,"=Informational",G:G,"=Exception")</f>
        <v>0</v>
      </c>
      <c r="I18" s="65">
        <f t="shared" si="0"/>
        <v>1</v>
      </c>
      <c r="J18" s="65">
        <f t="shared" si="1"/>
        <v>0</v>
      </c>
      <c r="K18" s="65">
        <f t="shared" si="2"/>
        <v>0</v>
      </c>
      <c r="L18" s="63">
        <v>1</v>
      </c>
    </row>
    <row r="19" spans="1:12" ht="30" customHeight="1" x14ac:dyDescent="0.3">
      <c r="A19" s="80" t="str">
        <f>IF(L19=1,"LArst-"&amp;TEXT(COUNTIF($L$3:L19, "1"), "0"), "")</f>
        <v>LArst-16</v>
      </c>
      <c r="B19" s="81" t="s">
        <v>10</v>
      </c>
      <c r="C19" s="133" t="s">
        <v>192</v>
      </c>
      <c r="D19" s="161"/>
      <c r="E19" s="84"/>
      <c r="F19" s="121">
        <v>1</v>
      </c>
      <c r="G19" s="122" t="s">
        <v>67</v>
      </c>
      <c r="H19" s="65"/>
      <c r="I19" s="65">
        <f t="shared" si="0"/>
        <v>1</v>
      </c>
      <c r="J19" s="65">
        <f t="shared" si="1"/>
        <v>0</v>
      </c>
      <c r="K19" s="65">
        <f t="shared" si="2"/>
        <v>0</v>
      </c>
      <c r="L19" s="63">
        <v>1</v>
      </c>
    </row>
    <row r="20" spans="1:12" ht="30" customHeight="1" x14ac:dyDescent="0.3">
      <c r="A20" s="80" t="str">
        <f>IF(L20=1,"LArst-"&amp;TEXT(COUNTIF($L$3:L20, "1"), "0"), "")</f>
        <v>LArst-17</v>
      </c>
      <c r="B20" s="81" t="s">
        <v>9</v>
      </c>
      <c r="C20" s="133" t="s">
        <v>193</v>
      </c>
      <c r="D20" s="161"/>
      <c r="E20" s="84"/>
      <c r="F20" s="121">
        <v>1</v>
      </c>
      <c r="G20" s="122" t="s">
        <v>67</v>
      </c>
      <c r="H20" s="65"/>
      <c r="I20" s="65">
        <f t="shared" si="0"/>
        <v>5</v>
      </c>
      <c r="J20" s="65">
        <f t="shared" si="1"/>
        <v>0</v>
      </c>
      <c r="K20" s="65">
        <f t="shared" si="2"/>
        <v>0</v>
      </c>
      <c r="L20" s="63">
        <v>1</v>
      </c>
    </row>
    <row r="21" spans="1:12" ht="62.4" x14ac:dyDescent="0.3">
      <c r="A21" s="80" t="str">
        <f>IF(L21=1,"LArst-"&amp;TEXT(COUNTIF($L$3:L21, "1"), "0"), "")</f>
        <v>LArst-18</v>
      </c>
      <c r="B21" s="81" t="s">
        <v>9</v>
      </c>
      <c r="C21" s="106" t="s">
        <v>194</v>
      </c>
      <c r="D21" s="161"/>
      <c r="E21" s="84"/>
      <c r="F21" s="121">
        <v>1</v>
      </c>
      <c r="G21" s="122" t="s">
        <v>67</v>
      </c>
      <c r="H21" s="65"/>
      <c r="I21" s="65">
        <f t="shared" si="0"/>
        <v>5</v>
      </c>
      <c r="J21" s="65">
        <f t="shared" si="1"/>
        <v>0</v>
      </c>
      <c r="K21" s="65">
        <f t="shared" si="2"/>
        <v>0</v>
      </c>
      <c r="L21" s="63">
        <v>1</v>
      </c>
    </row>
    <row r="22" spans="1:12" ht="42" customHeight="1" x14ac:dyDescent="0.3">
      <c r="A22" s="80" t="str">
        <f>IF(L22=1,"LArst-"&amp;TEXT(COUNTIF($L$3:L22, "1"), "0"), "")</f>
        <v>LArst-19</v>
      </c>
      <c r="B22" s="81" t="s">
        <v>9</v>
      </c>
      <c r="C22" s="106" t="s">
        <v>195</v>
      </c>
      <c r="D22" s="161"/>
      <c r="E22" s="84"/>
      <c r="F22" s="121">
        <v>1</v>
      </c>
      <c r="G22" s="122" t="s">
        <v>67</v>
      </c>
      <c r="H22" s="65"/>
      <c r="I22" s="65">
        <f t="shared" si="0"/>
        <v>5</v>
      </c>
      <c r="J22" s="65">
        <f t="shared" si="1"/>
        <v>0</v>
      </c>
      <c r="K22" s="65">
        <f t="shared" si="2"/>
        <v>0</v>
      </c>
      <c r="L22" s="63">
        <v>1</v>
      </c>
    </row>
    <row r="23" spans="1:12" ht="30" customHeight="1" x14ac:dyDescent="0.3">
      <c r="A23" s="80" t="str">
        <f>IF(L23=1,"LArst-"&amp;TEXT(COUNTIF($L$3:L23, "1"), "0"), "")</f>
        <v>LArst-20</v>
      </c>
      <c r="B23" s="81" t="s">
        <v>10</v>
      </c>
      <c r="C23" s="106" t="s">
        <v>196</v>
      </c>
      <c r="D23" s="161"/>
      <c r="E23" s="84"/>
      <c r="F23" s="121">
        <v>1</v>
      </c>
      <c r="G23" s="122" t="s">
        <v>67</v>
      </c>
      <c r="H23" s="97"/>
      <c r="I23" s="65">
        <f t="shared" si="0"/>
        <v>1</v>
      </c>
      <c r="J23" s="65">
        <f t="shared" si="1"/>
        <v>0</v>
      </c>
      <c r="K23" s="65">
        <f t="shared" si="2"/>
        <v>0</v>
      </c>
      <c r="L23" s="63">
        <v>1</v>
      </c>
    </row>
    <row r="24" spans="1:12" ht="30" customHeight="1" x14ac:dyDescent="0.3">
      <c r="A24" s="80" t="str">
        <f>IF(L24=1,"LArst-"&amp;TEXT(COUNTIF($L$3:L24, "1"), "0"), "")</f>
        <v>LArst-21</v>
      </c>
      <c r="B24" s="81" t="s">
        <v>10</v>
      </c>
      <c r="C24" s="106" t="s">
        <v>197</v>
      </c>
      <c r="D24" s="161"/>
      <c r="E24" s="84"/>
      <c r="F24" s="121">
        <v>1</v>
      </c>
      <c r="G24" s="122" t="s">
        <v>67</v>
      </c>
      <c r="H24" s="65"/>
      <c r="I24" s="65">
        <f t="shared" si="0"/>
        <v>1</v>
      </c>
      <c r="J24" s="65">
        <f t="shared" si="1"/>
        <v>0</v>
      </c>
      <c r="K24" s="65">
        <f t="shared" si="2"/>
        <v>0</v>
      </c>
      <c r="L24" s="63">
        <v>1</v>
      </c>
    </row>
    <row r="25" spans="1:12" ht="33" customHeight="1" x14ac:dyDescent="0.3">
      <c r="A25" s="80" t="str">
        <f>IF(L25=1,"LArst-"&amp;TEXT(COUNTIF($L$3:L25, "1"), "0"), "")</f>
        <v>LArst-22</v>
      </c>
      <c r="B25" s="81" t="s">
        <v>9</v>
      </c>
      <c r="C25" s="106" t="s">
        <v>198</v>
      </c>
      <c r="D25" s="161"/>
      <c r="E25" s="84"/>
      <c r="F25" s="121">
        <v>1</v>
      </c>
      <c r="G25" s="122" t="s">
        <v>67</v>
      </c>
      <c r="H25" s="65"/>
      <c r="I25" s="65">
        <f t="shared" si="0"/>
        <v>5</v>
      </c>
      <c r="J25" s="65">
        <f t="shared" si="1"/>
        <v>0</v>
      </c>
      <c r="K25" s="65">
        <f t="shared" si="2"/>
        <v>0</v>
      </c>
      <c r="L25" s="63">
        <v>1</v>
      </c>
    </row>
    <row r="26" spans="1:12" ht="30" customHeight="1" x14ac:dyDescent="0.3">
      <c r="A26" s="80" t="str">
        <f>IF(L26=1,"LArst-"&amp;TEXT(COUNTIF($L$3:L26, "1"), "0"), "")</f>
        <v>LArst-23</v>
      </c>
      <c r="B26" s="81" t="s">
        <v>10</v>
      </c>
      <c r="C26" s="106" t="s">
        <v>199</v>
      </c>
      <c r="D26" s="161"/>
      <c r="E26" s="84"/>
      <c r="F26" s="121">
        <v>1</v>
      </c>
      <c r="G26" s="122" t="s">
        <v>67</v>
      </c>
      <c r="H26" s="65"/>
      <c r="I26" s="65">
        <f t="shared" si="0"/>
        <v>1</v>
      </c>
      <c r="J26" s="65">
        <f t="shared" si="1"/>
        <v>0</v>
      </c>
      <c r="K26" s="65">
        <f t="shared" si="2"/>
        <v>0</v>
      </c>
      <c r="L26" s="63">
        <v>1</v>
      </c>
    </row>
    <row r="27" spans="1:12" ht="30" customHeight="1" x14ac:dyDescent="0.3">
      <c r="A27" s="80" t="str">
        <f>IF(L27=1,"LArst-"&amp;TEXT(COUNTIF($L$3:L27, "1"), "0"), "")</f>
        <v>LArst-24</v>
      </c>
      <c r="B27" s="81" t="s">
        <v>10</v>
      </c>
      <c r="C27" s="106" t="s">
        <v>200</v>
      </c>
      <c r="D27" s="161"/>
      <c r="E27" s="84"/>
      <c r="F27" s="121">
        <v>1</v>
      </c>
      <c r="G27" s="122" t="s">
        <v>67</v>
      </c>
      <c r="H27" s="65"/>
      <c r="I27" s="65">
        <f t="shared" si="0"/>
        <v>1</v>
      </c>
      <c r="J27" s="65">
        <f t="shared" si="1"/>
        <v>0</v>
      </c>
      <c r="K27" s="65">
        <f t="shared" si="2"/>
        <v>0</v>
      </c>
      <c r="L27" s="63">
        <v>1</v>
      </c>
    </row>
    <row r="28" spans="1:12" ht="30" customHeight="1" x14ac:dyDescent="0.3">
      <c r="A28" s="80" t="str">
        <f>IF(L28=1,"LArst-"&amp;TEXT(COUNTIF($L$3:L28, "1"), "0"), "")</f>
        <v>LArst-25</v>
      </c>
      <c r="B28" s="81" t="s">
        <v>10</v>
      </c>
      <c r="C28" s="106" t="s">
        <v>201</v>
      </c>
      <c r="D28" s="161"/>
      <c r="E28" s="84"/>
      <c r="F28" s="121">
        <v>1</v>
      </c>
      <c r="G28" s="122" t="s">
        <v>67</v>
      </c>
      <c r="H28" s="65"/>
      <c r="I28" s="65">
        <f t="shared" si="0"/>
        <v>1</v>
      </c>
      <c r="J28" s="65">
        <f t="shared" si="1"/>
        <v>0</v>
      </c>
      <c r="K28" s="65">
        <f t="shared" si="2"/>
        <v>0</v>
      </c>
      <c r="L28" s="63">
        <v>1</v>
      </c>
    </row>
    <row r="29" spans="1:12" ht="43.5" customHeight="1" x14ac:dyDescent="0.3">
      <c r="A29" s="80" t="str">
        <f>IF(L29=1,"LArst-"&amp;TEXT(COUNTIF($L$3:L29, "1"), "0"), "")</f>
        <v>LArst-26</v>
      </c>
      <c r="B29" s="81" t="s">
        <v>10</v>
      </c>
      <c r="C29" s="106" t="s">
        <v>202</v>
      </c>
      <c r="D29" s="161"/>
      <c r="E29" s="84"/>
      <c r="F29" s="121">
        <v>1</v>
      </c>
      <c r="G29" s="122" t="s">
        <v>67</v>
      </c>
      <c r="H29" s="65"/>
      <c r="I29" s="65">
        <f t="shared" si="0"/>
        <v>1</v>
      </c>
      <c r="J29" s="65">
        <f t="shared" si="1"/>
        <v>0</v>
      </c>
      <c r="K29" s="65">
        <f t="shared" si="2"/>
        <v>0</v>
      </c>
      <c r="L29" s="63">
        <v>1</v>
      </c>
    </row>
    <row r="30" spans="1:12" ht="30.75" customHeight="1" x14ac:dyDescent="0.3">
      <c r="A30" s="80" t="str">
        <f>IF(L30=1,"LArst-"&amp;TEXT(COUNTIF($L$3:L30, "1"), "0"), "")</f>
        <v>LArst-27</v>
      </c>
      <c r="B30" s="81" t="s">
        <v>10</v>
      </c>
      <c r="C30" s="106" t="s">
        <v>203</v>
      </c>
      <c r="D30" s="162"/>
      <c r="E30" s="90"/>
      <c r="F30" s="163">
        <v>1</v>
      </c>
      <c r="G30" s="164" t="s">
        <v>67</v>
      </c>
      <c r="H30" s="65"/>
      <c r="I30" s="65">
        <f t="shared" si="0"/>
        <v>1</v>
      </c>
      <c r="J30" s="65">
        <f t="shared" si="1"/>
        <v>0</v>
      </c>
      <c r="K30" s="65">
        <f t="shared" si="2"/>
        <v>0</v>
      </c>
      <c r="L30" s="63">
        <v>1</v>
      </c>
    </row>
    <row r="31" spans="1:12" ht="15" customHeight="1" x14ac:dyDescent="0.3">
      <c r="A31" s="155"/>
      <c r="B31" s="113"/>
      <c r="C31" s="114" t="s">
        <v>204</v>
      </c>
      <c r="D31" s="167"/>
      <c r="E31" s="168"/>
      <c r="F31" s="116"/>
      <c r="G31" s="104"/>
      <c r="H31" s="65"/>
    </row>
    <row r="32" spans="1:12" ht="30" customHeight="1" x14ac:dyDescent="0.3">
      <c r="A32" s="80" t="str">
        <f>IF(L32=1,"LArst-"&amp;TEXT(COUNTIF($L$3:L32, "1"), "0"), "")</f>
        <v>LArst-28</v>
      </c>
      <c r="B32" s="81" t="s">
        <v>9</v>
      </c>
      <c r="C32" s="106" t="s">
        <v>205</v>
      </c>
      <c r="D32" s="161"/>
      <c r="E32" s="84"/>
      <c r="F32" s="121">
        <v>1</v>
      </c>
      <c r="G32" s="122" t="s">
        <v>67</v>
      </c>
      <c r="H32" s="65"/>
      <c r="I32" s="65">
        <f>IF(NOT(ISBLANK($B32)),VLOOKUP($B32,specdata,2,FALSE()),"")</f>
        <v>5</v>
      </c>
      <c r="J32" s="65">
        <f>VLOOKUP(G32,AvailabilityData,2,FALSE())</f>
        <v>0</v>
      </c>
      <c r="K32" s="65">
        <f>I32*J32</f>
        <v>0</v>
      </c>
      <c r="L32" s="63">
        <v>1</v>
      </c>
    </row>
    <row r="33" spans="1:12" ht="62.4" x14ac:dyDescent="0.3">
      <c r="A33" s="80" t="str">
        <f>IF(L33=1,"LArst-"&amp;TEXT(COUNTIF($L$3:L33, "1"), "0"), "")</f>
        <v>LArst-29</v>
      </c>
      <c r="B33" s="81" t="s">
        <v>10</v>
      </c>
      <c r="C33" s="106" t="s">
        <v>206</v>
      </c>
      <c r="D33" s="162"/>
      <c r="E33" s="90"/>
      <c r="F33" s="163">
        <v>1</v>
      </c>
      <c r="G33" s="164" t="s">
        <v>67</v>
      </c>
      <c r="H33" s="65"/>
      <c r="I33" s="65">
        <f>IF(NOT(ISBLANK($B33)),VLOOKUP($B33,specdata,2,FALSE()),"")</f>
        <v>1</v>
      </c>
      <c r="J33" s="65">
        <f>VLOOKUP(G33,AvailabilityData,2,FALSE())</f>
        <v>0</v>
      </c>
      <c r="K33" s="65">
        <f>I33*J33</f>
        <v>0</v>
      </c>
      <c r="L33" s="63">
        <v>1</v>
      </c>
    </row>
    <row r="34" spans="1:12" ht="15" customHeight="1" x14ac:dyDescent="0.3">
      <c r="A34" s="169"/>
      <c r="B34" s="170"/>
      <c r="C34" s="114" t="s">
        <v>207</v>
      </c>
      <c r="D34" s="171"/>
      <c r="E34" s="172"/>
      <c r="F34" s="173"/>
      <c r="G34" s="104"/>
      <c r="H34" s="65"/>
    </row>
    <row r="35" spans="1:12" s="153" customFormat="1" ht="30" customHeight="1" x14ac:dyDescent="0.3">
      <c r="A35" s="174"/>
      <c r="B35" s="175"/>
      <c r="C35" s="176" t="s">
        <v>208</v>
      </c>
      <c r="D35" s="177"/>
      <c r="E35" s="178"/>
      <c r="F35" s="179"/>
      <c r="G35" s="104"/>
      <c r="H35" s="65"/>
      <c r="I35" s="97"/>
      <c r="J35" s="97"/>
      <c r="K35" s="97"/>
    </row>
    <row r="36" spans="1:12" ht="30" customHeight="1" x14ac:dyDescent="0.3">
      <c r="A36" s="80" t="str">
        <f>IF(L36=1,"LArst-"&amp;TEXT(COUNTIF($L$3:L36, "1"), "0"), "")</f>
        <v>LArst-30</v>
      </c>
      <c r="B36" s="81" t="s">
        <v>10</v>
      </c>
      <c r="C36" s="133" t="s">
        <v>209</v>
      </c>
      <c r="D36" s="161"/>
      <c r="E36" s="84"/>
      <c r="F36" s="121">
        <v>1</v>
      </c>
      <c r="G36" s="122" t="s">
        <v>67</v>
      </c>
      <c r="H36" s="65"/>
      <c r="I36" s="65">
        <f t="shared" ref="I36:I44" si="3">IF(NOT(ISBLANK($B36)),VLOOKUP($B36,specdata,2,FALSE()),"")</f>
        <v>1</v>
      </c>
      <c r="J36" s="65">
        <f t="shared" ref="J36:J44" si="4">VLOOKUP(G36,AvailabilityData,2,FALSE())</f>
        <v>0</v>
      </c>
      <c r="K36" s="65">
        <f t="shared" ref="K36:K44" si="5">I36*J36</f>
        <v>0</v>
      </c>
      <c r="L36" s="63">
        <v>1</v>
      </c>
    </row>
    <row r="37" spans="1:12" ht="30" customHeight="1" x14ac:dyDescent="0.3">
      <c r="A37" s="80" t="str">
        <f>IF(L37=1,"LArst-"&amp;TEXT(COUNTIF($L$3:L37, "1"), "0"), "")</f>
        <v>LArst-31</v>
      </c>
      <c r="B37" s="81" t="s">
        <v>10</v>
      </c>
      <c r="C37" s="133" t="s">
        <v>210</v>
      </c>
      <c r="D37" s="161"/>
      <c r="E37" s="84"/>
      <c r="F37" s="121">
        <v>1</v>
      </c>
      <c r="G37" s="122" t="s">
        <v>67</v>
      </c>
      <c r="H37" s="65"/>
      <c r="I37" s="65">
        <f t="shared" si="3"/>
        <v>1</v>
      </c>
      <c r="J37" s="65">
        <f t="shared" si="4"/>
        <v>0</v>
      </c>
      <c r="K37" s="65">
        <f t="shared" si="5"/>
        <v>0</v>
      </c>
      <c r="L37" s="63">
        <v>1</v>
      </c>
    </row>
    <row r="38" spans="1:12" ht="30" customHeight="1" x14ac:dyDescent="0.3">
      <c r="A38" s="80" t="str">
        <f>IF(L38=1,"LArst-"&amp;TEXT(COUNTIF($L$3:L38, "1"), "0"), "")</f>
        <v>LArst-32</v>
      </c>
      <c r="B38" s="81" t="s">
        <v>10</v>
      </c>
      <c r="C38" s="133" t="s">
        <v>211</v>
      </c>
      <c r="D38" s="161"/>
      <c r="E38" s="84"/>
      <c r="F38" s="121">
        <v>1</v>
      </c>
      <c r="G38" s="122" t="s">
        <v>67</v>
      </c>
      <c r="H38" s="65"/>
      <c r="I38" s="65">
        <f t="shared" si="3"/>
        <v>1</v>
      </c>
      <c r="J38" s="65">
        <f t="shared" si="4"/>
        <v>0</v>
      </c>
      <c r="K38" s="65">
        <f t="shared" si="5"/>
        <v>0</v>
      </c>
      <c r="L38" s="63">
        <v>1</v>
      </c>
    </row>
    <row r="39" spans="1:12" ht="30" customHeight="1" x14ac:dyDescent="0.3">
      <c r="A39" s="80" t="str">
        <f>IF(L39=1,"LArst-"&amp;TEXT(COUNTIF($L$3:L39, "1"), "0"), "")</f>
        <v>LArst-33</v>
      </c>
      <c r="B39" s="81" t="s">
        <v>10</v>
      </c>
      <c r="C39" s="133" t="s">
        <v>212</v>
      </c>
      <c r="D39" s="161"/>
      <c r="E39" s="84"/>
      <c r="F39" s="121">
        <v>1</v>
      </c>
      <c r="G39" s="122" t="s">
        <v>67</v>
      </c>
      <c r="H39" s="65"/>
      <c r="I39" s="65">
        <f t="shared" si="3"/>
        <v>1</v>
      </c>
      <c r="J39" s="65">
        <f t="shared" si="4"/>
        <v>0</v>
      </c>
      <c r="K39" s="65">
        <f t="shared" si="5"/>
        <v>0</v>
      </c>
      <c r="L39" s="63">
        <v>1</v>
      </c>
    </row>
    <row r="40" spans="1:12" ht="30" customHeight="1" x14ac:dyDescent="0.3">
      <c r="A40" s="80" t="str">
        <f>IF(L40=1,"LArst-"&amp;TEXT(COUNTIF($L$3:L40, "1"), "0"), "")</f>
        <v>LArst-34</v>
      </c>
      <c r="B40" s="81" t="s">
        <v>10</v>
      </c>
      <c r="C40" s="133" t="s">
        <v>213</v>
      </c>
      <c r="D40" s="161"/>
      <c r="E40" s="84"/>
      <c r="F40" s="121">
        <v>1</v>
      </c>
      <c r="G40" s="122" t="s">
        <v>67</v>
      </c>
      <c r="H40" s="65"/>
      <c r="I40" s="65">
        <f t="shared" si="3"/>
        <v>1</v>
      </c>
      <c r="J40" s="65">
        <f t="shared" si="4"/>
        <v>0</v>
      </c>
      <c r="K40" s="65">
        <f t="shared" si="5"/>
        <v>0</v>
      </c>
      <c r="L40" s="63">
        <v>1</v>
      </c>
    </row>
    <row r="41" spans="1:12" ht="30" customHeight="1" x14ac:dyDescent="0.3">
      <c r="A41" s="80" t="str">
        <f>IF(L41=1,"LArst-"&amp;TEXT(COUNTIF($L$3:L41, "1"), "0"), "")</f>
        <v>LArst-35</v>
      </c>
      <c r="B41" s="81" t="s">
        <v>10</v>
      </c>
      <c r="C41" s="133" t="s">
        <v>214</v>
      </c>
      <c r="D41" s="161"/>
      <c r="E41" s="84"/>
      <c r="F41" s="121">
        <v>1</v>
      </c>
      <c r="G41" s="122" t="s">
        <v>67</v>
      </c>
      <c r="H41" s="65"/>
      <c r="I41" s="65">
        <f t="shared" si="3"/>
        <v>1</v>
      </c>
      <c r="J41" s="65">
        <f t="shared" si="4"/>
        <v>0</v>
      </c>
      <c r="K41" s="65">
        <f t="shared" si="5"/>
        <v>0</v>
      </c>
      <c r="L41" s="63">
        <v>1</v>
      </c>
    </row>
    <row r="42" spans="1:12" ht="30" customHeight="1" x14ac:dyDescent="0.3">
      <c r="A42" s="80" t="str">
        <f>IF(L42=1,"LArst-"&amp;TEXT(COUNTIF($L$3:L42, "1"), "0"), "")</f>
        <v>LArst-36</v>
      </c>
      <c r="B42" s="81" t="s">
        <v>10</v>
      </c>
      <c r="C42" s="106" t="s">
        <v>215</v>
      </c>
      <c r="D42" s="161"/>
      <c r="E42" s="84"/>
      <c r="F42" s="121">
        <v>1</v>
      </c>
      <c r="G42" s="122" t="s">
        <v>67</v>
      </c>
      <c r="H42" s="65"/>
      <c r="I42" s="65">
        <f t="shared" si="3"/>
        <v>1</v>
      </c>
      <c r="J42" s="65">
        <f t="shared" si="4"/>
        <v>0</v>
      </c>
      <c r="K42" s="65">
        <f t="shared" si="5"/>
        <v>0</v>
      </c>
      <c r="L42" s="63">
        <v>1</v>
      </c>
    </row>
    <row r="43" spans="1:12" ht="30" customHeight="1" x14ac:dyDescent="0.3">
      <c r="A43" s="80" t="str">
        <f>IF(L43=1,"LArst-"&amp;TEXT(COUNTIF($L$3:L43, "1"), "0"), "")</f>
        <v>LArst-37</v>
      </c>
      <c r="B43" s="81" t="s">
        <v>10</v>
      </c>
      <c r="C43" s="106" t="s">
        <v>216</v>
      </c>
      <c r="D43" s="161"/>
      <c r="E43" s="84"/>
      <c r="F43" s="121">
        <v>1</v>
      </c>
      <c r="G43" s="122" t="s">
        <v>67</v>
      </c>
      <c r="H43" s="65"/>
      <c r="I43" s="65">
        <f t="shared" si="3"/>
        <v>1</v>
      </c>
      <c r="J43" s="65">
        <f t="shared" si="4"/>
        <v>0</v>
      </c>
      <c r="K43" s="65">
        <f t="shared" si="5"/>
        <v>0</v>
      </c>
      <c r="L43" s="63">
        <v>1</v>
      </c>
    </row>
    <row r="44" spans="1:12" ht="30" customHeight="1" x14ac:dyDescent="0.3">
      <c r="A44" s="80" t="str">
        <f>IF(L44=1,"LArst-"&amp;TEXT(COUNTIF($L$3:L44, "1"), "0"), "")</f>
        <v>LArst-38</v>
      </c>
      <c r="B44" s="81" t="s">
        <v>10</v>
      </c>
      <c r="C44" s="143" t="s">
        <v>217</v>
      </c>
      <c r="D44" s="161"/>
      <c r="E44" s="84"/>
      <c r="F44" s="121">
        <v>1</v>
      </c>
      <c r="G44" s="122" t="s">
        <v>67</v>
      </c>
      <c r="H44" s="65"/>
      <c r="I44" s="65">
        <f t="shared" si="3"/>
        <v>1</v>
      </c>
      <c r="J44" s="65">
        <f t="shared" si="4"/>
        <v>0</v>
      </c>
      <c r="K44" s="65">
        <f t="shared" si="5"/>
        <v>0</v>
      </c>
      <c r="L44" s="63">
        <v>1</v>
      </c>
    </row>
    <row r="45" spans="1:12" x14ac:dyDescent="0.3">
      <c r="H45" s="63"/>
    </row>
    <row r="46" spans="1:12" x14ac:dyDescent="0.3">
      <c r="H46" s="63"/>
    </row>
    <row r="47" spans="1:12" x14ac:dyDescent="0.3">
      <c r="H47" s="63"/>
    </row>
    <row r="48" spans="1:12" x14ac:dyDescent="0.3">
      <c r="H48" s="63"/>
    </row>
    <row r="49" spans="8:8" x14ac:dyDescent="0.3">
      <c r="H49" s="63"/>
    </row>
    <row r="50" spans="8:8" x14ac:dyDescent="0.3">
      <c r="H50" s="63"/>
    </row>
    <row r="51" spans="8:8" x14ac:dyDescent="0.3">
      <c r="H51" s="63"/>
    </row>
    <row r="52" spans="8:8" x14ac:dyDescent="0.3">
      <c r="H52" s="63"/>
    </row>
    <row r="53" spans="8:8" x14ac:dyDescent="0.3">
      <c r="H53" s="63"/>
    </row>
    <row r="54" spans="8:8" x14ac:dyDescent="0.3">
      <c r="H54" s="63"/>
    </row>
    <row r="55" spans="8:8" x14ac:dyDescent="0.3">
      <c r="H55" s="63"/>
    </row>
    <row r="56" spans="8:8" x14ac:dyDescent="0.3">
      <c r="H56" s="63"/>
    </row>
    <row r="57" spans="8:8" x14ac:dyDescent="0.3">
      <c r="H57" s="63"/>
    </row>
    <row r="58" spans="8:8" x14ac:dyDescent="0.3">
      <c r="H58" s="63"/>
    </row>
    <row r="59" spans="8:8" x14ac:dyDescent="0.3">
      <c r="H59" s="63"/>
    </row>
    <row r="60" spans="8:8" x14ac:dyDescent="0.3">
      <c r="H60" s="63"/>
    </row>
    <row r="61" spans="8:8" x14ac:dyDescent="0.3">
      <c r="H61" s="63"/>
    </row>
  </sheetData>
  <sheetProtection algorithmName="SHA-512" hashValue="vNZKDwxCzvR+adJm9KdmX0ElsJhCrj7k0D8cIw9k5f6oVdfGyTR2cbM/fiBTuyYer4To+5sm9rcIn/4k+sa68A==" saltValue="rX5pU13mIm6yLrYe1DETeA==" spinCount="100000" sheet="1" objects="1" scenarios="1"/>
  <mergeCells count="1">
    <mergeCell ref="O3:Q3"/>
  </mergeCells>
  <conditionalFormatting sqref="B1:B1048576">
    <cfRule type="cellIs" dxfId="215" priority="2" operator="equal">
      <formula>"Informational"</formula>
    </cfRule>
    <cfRule type="cellIs" dxfId="214" priority="3" operator="equal">
      <formula>"Not Needed"</formula>
    </cfRule>
    <cfRule type="cellIs" dxfId="213" priority="4" operator="equal">
      <formula>"Critical"</formula>
    </cfRule>
    <cfRule type="cellIs" dxfId="212" priority="5" operator="equal">
      <formula>"Extremely Advantageous"</formula>
    </cfRule>
  </conditionalFormatting>
  <conditionalFormatting sqref="D26 D29:D32">
    <cfRule type="cellIs" dxfId="211" priority="6" operator="equal">
      <formula>"Extremely Advantageous"</formula>
    </cfRule>
    <cfRule type="cellIs" dxfId="210" priority="7" operator="equal">
      <formula>"Highly Advantageous"</formula>
    </cfRule>
  </conditionalFormatting>
  <conditionalFormatting sqref="G3 G5:G30 G32:G33 G36:G44">
    <cfRule type="cellIs" dxfId="209"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4" xr:uid="{00000000-0002-0000-0600-000000000000}">
      <formula1>SpecType</formula1>
      <formula2>0</formula2>
    </dataValidation>
    <dataValidation type="list" allowBlank="1" showInputMessage="1" showErrorMessage="1" sqref="G3 G5:G30 G32:G33 G36:G44" xr:uid="{00000000-0002-0000-0600-000001000000}">
      <formula1>Availability</formula1>
      <formula2>0</formula2>
    </dataValidation>
  </dataValidations>
  <pageMargins left="0.25" right="0.25" top="0.75" bottom="0.75" header="0.3" footer="0.3"/>
  <pageSetup scale="65" orientation="landscape" horizontalDpi="300" verticalDpi="300"/>
  <headerFooter>
    <oddHeader>&amp;C&amp;"Arial,Bold"Staunton, VA
Law Enforcement Functional Specifications&amp;R&amp;"Arial,Bold"&amp;A</oddHeader>
    <oddFooter>&amp;L&amp;"Arial,Bold"Federal Engineering, June, 2024 ©&amp;R&amp;"Arial,Bold"&amp;10&amp;P of &amp;N</oddFooter>
  </headerFooter>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Worksheets</vt:lpstr>
      </vt:variant>
      <vt:variant>
        <vt:i4>45</vt:i4>
      </vt:variant>
      <vt:variant>
        <vt:lpstr>Named Ranges</vt:lpstr>
      </vt:variant>
      <vt:variant>
        <vt:i4>6</vt:i4>
      </vt:variant>
    </vt:vector>
  </HeadingPairs>
  <TitlesOfParts>
    <vt:vector size="51" baseType="lpstr">
      <vt:lpstr>OLD Evaluation</vt:lpstr>
      <vt:lpstr>Evaluation Summary</vt:lpstr>
      <vt:lpstr>Old Support</vt:lpstr>
      <vt:lpstr>Support Data</vt:lpstr>
      <vt:lpstr>Instructions</vt:lpstr>
      <vt:lpstr>AlarmTracking</vt:lpstr>
      <vt:lpstr>Application</vt:lpstr>
      <vt:lpstr>Animal</vt:lpstr>
      <vt:lpstr>Arrest</vt:lpstr>
      <vt:lpstr>Asset Management</vt:lpstr>
      <vt:lpstr>Booking</vt:lpstr>
      <vt:lpstr>Case Management</vt:lpstr>
      <vt:lpstr>Citations</vt:lpstr>
      <vt:lpstr>Collisions</vt:lpstr>
      <vt:lpstr>Crime Analysis</vt:lpstr>
      <vt:lpstr>Crime Reporting</vt:lpstr>
      <vt:lpstr>Field Contact</vt:lpstr>
      <vt:lpstr>Field Reporting</vt:lpstr>
      <vt:lpstr>Fleet Management</vt:lpstr>
      <vt:lpstr>Gun Permit</vt:lpstr>
      <vt:lpstr>Impound</vt:lpstr>
      <vt:lpstr>Incident Case Entry</vt:lpstr>
      <vt:lpstr>Intelligence and Tips</vt:lpstr>
      <vt:lpstr>Investigations</vt:lpstr>
      <vt:lpstr>K9</vt:lpstr>
      <vt:lpstr>Lineups</vt:lpstr>
      <vt:lpstr>Master Indices</vt:lpstr>
      <vt:lpstr>Narcotics</vt:lpstr>
      <vt:lpstr>Narrative</vt:lpstr>
      <vt:lpstr>Orders</vt:lpstr>
      <vt:lpstr>Pawn</vt:lpstr>
      <vt:lpstr>Personnel Training</vt:lpstr>
      <vt:lpstr>Property</vt:lpstr>
      <vt:lpstr>Records</vt:lpstr>
      <vt:lpstr>Reports</vt:lpstr>
      <vt:lpstr>UOF</vt:lpstr>
      <vt:lpstr>Removed</vt:lpstr>
      <vt:lpstr>Warrants</vt:lpstr>
      <vt:lpstr>Activity Tracking</vt:lpstr>
      <vt:lpstr>Data Analysis</vt:lpstr>
      <vt:lpstr>Gang Tracking</vt:lpstr>
      <vt:lpstr>Master Name</vt:lpstr>
      <vt:lpstr>Sheet1</vt:lpstr>
      <vt:lpstr>Master Vehicle</vt:lpstr>
      <vt:lpstr>Template radio buttons</vt:lpstr>
      <vt:lpstr>Availability</vt:lpstr>
      <vt:lpstr>Availability1</vt:lpstr>
      <vt:lpstr>AvailabilityData</vt:lpstr>
      <vt:lpstr>specdata</vt:lpstr>
      <vt:lpstr>SpecType</vt:lpstr>
      <vt:lpstr>Yes_No</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Mesaros</dc:creator>
  <dc:description/>
  <cp:lastModifiedBy>Donald Doepke</cp:lastModifiedBy>
  <cp:revision>1</cp:revision>
  <dcterms:created xsi:type="dcterms:W3CDTF">2008-06-02T12:59:48Z</dcterms:created>
  <dcterms:modified xsi:type="dcterms:W3CDTF">2026-02-06T15:55:08Z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0x010100FF2A575556DA2D488AA206FBB96EAB14</vt:lpwstr>
  </property>
  <property fmtid="{D5CDD505-2E9C-101B-9397-08002B2CF9AE}" pid="3" name="MediaServiceImageTags">
    <vt:lpwstr/>
  </property>
</Properties>
</file>