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FE File Server\Projects\Active\VA\Staunton, City of\CAD_RMS Consulting\Operations\Deliverables\Functional Requirements Matrix\"/>
    </mc:Choice>
  </mc:AlternateContent>
  <xr:revisionPtr revIDLastSave="0" documentId="13_ncr:1_{7511C1F5-F663-4B9C-A833-E59E7C68D28A}" xr6:coauthVersionLast="47" xr6:coauthVersionMax="47" xr10:uidLastSave="{00000000-0000-0000-0000-000000000000}"/>
  <workbookProtection workbookAlgorithmName="SHA-512" workbookHashValue="hRMuJBp2vIFp8CjmzuSkDPPbhlX8bd660cSI5Ai+ncQ7IrZVyMtFLXvR1+qTO4qp6y5yjuchCc4AEXIzMOxpWQ==" workbookSaltValue="cw4FK+avmFeB0bA5vLgb0A==" workbookSpinCount="100000" lockStructure="1"/>
  <bookViews>
    <workbookView xWindow="28680" yWindow="-120" windowWidth="29040" windowHeight="15720" tabRatio="500" firstSheet="2" activeTab="2" xr2:uid="{00000000-000D-0000-FFFF-FFFF00000000}"/>
  </bookViews>
  <sheets>
    <sheet name="Evaluation Overview" sheetId="1" state="hidden" r:id="rId1"/>
    <sheet name="Support Data" sheetId="2" state="hidden" r:id="rId2"/>
    <sheet name="Instructions" sheetId="3" r:id="rId3"/>
    <sheet name="Global" sheetId="4" r:id="rId4"/>
    <sheet name="General" sheetId="5" r:id="rId5"/>
    <sheet name="Basic" sheetId="6" r:id="rId6"/>
    <sheet name="Blank" sheetId="7" state="hidden" r:id="rId7"/>
    <sheet name="Incident Entry" sheetId="8" r:id="rId8"/>
    <sheet name="Incident Entry Options" sheetId="9" r:id="rId9"/>
    <sheet name="Unit Recommendation" sheetId="10" r:id="rId10"/>
    <sheet name="Dispatch" sheetId="11" r:id="rId11"/>
    <sheet name="Incident Processing" sheetId="12" r:id="rId12"/>
    <sheet name="Mapping" sheetId="13" r:id="rId13"/>
    <sheet name="Locations" sheetId="14" r:id="rId14"/>
    <sheet name="Removed" sheetId="15" state="hidden" r:id="rId15"/>
    <sheet name="Incident Management" sheetId="16" r:id="rId16"/>
    <sheet name="Incident Command" sheetId="17" r:id="rId17"/>
    <sheet name="Resource Management" sheetId="18" r:id="rId18"/>
    <sheet name="Premise Info" sheetId="19" r:id="rId19"/>
    <sheet name="Mobile" sheetId="20" r:id="rId20"/>
    <sheet name="Law" sheetId="21" r:id="rId21"/>
    <sheet name="Fire" sheetId="22" r:id="rId22"/>
    <sheet name="EMS" sheetId="23" r:id="rId23"/>
    <sheet name="Sheet2" sheetId="24" state="hidden" r:id="rId24"/>
    <sheet name="Sheet1" sheetId="25" state="hidden" r:id="rId25"/>
    <sheet name="Reporting" sheetId="26" r:id="rId26"/>
    <sheet name="Sheet4" sheetId="27" state="hidden" r:id="rId27"/>
    <sheet name="Sheet5" sheetId="28" state="hidden" r:id="rId28"/>
    <sheet name="Template radio buttons" sheetId="29" state="hidden"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xlnm._FilterDatabase" localSheetId="12" hidden="1">Mapping!$C$1:$C$98</definedName>
    <definedName name="Availability" localSheetId="2">'[1]Support Data'!$A$55:$A$58</definedName>
    <definedName name="Availability">'Support Data'!$A$54:$A$57</definedName>
    <definedName name="Availability1" localSheetId="2">'[1]Support Data'!$A$55:$A$58</definedName>
    <definedName name="Availability1">'Support Data'!$A$54:$A$57</definedName>
    <definedName name="AvailabilityData" localSheetId="2">'[1]Support Data'!$A$55:$B$58</definedName>
    <definedName name="AvailabilityData">'Support Data'!$A$54:$B$57</definedName>
    <definedName name="cad_dm_score" localSheetId="0">[2]cad!#REF!</definedName>
    <definedName name="cad_g_range" localSheetId="0">#REF!</definedName>
    <definedName name="cad_g_score" localSheetId="0">[2]cad!#REF!</definedName>
    <definedName name="cad_or_range" localSheetId="0">#REF!</definedName>
    <definedName name="cad_or_score" localSheetId="0">[2]cad!#REF!</definedName>
    <definedName name="cad_rpt_range" localSheetId="0">#REF!</definedName>
    <definedName name="cad_rpt_score" localSheetId="0">[2]cad!#REF!</definedName>
    <definedName name="cad_sc_range" localSheetId="0">#REF!</definedName>
    <definedName name="cad_sc_score" localSheetId="0">[2]cad!#REF!</definedName>
    <definedName name="cad_sec_range" localSheetId="0">#REF!</definedName>
    <definedName name="cad_sec_score" localSheetId="0">[2]cad!#REF!</definedName>
    <definedName name="common_b_range" localSheetId="0">#REF!</definedName>
    <definedName name="common_b_score" localSheetId="0">[2]system!#REF!</definedName>
    <definedName name="common_dm_range" localSheetId="0">[2]system!#REF!</definedName>
    <definedName name="common_dm_score" localSheetId="0">[2]system!#REF!</definedName>
    <definedName name="common_or_range" localSheetId="0">#REF!</definedName>
    <definedName name="common_or_score" localSheetId="0">[2]system!#REF!</definedName>
    <definedName name="common_rpt_range" localSheetId="0">[2]system!#REF!</definedName>
    <definedName name="common_rpt_score" localSheetId="0">[2]system!#REF!</definedName>
    <definedName name="common_sc_range" localSheetId="0">#REF!</definedName>
    <definedName name="common_sc_score" localSheetId="0">[2]system!#REF!</definedName>
    <definedName name="common_sec_range" localSheetId="0">#REF!</definedName>
    <definedName name="common_sec_score" localSheetId="0">[2]system!#REF!</definedName>
    <definedName name="Display_EMS" localSheetId="0">#REF!</definedName>
    <definedName name="Display_Field_Reporting" localSheetId="0">#REF!</definedName>
    <definedName name="Display_Supervisory" localSheetId="0">[3]cad!#REF!</definedName>
    <definedName name="em_b_range" localSheetId="0">#REF!</definedName>
    <definedName name="em_b_score" localSheetId="0">'[2]equipment &amp; maintenance'!#REF!</definedName>
    <definedName name="EMS" localSheetId="0">#REF!</definedName>
    <definedName name="ems_b_range" localSheetId="0">#REF!</definedName>
    <definedName name="ems_b_score" localSheetId="0">'[2]ems rms'!#REF!</definedName>
    <definedName name="Field_Reporting" localSheetId="0">#REF!</definedName>
    <definedName name="Frequency">'[4]Support data'!$A$63:$A$66</definedName>
    <definedName name="frms_b_score" localSheetId="0">'[2]f rms'!#REF!</definedName>
    <definedName name="frms_g_range" localSheetId="0">'[5]fire rms general'!#REF!</definedName>
    <definedName name="frms_g_score" localSheetId="0">'[2]f rms'!#REF!</definedName>
    <definedName name="frms_mli_range" localSheetId="0">'[5]fire rms general'!#REF!</definedName>
    <definedName name="frms_mli_score" localSheetId="0">'[2]f rms'!#REF!</definedName>
    <definedName name="frms_mni_range" localSheetId="0">'[5]fire rms general'!#REF!</definedName>
    <definedName name="frms_mni_score" localSheetId="0">'[2]f rms'!#REF!</definedName>
    <definedName name="frms_mvi_range" localSheetId="0">'[5]fire rms general'!#REF!</definedName>
    <definedName name="frms_mvi_score" localSheetId="0">'[2]f rms'!#REF!</definedName>
    <definedName name="frms_rpt_range" localSheetId="0">'[5]fire rms general'!#REF!</definedName>
    <definedName name="frms_rpt_score" localSheetId="0">'[2]f rms'!#REF!</definedName>
    <definedName name="frms_sec_score" localSheetId="0">'[2]f rms'!#REF!</definedName>
    <definedName name="gis_b_range" localSheetId="0">#REF!</definedName>
    <definedName name="gis_b_score" localSheetId="0">[2]gis!#REF!</definedName>
    <definedName name="gis_or_range" localSheetId="0">#REF!</definedName>
    <definedName name="gis_or_score" localSheetId="0">[2]gis!#REF!</definedName>
    <definedName name="gis_rpt_range" localSheetId="0">#REF!</definedName>
    <definedName name="gis_rpt_score" localSheetId="0">[2]gis!#REF!</definedName>
    <definedName name="gis_sec_range" localSheetId="0">#REF!</definedName>
    <definedName name="gis_sec_score" localSheetId="0">[2]gis!#REF!</definedName>
    <definedName name="hydrants_b_range" localSheetId="0">#REF!</definedName>
    <definedName name="hydrants_b_score" localSheetId="0">[2]hydrants!#REF!</definedName>
    <definedName name="ID_Range_Field_Reporting" localSheetId="0">#REF!</definedName>
    <definedName name="Impact">'[4]Support data'!$A$58:$A$60</definedName>
    <definedName name="inspections_b_range" localSheetId="0">#REF!</definedName>
    <definedName name="inspections_b_score" localSheetId="0">[2]inspections!#REF!</definedName>
    <definedName name="interfaces_or_range" localSheetId="0">#REF!</definedName>
    <definedName name="interfaces_or_score" localSheetId="0">[2]interfaces!#REF!</definedName>
    <definedName name="interfaces_sc_range" localSheetId="0">#REF!</definedName>
    <definedName name="interfaces_sc_score" localSheetId="0">[2]interfaces!#REF!</definedName>
    <definedName name="investigations_b_range" localSheetId="0">#REF!</definedName>
    <definedName name="investigations_b_score" localSheetId="0">[2]investigations!#REF!</definedName>
    <definedName name="mdd_avl_range" localSheetId="0">#REF!</definedName>
    <definedName name="mdd_avl_score" localSheetId="0">'[2]mdd-field rpting-avl'!#REF!</definedName>
    <definedName name="mdd_b_range" localSheetId="0">#REF!</definedName>
    <definedName name="mdd_b_score" localSheetId="0">'[2]mdd-field rpting-avl'!#REF!</definedName>
    <definedName name="mdd_dm_range" localSheetId="0">#REF!</definedName>
    <definedName name="mdd_dm_score" localSheetId="0">'[2]mdd-field rpting-avl'!#REF!</definedName>
    <definedName name="mdd_fld_range" localSheetId="0">#REF!</definedName>
    <definedName name="mdd_fld_score" localSheetId="0">'[2]mdd-field rpting-avl'!#REF!</definedName>
    <definedName name="mdd_g_range" localSheetId="0">#REF!</definedName>
    <definedName name="mdd_g_score" localSheetId="0">'[2]mdd-field rpting-avl'!#REF!</definedName>
    <definedName name="mdd_mob_range" localSheetId="0">#REF!</definedName>
    <definedName name="mdd_mob_score" localSheetId="0">'[2]mdd-field rpting-avl'!#REF!</definedName>
    <definedName name="mdd_or_range" localSheetId="0">#REF!</definedName>
    <definedName name="mdd_or_score" localSheetId="0">'[2]mdd-field rpting-avl'!#REF!</definedName>
    <definedName name="mdd_sc_range" localSheetId="0">#REF!</definedName>
    <definedName name="mdd_sc_score" localSheetId="0">'[2]mdd-field rpting-avl'!#REF!</definedName>
    <definedName name="mdd_sec_range" localSheetId="0">#REF!</definedName>
    <definedName name="mdd_sec_score" localSheetId="0">'[2]mdd-field rpting-avl'!#REF!</definedName>
    <definedName name="nfirs_b_range" localSheetId="0">#REF!</definedName>
    <definedName name="nfirs_b_score" localSheetId="0">[2]nfirs!#REF!</definedName>
    <definedName name="permits_b_range" localSheetId="0">#REF!</definedName>
    <definedName name="permits_b_score" localSheetId="0">[2]permits!#REF!</definedName>
    <definedName name="Range_EMS" localSheetId="0">#REF!</definedName>
    <definedName name="Range_Field_Reporting" localSheetId="0">#REF!</definedName>
    <definedName name="Range_FRMS_LastCell" localSheetId="0">#REF!</definedName>
    <definedName name="Range_MDC_LastCell" localSheetId="0">#REF!</definedName>
    <definedName name="Range_MVI" localSheetId="0">#REF!</definedName>
    <definedName name="Range_Other_Modules" localSheetId="0">#REF!</definedName>
    <definedName name="Range_Queries" localSheetId="0">#REF!</definedName>
    <definedName name="Range_Supervisory" localSheetId="0">'[6]system specifications'!#REF!</definedName>
    <definedName name="Responses" localSheetId="2">[7]Responses!$A$1:$A$4</definedName>
    <definedName name="Responses">[8]Responses!$A$1:$A$4</definedName>
    <definedName name="Results" localSheetId="2">'[9]Support Data'!$A$4:$B$7</definedName>
    <definedName name="Score_CAD" localSheetId="0">#REF!</definedName>
    <definedName name="Score_Common" localSheetId="0">#REF!</definedName>
    <definedName name="Score_CPE" localSheetId="0">#REF!</definedName>
    <definedName name="Score_EMS" localSheetId="0">#REF!</definedName>
    <definedName name="Score_Field_Reporting" localSheetId="0">#REF!</definedName>
    <definedName name="Score_FRMS" localSheetId="0">#REF!</definedName>
    <definedName name="Score_GIS" localSheetId="0">#REF!</definedName>
    <definedName name="Score_Interface" localSheetId="0">#REF!</definedName>
    <definedName name="Score_LRMS" localSheetId="0">#REF!</definedName>
    <definedName name="Score_MDC" localSheetId="0">#REF!</definedName>
    <definedName name="Score_Other_Modules" localSheetId="0">#REF!</definedName>
    <definedName name="Score_Queries" localSheetId="0">#REF!</definedName>
    <definedName name="Score_RMS" localSheetId="0">#REF!</definedName>
    <definedName name="Score_Supervisory" localSheetId="0">[3]cad!#REF!</definedName>
    <definedName name="specdata" localSheetId="2">'[1]Support Data'!$A$6:$B$9</definedName>
    <definedName name="specdata">'Support Data'!$A$6:$B$9</definedName>
    <definedName name="SpecType" localSheetId="2">'[1]Support Data'!$A$6:$A$9</definedName>
    <definedName name="SpecType">'Support Data'!$A$6:$A$9</definedName>
    <definedName name="staff_b_range" localSheetId="0">#REF!</definedName>
    <definedName name="staff_b_score" localSheetId="0">'[2]staffing '!#REF!</definedName>
    <definedName name="Terms" localSheetId="0">#REF!</definedName>
    <definedName name="train_b_range" localSheetId="0">#REF!</definedName>
    <definedName name="train_b_score" localSheetId="0">'[2]personnel &amp; training'!#REF!</definedName>
    <definedName name="Yes_No">'Support Data'!$F$5:$F$8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37" i="1" l="1"/>
  <c r="D37" i="1"/>
  <c r="E15" i="1"/>
  <c r="D15" i="1"/>
  <c r="J5" i="2"/>
  <c r="I5" i="2"/>
  <c r="H5" i="2"/>
  <c r="H1" i="5"/>
  <c r="I1" i="5"/>
  <c r="J1" i="5"/>
  <c r="K1" i="5"/>
  <c r="H2" i="5"/>
  <c r="K2" i="5"/>
  <c r="H3" i="5"/>
  <c r="H4" i="5"/>
  <c r="H5" i="5"/>
  <c r="I5" i="5"/>
  <c r="J5" i="5"/>
  <c r="K5" i="5"/>
  <c r="H6" i="5"/>
  <c r="H7" i="5"/>
  <c r="E59" i="1" s="1"/>
  <c r="H8" i="5"/>
  <c r="F59" i="1" s="1"/>
  <c r="I8" i="5"/>
  <c r="J8" i="5"/>
  <c r="K8" i="5"/>
  <c r="H9" i="5"/>
  <c r="G59" i="1" s="1"/>
  <c r="I9" i="5"/>
  <c r="J9" i="5"/>
  <c r="K9" i="5"/>
  <c r="H10" i="5"/>
  <c r="H59" i="1" s="1"/>
  <c r="I10" i="5"/>
  <c r="J10" i="5"/>
  <c r="K10" i="5"/>
  <c r="H11" i="5"/>
  <c r="E81" i="1" s="1"/>
  <c r="H12" i="5"/>
  <c r="F81" i="1" s="1"/>
  <c r="I12" i="5"/>
  <c r="J12" i="5"/>
  <c r="K12" i="5"/>
  <c r="H13" i="5"/>
  <c r="G81" i="1" s="1"/>
  <c r="H14" i="5"/>
  <c r="H81" i="1" s="1"/>
  <c r="I14" i="5"/>
  <c r="J14" i="5"/>
  <c r="K14" i="5"/>
  <c r="H15" i="5"/>
  <c r="E103" i="1" s="1"/>
  <c r="I15" i="5"/>
  <c r="H16" i="5"/>
  <c r="F103" i="1" s="1"/>
  <c r="I16" i="5"/>
  <c r="J16" i="5"/>
  <c r="K16" i="5"/>
  <c r="H17" i="5"/>
  <c r="G103" i="1" s="1"/>
  <c r="I17" i="5"/>
  <c r="K17" i="5" s="1"/>
  <c r="J17" i="5"/>
  <c r="H18" i="5"/>
  <c r="H103" i="1" s="1"/>
  <c r="I18" i="5"/>
  <c r="J18" i="5"/>
  <c r="K18" i="5"/>
  <c r="I19" i="5"/>
  <c r="I21" i="5"/>
  <c r="J21" i="5"/>
  <c r="K21" i="5"/>
  <c r="I22" i="5"/>
  <c r="J22" i="5"/>
  <c r="K22" i="5"/>
  <c r="I23" i="5"/>
  <c r="K23" i="5" s="1"/>
  <c r="J23" i="5"/>
  <c r="I24" i="5"/>
  <c r="J24" i="5"/>
  <c r="K24" i="5"/>
  <c r="I25" i="5"/>
  <c r="I27" i="5"/>
  <c r="J27" i="5"/>
  <c r="K27" i="5"/>
  <c r="I28" i="5"/>
  <c r="J28" i="5"/>
  <c r="K28" i="5" s="1"/>
  <c r="I29" i="5"/>
  <c r="J29" i="5"/>
  <c r="K29" i="5"/>
  <c r="I30" i="5"/>
  <c r="J30" i="5"/>
  <c r="K30" i="5"/>
  <c r="I31" i="5"/>
  <c r="J31" i="5"/>
  <c r="K31" i="5"/>
  <c r="I32" i="5"/>
  <c r="K32" i="5" s="1"/>
  <c r="J32" i="5"/>
  <c r="I33" i="5"/>
  <c r="J33" i="5"/>
  <c r="K33" i="5"/>
  <c r="I34" i="5"/>
  <c r="J34" i="5"/>
  <c r="K34" i="5"/>
  <c r="I35" i="5"/>
  <c r="K35" i="5" s="1"/>
  <c r="J35" i="5"/>
  <c r="I36" i="5"/>
  <c r="J36" i="5"/>
  <c r="K36" i="5"/>
  <c r="I37" i="5"/>
  <c r="J37" i="5"/>
  <c r="K37" i="5"/>
  <c r="I38" i="5"/>
  <c r="J38" i="5"/>
  <c r="K38" i="5"/>
  <c r="I39" i="5"/>
  <c r="J39" i="5"/>
  <c r="K39" i="5"/>
  <c r="I40" i="5"/>
  <c r="J40" i="5"/>
  <c r="K40" i="5"/>
  <c r="I41" i="5"/>
  <c r="J41" i="5"/>
  <c r="K41" i="5"/>
  <c r="I42" i="5"/>
  <c r="K42" i="5" s="1"/>
  <c r="J42" i="5"/>
  <c r="I44" i="5"/>
  <c r="J44" i="5"/>
  <c r="K44" i="5"/>
  <c r="I45" i="5"/>
  <c r="J45" i="5"/>
  <c r="K45" i="5"/>
  <c r="I47" i="5"/>
  <c r="J47" i="5"/>
  <c r="K47" i="5"/>
  <c r="I48" i="5"/>
  <c r="I49" i="5"/>
  <c r="J49" i="5"/>
  <c r="K49" i="5"/>
  <c r="I50" i="5"/>
  <c r="J50" i="5"/>
  <c r="K50" i="5"/>
  <c r="I51" i="5"/>
  <c r="J51" i="5"/>
  <c r="K51" i="5"/>
  <c r="I53" i="5"/>
  <c r="K53" i="5" s="1"/>
  <c r="J53" i="5"/>
  <c r="I54" i="5"/>
  <c r="J54" i="5"/>
  <c r="K54" i="5"/>
  <c r="I55" i="5"/>
  <c r="J55" i="5"/>
  <c r="K55" i="5"/>
  <c r="I56" i="5"/>
  <c r="J56" i="5"/>
  <c r="K56" i="5"/>
  <c r="I57" i="5"/>
  <c r="J57" i="5"/>
  <c r="K57" i="5"/>
  <c r="I58" i="5"/>
  <c r="I59" i="5"/>
  <c r="J59" i="5"/>
  <c r="K59" i="5"/>
  <c r="I60" i="5"/>
  <c r="J60" i="5"/>
  <c r="K60" i="5"/>
  <c r="I61" i="5"/>
  <c r="K61" i="5" s="1"/>
  <c r="J61" i="5"/>
  <c r="I63" i="5"/>
  <c r="J63" i="5"/>
  <c r="K63" i="5"/>
  <c r="I64" i="5"/>
  <c r="J64" i="5"/>
  <c r="K64" i="5"/>
  <c r="I65" i="5"/>
  <c r="J65" i="5"/>
  <c r="K65" i="5"/>
  <c r="I66" i="5"/>
  <c r="J66" i="5"/>
  <c r="K66" i="5"/>
  <c r="I67" i="5"/>
  <c r="K67" i="5" s="1"/>
  <c r="J67" i="5"/>
  <c r="I68" i="5"/>
  <c r="J68" i="5"/>
  <c r="K68" i="5"/>
  <c r="I69" i="5"/>
  <c r="J69" i="5"/>
  <c r="K69" i="5"/>
  <c r="I70" i="5"/>
  <c r="J70" i="5"/>
  <c r="K70" i="5" s="1"/>
  <c r="I72" i="5"/>
  <c r="J72" i="5"/>
  <c r="K72" i="5"/>
  <c r="I73" i="5"/>
  <c r="J73" i="5"/>
  <c r="K73" i="5"/>
  <c r="I74" i="5"/>
  <c r="J74" i="5"/>
  <c r="K74" i="5"/>
  <c r="I75" i="5"/>
  <c r="K75" i="5" s="1"/>
  <c r="J75" i="5"/>
  <c r="I76" i="5"/>
  <c r="J76" i="5"/>
  <c r="K76" i="5"/>
  <c r="I77" i="5"/>
  <c r="J77" i="5"/>
  <c r="K77" i="5"/>
  <c r="I79" i="5"/>
  <c r="K79" i="5" s="1"/>
  <c r="J79" i="5"/>
  <c r="I80" i="5"/>
  <c r="I81" i="5"/>
  <c r="J81" i="5"/>
  <c r="K81" i="5"/>
  <c r="I82" i="5"/>
  <c r="J82" i="5"/>
  <c r="K82" i="5"/>
  <c r="I83" i="5"/>
  <c r="I84" i="5"/>
  <c r="J84" i="5"/>
  <c r="K84" i="5"/>
  <c r="I85" i="5"/>
  <c r="K85" i="5" s="1"/>
  <c r="J85" i="5"/>
  <c r="I86" i="5"/>
  <c r="J86" i="5"/>
  <c r="K86" i="5"/>
  <c r="I87" i="5"/>
  <c r="J87" i="5"/>
  <c r="K87" i="5"/>
  <c r="I88" i="5"/>
  <c r="I89" i="5"/>
  <c r="J89" i="5"/>
  <c r="K89" i="5"/>
  <c r="I90" i="5"/>
  <c r="I92" i="5"/>
  <c r="J92" i="5"/>
  <c r="K92" i="5"/>
  <c r="I93" i="5"/>
  <c r="J93" i="5"/>
  <c r="K93" i="5"/>
  <c r="I94" i="5"/>
  <c r="J94" i="5"/>
  <c r="K94" i="5"/>
  <c r="I95" i="5"/>
  <c r="J95" i="5"/>
  <c r="K95" i="5"/>
  <c r="I96" i="5"/>
  <c r="J96" i="5"/>
  <c r="K96" i="5"/>
  <c r="I97" i="5"/>
  <c r="K97" i="5" s="1"/>
  <c r="J97" i="5"/>
  <c r="I98" i="5"/>
  <c r="J98" i="5"/>
  <c r="K98" i="5"/>
  <c r="I99" i="5"/>
  <c r="J99" i="5"/>
  <c r="K99" i="5"/>
  <c r="I100" i="5"/>
  <c r="J100" i="5"/>
  <c r="K100" i="5"/>
  <c r="I101" i="5"/>
  <c r="I102" i="5"/>
  <c r="J102" i="5"/>
  <c r="K102" i="5"/>
  <c r="I103" i="5"/>
  <c r="I104" i="5"/>
  <c r="I105" i="5"/>
  <c r="J105" i="5"/>
  <c r="K105" i="5"/>
  <c r="I107" i="5"/>
  <c r="J107" i="5"/>
  <c r="K107" i="5"/>
  <c r="I108" i="5"/>
  <c r="J108" i="5"/>
  <c r="K108" i="5" s="1"/>
  <c r="I109" i="5"/>
  <c r="J109" i="5"/>
  <c r="K109" i="5"/>
  <c r="I110" i="5"/>
  <c r="J110" i="5"/>
  <c r="K110" i="5"/>
  <c r="I111" i="5"/>
  <c r="J111" i="5"/>
  <c r="K111" i="5"/>
  <c r="I112" i="5"/>
  <c r="K112" i="5" s="1"/>
  <c r="J112" i="5"/>
  <c r="I113" i="5"/>
  <c r="J113" i="5"/>
  <c r="K113" i="5"/>
  <c r="I114" i="5"/>
  <c r="J114" i="5"/>
  <c r="K114" i="5"/>
  <c r="I115" i="5"/>
  <c r="K115" i="5" s="1"/>
  <c r="J115" i="5"/>
  <c r="I116" i="5"/>
  <c r="I118" i="5"/>
  <c r="J118" i="5"/>
  <c r="K118" i="5"/>
  <c r="I119" i="5"/>
  <c r="J119" i="5"/>
  <c r="K119" i="5"/>
  <c r="I120" i="5"/>
  <c r="J120" i="5"/>
  <c r="K120" i="5"/>
  <c r="I121" i="5"/>
  <c r="K121" i="5" s="1"/>
  <c r="J121" i="5"/>
  <c r="I122" i="5"/>
  <c r="J122" i="5"/>
  <c r="K122" i="5"/>
  <c r="I124" i="5"/>
  <c r="J124" i="5"/>
  <c r="K124" i="5"/>
  <c r="I125" i="5"/>
  <c r="K125" i="5" s="1"/>
  <c r="J125" i="5"/>
  <c r="I126" i="5"/>
  <c r="J126" i="5"/>
  <c r="K126" i="5"/>
  <c r="I127" i="5"/>
  <c r="J127" i="5"/>
  <c r="K127" i="5"/>
  <c r="I128" i="5"/>
  <c r="J128" i="5"/>
  <c r="K128" i="5"/>
  <c r="I129" i="5"/>
  <c r="I130" i="5"/>
  <c r="K130" i="5" s="1"/>
  <c r="J130" i="5"/>
  <c r="I131" i="5"/>
  <c r="J131" i="5"/>
  <c r="K131" i="5"/>
  <c r="I132" i="5"/>
  <c r="J132" i="5"/>
  <c r="K132" i="5"/>
  <c r="I133" i="5"/>
  <c r="K133" i="5" s="1"/>
  <c r="J133" i="5"/>
  <c r="I134" i="5"/>
  <c r="J134" i="5"/>
  <c r="K134" i="5"/>
  <c r="I135" i="5"/>
  <c r="I136" i="5"/>
  <c r="J136" i="5"/>
  <c r="K136" i="5"/>
  <c r="I137" i="5"/>
  <c r="I138" i="5"/>
  <c r="J138" i="5"/>
  <c r="K138" i="5"/>
  <c r="I139" i="5"/>
  <c r="K139" i="5" s="1"/>
  <c r="J139" i="5"/>
  <c r="I140" i="5"/>
  <c r="J140" i="5"/>
  <c r="K140" i="5"/>
  <c r="I141" i="5"/>
  <c r="J141" i="5"/>
  <c r="K141" i="5"/>
  <c r="I142" i="5"/>
  <c r="I143" i="5"/>
  <c r="J143" i="5"/>
  <c r="K143" i="5"/>
  <c r="I144" i="5"/>
  <c r="J144" i="5"/>
  <c r="K144" i="5"/>
  <c r="I145" i="5"/>
  <c r="J145" i="5"/>
  <c r="K145" i="5"/>
  <c r="I146" i="5"/>
  <c r="I147" i="5"/>
  <c r="J147" i="5"/>
  <c r="K147" i="5"/>
  <c r="I148" i="5"/>
  <c r="J148" i="5"/>
  <c r="K148" i="5"/>
  <c r="I149" i="5"/>
  <c r="I150" i="5"/>
  <c r="J150" i="5"/>
  <c r="K150" i="5"/>
  <c r="I151" i="5"/>
  <c r="I152" i="5"/>
  <c r="J152" i="5"/>
  <c r="K152" i="5" s="1"/>
  <c r="I153" i="5"/>
  <c r="I154" i="5"/>
  <c r="J154" i="5"/>
  <c r="K154" i="5"/>
  <c r="I155" i="5"/>
  <c r="J155" i="5"/>
  <c r="K155" i="5"/>
  <c r="I156" i="5"/>
  <c r="J156" i="5"/>
  <c r="K156" i="5"/>
  <c r="I157" i="5"/>
  <c r="K157" i="5" s="1"/>
  <c r="J157" i="5"/>
  <c r="I158" i="5"/>
  <c r="I159" i="5"/>
  <c r="J159" i="5"/>
  <c r="K159" i="5"/>
  <c r="I160" i="5"/>
  <c r="K160" i="5" s="1"/>
  <c r="J160" i="5"/>
  <c r="I161" i="5"/>
  <c r="J161" i="5"/>
  <c r="K161" i="5"/>
  <c r="F19" i="2"/>
  <c r="C62" i="1"/>
  <c r="D39" i="1"/>
  <c r="D17" i="1"/>
  <c r="F7" i="2"/>
  <c r="H2" i="23"/>
  <c r="H18" i="23"/>
  <c r="H119" i="1" s="1"/>
  <c r="H17" i="23"/>
  <c r="G119" i="1" s="1"/>
  <c r="H16" i="23"/>
  <c r="F119" i="1" s="1"/>
  <c r="H15" i="23"/>
  <c r="E119" i="1" s="1"/>
  <c r="H14" i="23"/>
  <c r="H97" i="1" s="1"/>
  <c r="H13" i="23"/>
  <c r="G97" i="1" s="1"/>
  <c r="H12" i="23"/>
  <c r="F97" i="1" s="1"/>
  <c r="H11" i="23"/>
  <c r="H10" i="23"/>
  <c r="H9" i="23"/>
  <c r="H8" i="23"/>
  <c r="H7" i="23"/>
  <c r="H6" i="23"/>
  <c r="H5" i="23"/>
  <c r="H4" i="23"/>
  <c r="H3" i="23"/>
  <c r="G1" i="16"/>
  <c r="K43" i="13"/>
  <c r="J43" i="13"/>
  <c r="I43" i="13"/>
  <c r="G1" i="11"/>
  <c r="H2" i="8"/>
  <c r="H18" i="8"/>
  <c r="H105" i="1" s="1"/>
  <c r="H17" i="8"/>
  <c r="G105" i="1" s="1"/>
  <c r="H16" i="8"/>
  <c r="F105" i="1" s="1"/>
  <c r="H15" i="8"/>
  <c r="E105" i="1" s="1"/>
  <c r="H14" i="8"/>
  <c r="H83" i="1" s="1"/>
  <c r="H13" i="8"/>
  <c r="G83" i="1" s="1"/>
  <c r="H12" i="8"/>
  <c r="F83" i="1" s="1"/>
  <c r="H11" i="8"/>
  <c r="E83" i="1" s="1"/>
  <c r="H10" i="8"/>
  <c r="H61" i="1" s="1"/>
  <c r="H9" i="8"/>
  <c r="G61" i="1" s="1"/>
  <c r="H8" i="8"/>
  <c r="F61" i="1" s="1"/>
  <c r="H7" i="8"/>
  <c r="E61" i="1" s="1"/>
  <c r="F5" i="2"/>
  <c r="A11" i="26" l="1"/>
  <c r="J1" i="29"/>
  <c r="I1" i="29"/>
  <c r="H1" i="29"/>
  <c r="E1" i="29"/>
  <c r="D1" i="29"/>
  <c r="J72" i="26"/>
  <c r="I72" i="26"/>
  <c r="A72" i="26"/>
  <c r="J71" i="26"/>
  <c r="I71" i="26"/>
  <c r="K71" i="26" s="1"/>
  <c r="A71" i="26"/>
  <c r="J70" i="26"/>
  <c r="I70" i="26"/>
  <c r="A70" i="26"/>
  <c r="J69" i="26"/>
  <c r="I69" i="26"/>
  <c r="K69" i="26" s="1"/>
  <c r="A69" i="26"/>
  <c r="J68" i="26"/>
  <c r="I68" i="26"/>
  <c r="K68" i="26" s="1"/>
  <c r="A68" i="26"/>
  <c r="J67" i="26"/>
  <c r="I67" i="26"/>
  <c r="A67" i="26"/>
  <c r="J64" i="26"/>
  <c r="I64" i="26"/>
  <c r="A64" i="26"/>
  <c r="J62" i="26"/>
  <c r="I62" i="26"/>
  <c r="K62" i="26" s="1"/>
  <c r="A62" i="26"/>
  <c r="J61" i="26"/>
  <c r="I61" i="26"/>
  <c r="A61" i="26"/>
  <c r="J59" i="26"/>
  <c r="I59" i="26"/>
  <c r="K59" i="26" s="1"/>
  <c r="A59" i="26"/>
  <c r="J57" i="26"/>
  <c r="I57" i="26"/>
  <c r="K57" i="26" s="1"/>
  <c r="A57" i="26"/>
  <c r="J56" i="26"/>
  <c r="I56" i="26"/>
  <c r="K56" i="26" s="1"/>
  <c r="A56" i="26"/>
  <c r="J55" i="26"/>
  <c r="I55" i="26"/>
  <c r="K55" i="26" s="1"/>
  <c r="A55" i="26"/>
  <c r="J54" i="26"/>
  <c r="I54" i="26"/>
  <c r="K54" i="26" s="1"/>
  <c r="A54" i="26"/>
  <c r="J52" i="26"/>
  <c r="I52" i="26"/>
  <c r="A52" i="26"/>
  <c r="J51" i="26"/>
  <c r="I51" i="26"/>
  <c r="K51" i="26" s="1"/>
  <c r="A51" i="26"/>
  <c r="J50" i="26"/>
  <c r="I50" i="26"/>
  <c r="K50" i="26" s="1"/>
  <c r="A50" i="26"/>
  <c r="J49" i="26"/>
  <c r="I49" i="26"/>
  <c r="K49" i="26" s="1"/>
  <c r="A49" i="26"/>
  <c r="J48" i="26"/>
  <c r="I48" i="26"/>
  <c r="K48" i="26" s="1"/>
  <c r="A48" i="26"/>
  <c r="J47" i="26"/>
  <c r="I47" i="26"/>
  <c r="A47" i="26"/>
  <c r="J46" i="26"/>
  <c r="I46" i="26"/>
  <c r="A46" i="26"/>
  <c r="J44" i="26"/>
  <c r="I44" i="26"/>
  <c r="K44" i="26" s="1"/>
  <c r="A44" i="26"/>
  <c r="J43" i="26"/>
  <c r="I43" i="26"/>
  <c r="A43" i="26"/>
  <c r="J42" i="26"/>
  <c r="I42" i="26"/>
  <c r="K42" i="26" s="1"/>
  <c r="A42" i="26"/>
  <c r="J41" i="26"/>
  <c r="I41" i="26"/>
  <c r="A41" i="26"/>
  <c r="J40" i="26"/>
  <c r="I40" i="26"/>
  <c r="K40" i="26" s="1"/>
  <c r="A40" i="26"/>
  <c r="J39" i="26"/>
  <c r="I39" i="26"/>
  <c r="K39" i="26" s="1"/>
  <c r="A39" i="26"/>
  <c r="J37" i="26"/>
  <c r="I37" i="26"/>
  <c r="A37" i="26"/>
  <c r="J36" i="26"/>
  <c r="I36" i="26"/>
  <c r="K36" i="26" s="1"/>
  <c r="A36" i="26"/>
  <c r="J35" i="26"/>
  <c r="I35" i="26"/>
  <c r="A35" i="26"/>
  <c r="J34" i="26"/>
  <c r="I34" i="26"/>
  <c r="A34" i="26"/>
  <c r="J33" i="26"/>
  <c r="I33" i="26"/>
  <c r="K33" i="26" s="1"/>
  <c r="A33" i="26"/>
  <c r="J32" i="26"/>
  <c r="I32" i="26"/>
  <c r="K32" i="26" s="1"/>
  <c r="A32" i="26"/>
  <c r="J31" i="26"/>
  <c r="I31" i="26"/>
  <c r="K31" i="26" s="1"/>
  <c r="A31" i="26"/>
  <c r="J30" i="26"/>
  <c r="I30" i="26"/>
  <c r="A30" i="26"/>
  <c r="J29" i="26"/>
  <c r="I29" i="26"/>
  <c r="K29" i="26" s="1"/>
  <c r="A29" i="26"/>
  <c r="J28" i="26"/>
  <c r="I28" i="26"/>
  <c r="A28" i="26"/>
  <c r="J27" i="26"/>
  <c r="I27" i="26"/>
  <c r="K27" i="26" s="1"/>
  <c r="A27" i="26"/>
  <c r="J26" i="26"/>
  <c r="I26" i="26"/>
  <c r="K26" i="26" s="1"/>
  <c r="A26" i="26"/>
  <c r="J25" i="26"/>
  <c r="I25" i="26"/>
  <c r="A25" i="26"/>
  <c r="J24" i="26"/>
  <c r="I24" i="26"/>
  <c r="K24" i="26" s="1"/>
  <c r="A24" i="26"/>
  <c r="J23" i="26"/>
  <c r="I23" i="26"/>
  <c r="K23" i="26" s="1"/>
  <c r="A23" i="26"/>
  <c r="J20" i="26"/>
  <c r="I20" i="26"/>
  <c r="A20" i="26"/>
  <c r="J19" i="26"/>
  <c r="I19" i="26"/>
  <c r="K19" i="26" s="1"/>
  <c r="A19" i="26"/>
  <c r="J18" i="26"/>
  <c r="I18" i="26"/>
  <c r="H18" i="26"/>
  <c r="H120" i="1" s="1"/>
  <c r="A18" i="26"/>
  <c r="J17" i="26"/>
  <c r="I17" i="26"/>
  <c r="K17" i="26" s="1"/>
  <c r="H17" i="26"/>
  <c r="G120" i="1" s="1"/>
  <c r="A17" i="26"/>
  <c r="J16" i="26"/>
  <c r="I16" i="26"/>
  <c r="H16" i="26"/>
  <c r="F120" i="1" s="1"/>
  <c r="A16" i="26"/>
  <c r="J15" i="26"/>
  <c r="I15" i="26"/>
  <c r="K15" i="26" s="1"/>
  <c r="H15" i="26"/>
  <c r="E120" i="1" s="1"/>
  <c r="A15" i="26"/>
  <c r="J14" i="26"/>
  <c r="I14" i="26"/>
  <c r="H14" i="26"/>
  <c r="H98" i="1" s="1"/>
  <c r="A14" i="26"/>
  <c r="K13" i="26"/>
  <c r="J13" i="26"/>
  <c r="I13" i="26"/>
  <c r="H13" i="26"/>
  <c r="G98" i="1" s="1"/>
  <c r="A13" i="26"/>
  <c r="J12" i="26"/>
  <c r="I12" i="26"/>
  <c r="H12" i="26"/>
  <c r="F98" i="1" s="1"/>
  <c r="A12" i="26"/>
  <c r="J11" i="26"/>
  <c r="I11" i="26"/>
  <c r="K11" i="26" s="1"/>
  <c r="H11" i="26"/>
  <c r="E98" i="1" s="1"/>
  <c r="J10" i="26"/>
  <c r="I10" i="26"/>
  <c r="H10" i="26"/>
  <c r="H76" i="1" s="1"/>
  <c r="A10" i="26"/>
  <c r="J9" i="26"/>
  <c r="K9" i="26" s="1"/>
  <c r="I9" i="26"/>
  <c r="H9" i="26"/>
  <c r="G76" i="1" s="1"/>
  <c r="A9" i="26"/>
  <c r="J8" i="26"/>
  <c r="I8" i="26"/>
  <c r="H8" i="26"/>
  <c r="F76" i="1" s="1"/>
  <c r="A8" i="26"/>
  <c r="J7" i="26"/>
  <c r="K7" i="26" s="1"/>
  <c r="I7" i="26"/>
  <c r="H7" i="26"/>
  <c r="E76" i="1" s="1"/>
  <c r="A7" i="26"/>
  <c r="H5" i="26"/>
  <c r="G54" i="1" s="1"/>
  <c r="J4" i="26"/>
  <c r="I4" i="26"/>
  <c r="A4" i="26"/>
  <c r="J3" i="26"/>
  <c r="I3" i="26"/>
  <c r="A3" i="26"/>
  <c r="H2" i="26"/>
  <c r="D54" i="1" s="1"/>
  <c r="K1" i="26"/>
  <c r="J1" i="26"/>
  <c r="I1" i="26"/>
  <c r="H1" i="26"/>
  <c r="G1" i="26"/>
  <c r="E1" i="26"/>
  <c r="D1" i="26"/>
  <c r="C1" i="26"/>
  <c r="J49" i="23"/>
  <c r="I49" i="23"/>
  <c r="A49" i="23"/>
  <c r="J48" i="23"/>
  <c r="I48" i="23"/>
  <c r="A48" i="23"/>
  <c r="J47" i="23"/>
  <c r="I47" i="23"/>
  <c r="A47" i="23"/>
  <c r="J46" i="23"/>
  <c r="I46" i="23"/>
  <c r="A46" i="23"/>
  <c r="J43" i="23"/>
  <c r="I43" i="23"/>
  <c r="A43" i="23"/>
  <c r="J42" i="23"/>
  <c r="I42" i="23"/>
  <c r="A42" i="23"/>
  <c r="J40" i="23"/>
  <c r="I40" i="23"/>
  <c r="A40" i="23"/>
  <c r="J39" i="23"/>
  <c r="I39" i="23"/>
  <c r="A39" i="23"/>
  <c r="J37" i="23"/>
  <c r="I37" i="23"/>
  <c r="A37" i="23"/>
  <c r="J36" i="23"/>
  <c r="I36" i="23"/>
  <c r="A36" i="23"/>
  <c r="J34" i="23"/>
  <c r="I34" i="23"/>
  <c r="A34" i="23"/>
  <c r="J33" i="23"/>
  <c r="I33" i="23"/>
  <c r="A33" i="23"/>
  <c r="J32" i="23"/>
  <c r="I32" i="23"/>
  <c r="A32" i="23"/>
  <c r="J31" i="23"/>
  <c r="I31" i="23"/>
  <c r="A31" i="23"/>
  <c r="J29" i="23"/>
  <c r="I29" i="23"/>
  <c r="A29" i="23"/>
  <c r="J27" i="23"/>
  <c r="I27" i="23"/>
  <c r="A27" i="23"/>
  <c r="J26" i="23"/>
  <c r="I26" i="23"/>
  <c r="A26" i="23"/>
  <c r="J25" i="23"/>
  <c r="I25" i="23"/>
  <c r="A25" i="23"/>
  <c r="J23" i="23"/>
  <c r="I23" i="23"/>
  <c r="A23" i="23"/>
  <c r="J22" i="23"/>
  <c r="I22" i="23"/>
  <c r="A22" i="23"/>
  <c r="J21" i="23"/>
  <c r="I21" i="23"/>
  <c r="A21" i="23"/>
  <c r="J20" i="23"/>
  <c r="I20" i="23"/>
  <c r="A20" i="23"/>
  <c r="J19" i="23"/>
  <c r="I19" i="23"/>
  <c r="A19" i="23"/>
  <c r="J18" i="23"/>
  <c r="I18" i="23"/>
  <c r="A18" i="23"/>
  <c r="J17" i="23"/>
  <c r="I17" i="23"/>
  <c r="A17" i="23"/>
  <c r="J16" i="23"/>
  <c r="I16" i="23"/>
  <c r="A16" i="23"/>
  <c r="J14" i="23"/>
  <c r="I14" i="23"/>
  <c r="A14" i="23"/>
  <c r="J13" i="23"/>
  <c r="I13" i="23"/>
  <c r="A13" i="23"/>
  <c r="J11" i="23"/>
  <c r="I11" i="23"/>
  <c r="E97" i="1"/>
  <c r="A11" i="23"/>
  <c r="H75" i="1"/>
  <c r="G75" i="1"/>
  <c r="J8" i="23"/>
  <c r="I8" i="23"/>
  <c r="F75" i="1"/>
  <c r="A8" i="23"/>
  <c r="J7" i="23"/>
  <c r="I7" i="23"/>
  <c r="E75" i="1"/>
  <c r="A7" i="23"/>
  <c r="J3" i="23"/>
  <c r="I3" i="23"/>
  <c r="A3" i="23"/>
  <c r="F21" i="2"/>
  <c r="K1" i="23"/>
  <c r="J1" i="23"/>
  <c r="I1" i="23"/>
  <c r="H1" i="23"/>
  <c r="G1" i="23"/>
  <c r="E1" i="23"/>
  <c r="D1" i="23"/>
  <c r="C1" i="23"/>
  <c r="J256" i="22"/>
  <c r="I256" i="22"/>
  <c r="A256" i="22"/>
  <c r="J254" i="22"/>
  <c r="I254" i="22"/>
  <c r="A254" i="22"/>
  <c r="J253" i="22"/>
  <c r="I253" i="22"/>
  <c r="A253" i="22"/>
  <c r="J252" i="22"/>
  <c r="I252" i="22"/>
  <c r="A252" i="22"/>
  <c r="J251" i="22"/>
  <c r="I251" i="22"/>
  <c r="A251" i="22"/>
  <c r="J250" i="22"/>
  <c r="I250" i="22"/>
  <c r="A250" i="22"/>
  <c r="J249" i="22"/>
  <c r="I249" i="22"/>
  <c r="A249" i="22"/>
  <c r="J248" i="22"/>
  <c r="I248" i="22"/>
  <c r="A248" i="22"/>
  <c r="J247" i="22"/>
  <c r="I247" i="22"/>
  <c r="A247" i="22"/>
  <c r="J246" i="22"/>
  <c r="I246" i="22"/>
  <c r="A246" i="22"/>
  <c r="J245" i="22"/>
  <c r="I245" i="22"/>
  <c r="A245" i="22"/>
  <c r="J242" i="22"/>
  <c r="I242" i="22"/>
  <c r="A242" i="22"/>
  <c r="J241" i="22"/>
  <c r="I241" i="22"/>
  <c r="A241" i="22"/>
  <c r="J239" i="22"/>
  <c r="I239" i="22"/>
  <c r="A239" i="22"/>
  <c r="J238" i="22"/>
  <c r="I238" i="22"/>
  <c r="A238" i="22"/>
  <c r="J236" i="22"/>
  <c r="I236" i="22"/>
  <c r="A236" i="22"/>
  <c r="J235" i="22"/>
  <c r="I235" i="22"/>
  <c r="A235" i="22"/>
  <c r="J234" i="22"/>
  <c r="I234" i="22"/>
  <c r="A234" i="22"/>
  <c r="J233" i="22"/>
  <c r="I233" i="22"/>
  <c r="A233" i="22"/>
  <c r="J231" i="22"/>
  <c r="I231" i="22"/>
  <c r="A231" i="22"/>
  <c r="J230" i="22"/>
  <c r="I230" i="22"/>
  <c r="A230" i="22"/>
  <c r="J228" i="22"/>
  <c r="I228" i="22"/>
  <c r="A228" i="22"/>
  <c r="J227" i="22"/>
  <c r="I227" i="22"/>
  <c r="A227" i="22"/>
  <c r="J226" i="22"/>
  <c r="I226" i="22"/>
  <c r="A226" i="22"/>
  <c r="J225" i="22"/>
  <c r="I225" i="22"/>
  <c r="A225" i="22"/>
  <c r="J223" i="22"/>
  <c r="I223" i="22"/>
  <c r="A223" i="22"/>
  <c r="J222" i="22"/>
  <c r="I222" i="22"/>
  <c r="A222" i="22"/>
  <c r="J221" i="22"/>
  <c r="I221" i="22"/>
  <c r="A221" i="22"/>
  <c r="J220" i="22"/>
  <c r="I220" i="22"/>
  <c r="A220" i="22"/>
  <c r="J219" i="22"/>
  <c r="I219" i="22"/>
  <c r="A219" i="22"/>
  <c r="J218" i="22"/>
  <c r="I218" i="22"/>
  <c r="A218" i="22"/>
  <c r="J217" i="22"/>
  <c r="I217" i="22"/>
  <c r="A217" i="22"/>
  <c r="J216" i="22"/>
  <c r="I216" i="22"/>
  <c r="A216" i="22"/>
  <c r="J215" i="22"/>
  <c r="I215" i="22"/>
  <c r="A215" i="22"/>
  <c r="J213" i="22"/>
  <c r="I213" i="22"/>
  <c r="A213" i="22"/>
  <c r="J212" i="22"/>
  <c r="I212" i="22"/>
  <c r="A212" i="22"/>
  <c r="J211" i="22"/>
  <c r="I211" i="22"/>
  <c r="A211" i="22"/>
  <c r="J209" i="22"/>
  <c r="I209" i="22"/>
  <c r="A209" i="22"/>
  <c r="J206" i="22"/>
  <c r="I206" i="22"/>
  <c r="A206" i="22"/>
  <c r="J205" i="22"/>
  <c r="I205" i="22"/>
  <c r="A205" i="22"/>
  <c r="J204" i="22"/>
  <c r="I204" i="22"/>
  <c r="A204" i="22"/>
  <c r="J203" i="22"/>
  <c r="I203" i="22"/>
  <c r="A203" i="22"/>
  <c r="J202" i="22"/>
  <c r="I202" i="22"/>
  <c r="A202" i="22"/>
  <c r="J201" i="22"/>
  <c r="I201" i="22"/>
  <c r="A201" i="22"/>
  <c r="J200" i="22"/>
  <c r="I200" i="22"/>
  <c r="A200" i="22"/>
  <c r="J198" i="22"/>
  <c r="I198" i="22"/>
  <c r="A198" i="22"/>
  <c r="J197" i="22"/>
  <c r="I197" i="22"/>
  <c r="A197" i="22"/>
  <c r="J196" i="22"/>
  <c r="I196" i="22"/>
  <c r="A196" i="22"/>
  <c r="J195" i="22"/>
  <c r="I195" i="22"/>
  <c r="A195" i="22"/>
  <c r="J193" i="22"/>
  <c r="I193" i="22"/>
  <c r="A193" i="22"/>
  <c r="J192" i="22"/>
  <c r="I192" i="22"/>
  <c r="A192" i="22"/>
  <c r="J190" i="22"/>
  <c r="I190" i="22"/>
  <c r="A190" i="22"/>
  <c r="J189" i="22"/>
  <c r="I189" i="22"/>
  <c r="A189" i="22"/>
  <c r="J188" i="22"/>
  <c r="I188" i="22"/>
  <c r="A188" i="22"/>
  <c r="J187" i="22"/>
  <c r="I187" i="22"/>
  <c r="A187" i="22"/>
  <c r="J186" i="22"/>
  <c r="I186" i="22"/>
  <c r="A186" i="22"/>
  <c r="J184" i="22"/>
  <c r="I184" i="22"/>
  <c r="A184" i="22"/>
  <c r="J183" i="22"/>
  <c r="I183" i="22"/>
  <c r="A183" i="22"/>
  <c r="J182" i="22"/>
  <c r="I182" i="22"/>
  <c r="A182" i="22"/>
  <c r="J181" i="22"/>
  <c r="I181" i="22"/>
  <c r="A181" i="22"/>
  <c r="J179" i="22"/>
  <c r="I179" i="22"/>
  <c r="A179" i="22"/>
  <c r="J177" i="22"/>
  <c r="I177" i="22"/>
  <c r="A177" i="22"/>
  <c r="J176" i="22"/>
  <c r="I176" i="22"/>
  <c r="A176" i="22"/>
  <c r="J175" i="22"/>
  <c r="I175" i="22"/>
  <c r="A175" i="22"/>
  <c r="J173" i="22"/>
  <c r="I173" i="22"/>
  <c r="A173" i="22"/>
  <c r="J172" i="22"/>
  <c r="I172" i="22"/>
  <c r="A172" i="22"/>
  <c r="J171" i="22"/>
  <c r="I171" i="22"/>
  <c r="A171" i="22"/>
  <c r="J170" i="22"/>
  <c r="I170" i="22"/>
  <c r="A170" i="22"/>
  <c r="J169" i="22"/>
  <c r="I169" i="22"/>
  <c r="A169" i="22"/>
  <c r="J168" i="22"/>
  <c r="I168" i="22"/>
  <c r="A168" i="22"/>
  <c r="J167" i="22"/>
  <c r="I167" i="22"/>
  <c r="A167" i="22"/>
  <c r="J166" i="22"/>
  <c r="I166" i="22"/>
  <c r="A166" i="22"/>
  <c r="J165" i="22"/>
  <c r="I165" i="22"/>
  <c r="A165" i="22"/>
  <c r="J164" i="22"/>
  <c r="I164" i="22"/>
  <c r="A164" i="22"/>
  <c r="J163" i="22"/>
  <c r="I163" i="22"/>
  <c r="A163" i="22"/>
  <c r="J162" i="22"/>
  <c r="I162" i="22"/>
  <c r="A162" i="22"/>
  <c r="J161" i="22"/>
  <c r="I161" i="22"/>
  <c r="A161" i="22"/>
  <c r="J160" i="22"/>
  <c r="I160" i="22"/>
  <c r="A160" i="22"/>
  <c r="J159" i="22"/>
  <c r="I159" i="22"/>
  <c r="A159" i="22"/>
  <c r="J158" i="22"/>
  <c r="I158" i="22"/>
  <c r="A158" i="22"/>
  <c r="J157" i="22"/>
  <c r="I157" i="22"/>
  <c r="A157" i="22"/>
  <c r="J155" i="22"/>
  <c r="I155" i="22"/>
  <c r="A155" i="22"/>
  <c r="J154" i="22"/>
  <c r="I154" i="22"/>
  <c r="A154" i="22"/>
  <c r="J151" i="22"/>
  <c r="I151" i="22"/>
  <c r="A151" i="22"/>
  <c r="J150" i="22"/>
  <c r="I150" i="22"/>
  <c r="A150" i="22"/>
  <c r="J148" i="22"/>
  <c r="I148" i="22"/>
  <c r="A148" i="22"/>
  <c r="J147" i="22"/>
  <c r="I147" i="22"/>
  <c r="A147" i="22"/>
  <c r="J145" i="22"/>
  <c r="I145" i="22"/>
  <c r="A145" i="22"/>
  <c r="J143" i="22"/>
  <c r="I143" i="22"/>
  <c r="A143" i="22"/>
  <c r="J142" i="22"/>
  <c r="I142" i="22"/>
  <c r="A142" i="22"/>
  <c r="J141" i="22"/>
  <c r="I141" i="22"/>
  <c r="A141" i="22"/>
  <c r="J140" i="22"/>
  <c r="I140" i="22"/>
  <c r="A140" i="22"/>
  <c r="J139" i="22"/>
  <c r="I139" i="22"/>
  <c r="A139" i="22"/>
  <c r="J137" i="22"/>
  <c r="I137" i="22"/>
  <c r="A137" i="22"/>
  <c r="J136" i="22"/>
  <c r="I136" i="22"/>
  <c r="A136" i="22"/>
  <c r="J135" i="22"/>
  <c r="I135" i="22"/>
  <c r="A135" i="22"/>
  <c r="J134" i="22"/>
  <c r="I134" i="22"/>
  <c r="A134" i="22"/>
  <c r="J132" i="22"/>
  <c r="I132" i="22"/>
  <c r="A132" i="22"/>
  <c r="J131" i="22"/>
  <c r="I131" i="22"/>
  <c r="A131" i="22"/>
  <c r="J130" i="22"/>
  <c r="I130" i="22"/>
  <c r="A130" i="22"/>
  <c r="J128" i="22"/>
  <c r="I128" i="22"/>
  <c r="A128" i="22"/>
  <c r="J127" i="22"/>
  <c r="I127" i="22"/>
  <c r="A127" i="22"/>
  <c r="J126" i="22"/>
  <c r="I126" i="22"/>
  <c r="A126" i="22"/>
  <c r="J124" i="22"/>
  <c r="I124" i="22"/>
  <c r="A124" i="22"/>
  <c r="J123" i="22"/>
  <c r="I123" i="22"/>
  <c r="A123" i="22"/>
  <c r="J122" i="22"/>
  <c r="I122" i="22"/>
  <c r="A122" i="22"/>
  <c r="J120" i="22"/>
  <c r="I120" i="22"/>
  <c r="A120" i="22"/>
  <c r="J119" i="22"/>
  <c r="I119" i="22"/>
  <c r="A119" i="22"/>
  <c r="J118" i="22"/>
  <c r="I118" i="22"/>
  <c r="A118" i="22"/>
  <c r="J117" i="22"/>
  <c r="I117" i="22"/>
  <c r="A117" i="22"/>
  <c r="J116" i="22"/>
  <c r="I116" i="22"/>
  <c r="A116" i="22"/>
  <c r="J113" i="22"/>
  <c r="I113" i="22"/>
  <c r="A113" i="22"/>
  <c r="J111" i="22"/>
  <c r="I111" i="22"/>
  <c r="A111" i="22"/>
  <c r="J110" i="22"/>
  <c r="I110" i="22"/>
  <c r="A110" i="22"/>
  <c r="J109" i="22"/>
  <c r="I109" i="22"/>
  <c r="A109" i="22"/>
  <c r="J108" i="22"/>
  <c r="I108" i="22"/>
  <c r="A108" i="22"/>
  <c r="J107" i="22"/>
  <c r="I107" i="22"/>
  <c r="A107" i="22"/>
  <c r="J106" i="22"/>
  <c r="I106" i="22"/>
  <c r="A106" i="22"/>
  <c r="J105" i="22"/>
  <c r="I105" i="22"/>
  <c r="A105" i="22"/>
  <c r="J102" i="22"/>
  <c r="I102" i="22"/>
  <c r="A102" i="22"/>
  <c r="J101" i="22"/>
  <c r="I101" i="22"/>
  <c r="A101" i="22"/>
  <c r="J100" i="22"/>
  <c r="I100" i="22"/>
  <c r="A100" i="22"/>
  <c r="J99" i="22"/>
  <c r="I99" i="22"/>
  <c r="A99" i="22"/>
  <c r="J98" i="22"/>
  <c r="I98" i="22"/>
  <c r="A98" i="22"/>
  <c r="J97" i="22"/>
  <c r="I97" i="22"/>
  <c r="A97" i="22"/>
  <c r="J95" i="22"/>
  <c r="I95" i="22"/>
  <c r="A95" i="22"/>
  <c r="J94" i="22"/>
  <c r="I94" i="22"/>
  <c r="A94" i="22"/>
  <c r="J93" i="22"/>
  <c r="I93" i="22"/>
  <c r="A93" i="22"/>
  <c r="J92" i="22"/>
  <c r="I92" i="22"/>
  <c r="A92" i="22"/>
  <c r="J91" i="22"/>
  <c r="I91" i="22"/>
  <c r="A91" i="22"/>
  <c r="J90" i="22"/>
  <c r="I90" i="22"/>
  <c r="A90" i="22"/>
  <c r="J89" i="22"/>
  <c r="I89" i="22"/>
  <c r="A89" i="22"/>
  <c r="J88" i="22"/>
  <c r="I88" i="22"/>
  <c r="A88" i="22"/>
  <c r="J87" i="22"/>
  <c r="I87" i="22"/>
  <c r="A87" i="22"/>
  <c r="J86" i="22"/>
  <c r="I86" i="22"/>
  <c r="A86" i="22"/>
  <c r="J85" i="22"/>
  <c r="I85" i="22"/>
  <c r="A85" i="22"/>
  <c r="J83" i="22"/>
  <c r="I83" i="22"/>
  <c r="A83" i="22"/>
  <c r="J82" i="22"/>
  <c r="I82" i="22"/>
  <c r="A82" i="22"/>
  <c r="J81" i="22"/>
  <c r="I81" i="22"/>
  <c r="A81" i="22"/>
  <c r="J80" i="22"/>
  <c r="I80" i="22"/>
  <c r="A80" i="22"/>
  <c r="J79" i="22"/>
  <c r="I79" i="22"/>
  <c r="A79" i="22"/>
  <c r="J78" i="22"/>
  <c r="I78" i="22"/>
  <c r="A78" i="22"/>
  <c r="J76" i="22"/>
  <c r="I76" i="22"/>
  <c r="A76" i="22"/>
  <c r="J75" i="22"/>
  <c r="I75" i="22"/>
  <c r="A75" i="22"/>
  <c r="J74" i="22"/>
  <c r="I74" i="22"/>
  <c r="A74" i="22"/>
  <c r="J73" i="22"/>
  <c r="I73" i="22"/>
  <c r="A73" i="22"/>
  <c r="J72" i="22"/>
  <c r="I72" i="22"/>
  <c r="A72" i="22"/>
  <c r="J70" i="22"/>
  <c r="I70" i="22"/>
  <c r="A70" i="22"/>
  <c r="J69" i="22"/>
  <c r="I69" i="22"/>
  <c r="A69" i="22"/>
  <c r="J68" i="22"/>
  <c r="I68" i="22"/>
  <c r="A68" i="22"/>
  <c r="J65" i="22"/>
  <c r="I65" i="22"/>
  <c r="A65" i="22"/>
  <c r="J64" i="22"/>
  <c r="I64" i="22"/>
  <c r="A64" i="22"/>
  <c r="J60" i="22"/>
  <c r="I60" i="22"/>
  <c r="A60" i="22"/>
  <c r="J59" i="22"/>
  <c r="I59" i="22"/>
  <c r="A59" i="22"/>
  <c r="J58" i="22"/>
  <c r="I58" i="22"/>
  <c r="A58" i="22"/>
  <c r="J56" i="22"/>
  <c r="I56" i="22"/>
  <c r="A56" i="22"/>
  <c r="J55" i="22"/>
  <c r="I55" i="22"/>
  <c r="A55" i="22"/>
  <c r="J54" i="22"/>
  <c r="I54" i="22"/>
  <c r="A54" i="22"/>
  <c r="J53" i="22"/>
  <c r="I53" i="22"/>
  <c r="A53" i="22"/>
  <c r="J52" i="22"/>
  <c r="I52" i="22"/>
  <c r="A52" i="22"/>
  <c r="J51" i="22"/>
  <c r="I51" i="22"/>
  <c r="A51" i="22"/>
  <c r="J50" i="22"/>
  <c r="I50" i="22"/>
  <c r="A50" i="22"/>
  <c r="J49" i="22"/>
  <c r="I49" i="22"/>
  <c r="A49" i="22"/>
  <c r="J48" i="22"/>
  <c r="I48" i="22"/>
  <c r="A48" i="22"/>
  <c r="J47" i="22"/>
  <c r="I47" i="22"/>
  <c r="A47" i="22"/>
  <c r="J46" i="22"/>
  <c r="I46" i="22"/>
  <c r="A46" i="22"/>
  <c r="J45" i="22"/>
  <c r="I45" i="22"/>
  <c r="A45" i="22"/>
  <c r="J42" i="22"/>
  <c r="I42" i="22"/>
  <c r="A42" i="22"/>
  <c r="J41" i="22"/>
  <c r="I41" i="22"/>
  <c r="A41" i="22"/>
  <c r="J40" i="22"/>
  <c r="I40" i="22"/>
  <c r="A40" i="22"/>
  <c r="J39" i="22"/>
  <c r="I39" i="22"/>
  <c r="A39" i="22"/>
  <c r="J38" i="22"/>
  <c r="I38" i="22"/>
  <c r="A38" i="22"/>
  <c r="J36" i="22"/>
  <c r="I36" i="22"/>
  <c r="A36" i="22"/>
  <c r="J35" i="22"/>
  <c r="I35" i="22"/>
  <c r="A35" i="22"/>
  <c r="J34" i="22"/>
  <c r="I34" i="22"/>
  <c r="A34" i="22"/>
  <c r="J33" i="22"/>
  <c r="I33" i="22"/>
  <c r="A33" i="22"/>
  <c r="J32" i="22"/>
  <c r="I32" i="22"/>
  <c r="A32" i="22"/>
  <c r="J31" i="22"/>
  <c r="I31" i="22"/>
  <c r="A31" i="22"/>
  <c r="J29" i="22"/>
  <c r="I29" i="22"/>
  <c r="A29" i="22"/>
  <c r="J28" i="22"/>
  <c r="I28" i="22"/>
  <c r="A28" i="22"/>
  <c r="J27" i="22"/>
  <c r="I27" i="22"/>
  <c r="A27" i="22"/>
  <c r="J26" i="22"/>
  <c r="I26" i="22"/>
  <c r="A26" i="22"/>
  <c r="J25" i="22"/>
  <c r="I25" i="22"/>
  <c r="A25" i="22"/>
  <c r="J24" i="22"/>
  <c r="I24" i="22"/>
  <c r="A24" i="22"/>
  <c r="J23" i="22"/>
  <c r="I23" i="22"/>
  <c r="A23" i="22"/>
  <c r="J21" i="22"/>
  <c r="I21" i="22"/>
  <c r="A21" i="22"/>
  <c r="J19" i="22"/>
  <c r="I19" i="22"/>
  <c r="A19" i="22"/>
  <c r="J18" i="22"/>
  <c r="I18" i="22"/>
  <c r="A18" i="22"/>
  <c r="J17" i="22"/>
  <c r="I17" i="22"/>
  <c r="H18" i="22"/>
  <c r="H118" i="1" s="1"/>
  <c r="A17" i="22"/>
  <c r="J16" i="22"/>
  <c r="I16" i="22"/>
  <c r="H17" i="22"/>
  <c r="G118" i="1" s="1"/>
  <c r="A16" i="22"/>
  <c r="H16" i="22"/>
  <c r="F118" i="1" s="1"/>
  <c r="J14" i="22"/>
  <c r="I14" i="22"/>
  <c r="H15" i="22"/>
  <c r="E118" i="1" s="1"/>
  <c r="A14" i="22"/>
  <c r="J13" i="22"/>
  <c r="I13" i="22"/>
  <c r="H14" i="22"/>
  <c r="H96" i="1" s="1"/>
  <c r="A13" i="22"/>
  <c r="J12" i="22"/>
  <c r="I12" i="22"/>
  <c r="H13" i="22"/>
  <c r="G96" i="1" s="1"/>
  <c r="A12" i="22"/>
  <c r="J11" i="22"/>
  <c r="I11" i="22"/>
  <c r="H12" i="22"/>
  <c r="F96" i="1" s="1"/>
  <c r="A11" i="22"/>
  <c r="H11" i="22"/>
  <c r="E96" i="1" s="1"/>
  <c r="J9" i="22"/>
  <c r="I9" i="22"/>
  <c r="H10" i="22"/>
  <c r="H74" i="1" s="1"/>
  <c r="A9" i="22"/>
  <c r="J8" i="22"/>
  <c r="I8" i="22"/>
  <c r="H9" i="22"/>
  <c r="G74" i="1" s="1"/>
  <c r="A8" i="22"/>
  <c r="J7" i="22"/>
  <c r="I7" i="22"/>
  <c r="H8" i="22"/>
  <c r="F74" i="1" s="1"/>
  <c r="A7" i="22"/>
  <c r="J6" i="22"/>
  <c r="I6" i="22"/>
  <c r="H7" i="22"/>
  <c r="E74" i="1" s="1"/>
  <c r="A6" i="22"/>
  <c r="J3" i="22"/>
  <c r="I3" i="22"/>
  <c r="A3" i="22"/>
  <c r="H2" i="22"/>
  <c r="D52" i="1" s="1"/>
  <c r="K1" i="22"/>
  <c r="J1" i="22"/>
  <c r="I1" i="22"/>
  <c r="H1" i="22"/>
  <c r="G1" i="22"/>
  <c r="H5" i="22" s="1"/>
  <c r="I20" i="2" s="1"/>
  <c r="E1" i="22"/>
  <c r="D1" i="22"/>
  <c r="C1" i="22"/>
  <c r="J197" i="21"/>
  <c r="I197" i="21"/>
  <c r="K197" i="21" s="1"/>
  <c r="A197" i="21"/>
  <c r="J196" i="21"/>
  <c r="I196" i="21"/>
  <c r="A196" i="21"/>
  <c r="J195" i="21"/>
  <c r="I195" i="21"/>
  <c r="A195" i="21"/>
  <c r="J194" i="21"/>
  <c r="I194" i="21"/>
  <c r="A194" i="21"/>
  <c r="J192" i="21"/>
  <c r="I192" i="21"/>
  <c r="A192" i="21"/>
  <c r="J191" i="21"/>
  <c r="I191" i="21"/>
  <c r="A191" i="21"/>
  <c r="J190" i="21"/>
  <c r="I190" i="21"/>
  <c r="A190" i="21"/>
  <c r="J189" i="21"/>
  <c r="I189" i="21"/>
  <c r="A189" i="21"/>
  <c r="J188" i="21"/>
  <c r="I188" i="21"/>
  <c r="A188" i="21"/>
  <c r="J187" i="21"/>
  <c r="I187" i="21"/>
  <c r="A187" i="21"/>
  <c r="J185" i="21"/>
  <c r="I185" i="21"/>
  <c r="A185" i="21"/>
  <c r="J184" i="21"/>
  <c r="I184" i="21"/>
  <c r="A184" i="21"/>
  <c r="J182" i="21"/>
  <c r="I182" i="21"/>
  <c r="A182" i="21"/>
  <c r="J181" i="21"/>
  <c r="I181" i="21"/>
  <c r="A181" i="21"/>
  <c r="J180" i="21"/>
  <c r="I180" i="21"/>
  <c r="A180" i="21"/>
  <c r="J179" i="21"/>
  <c r="I179" i="21"/>
  <c r="A179" i="21"/>
  <c r="J176" i="21"/>
  <c r="I176" i="21"/>
  <c r="A176" i="21"/>
  <c r="J175" i="21"/>
  <c r="I175" i="21"/>
  <c r="A175" i="21"/>
  <c r="J174" i="21"/>
  <c r="I174" i="21"/>
  <c r="A174" i="21"/>
  <c r="J172" i="21"/>
  <c r="I172" i="21"/>
  <c r="A172" i="21"/>
  <c r="J171" i="21"/>
  <c r="I171" i="21"/>
  <c r="A171" i="21"/>
  <c r="J170" i="21"/>
  <c r="I170" i="21"/>
  <c r="A170" i="21"/>
  <c r="J169" i="21"/>
  <c r="I169" i="21"/>
  <c r="A169" i="21"/>
  <c r="J168" i="21"/>
  <c r="I168" i="21"/>
  <c r="A168" i="21"/>
  <c r="J166" i="21"/>
  <c r="I166" i="21"/>
  <c r="A166" i="21"/>
  <c r="J165" i="21"/>
  <c r="I165" i="21"/>
  <c r="A165" i="21"/>
  <c r="J163" i="21"/>
  <c r="I163" i="21"/>
  <c r="A163" i="21"/>
  <c r="J162" i="21"/>
  <c r="I162" i="21"/>
  <c r="A162" i="21"/>
  <c r="J161" i="21"/>
  <c r="I161" i="21"/>
  <c r="A161" i="21"/>
  <c r="J159" i="21"/>
  <c r="I159" i="21"/>
  <c r="A159" i="21"/>
  <c r="J158" i="21"/>
  <c r="I158" i="21"/>
  <c r="A158" i="21"/>
  <c r="J157" i="21"/>
  <c r="I157" i="21"/>
  <c r="A157" i="21"/>
  <c r="J156" i="21"/>
  <c r="I156" i="21"/>
  <c r="A156" i="21"/>
  <c r="J154" i="21"/>
  <c r="I154" i="21"/>
  <c r="A154" i="21"/>
  <c r="J152" i="21"/>
  <c r="I152" i="21"/>
  <c r="A152" i="21"/>
  <c r="J151" i="21"/>
  <c r="I151" i="21"/>
  <c r="A151" i="21"/>
  <c r="J150" i="21"/>
  <c r="I150" i="21"/>
  <c r="A150" i="21"/>
  <c r="J149" i="21"/>
  <c r="I149" i="21"/>
  <c r="A149" i="21"/>
  <c r="J148" i="21"/>
  <c r="I148" i="21"/>
  <c r="A148" i="21"/>
  <c r="J147" i="21"/>
  <c r="I147" i="21"/>
  <c r="A147" i="21"/>
  <c r="J146" i="21"/>
  <c r="I146" i="21"/>
  <c r="A146" i="21"/>
  <c r="J145" i="21"/>
  <c r="I145" i="21"/>
  <c r="A145" i="21"/>
  <c r="J144" i="21"/>
  <c r="I144" i="21"/>
  <c r="A144" i="21"/>
  <c r="J143" i="21"/>
  <c r="I143" i="21"/>
  <c r="A143" i="21"/>
  <c r="J141" i="21"/>
  <c r="I141" i="21"/>
  <c r="A141" i="21"/>
  <c r="J139" i="21"/>
  <c r="I139" i="21"/>
  <c r="A139" i="21"/>
  <c r="J137" i="21"/>
  <c r="I137" i="21"/>
  <c r="A137" i="21"/>
  <c r="J136" i="21"/>
  <c r="I136" i="21"/>
  <c r="A136" i="21"/>
  <c r="J135" i="21"/>
  <c r="I135" i="21"/>
  <c r="A135" i="21"/>
  <c r="J133" i="21"/>
  <c r="I133" i="21"/>
  <c r="A133" i="21"/>
  <c r="J132" i="21"/>
  <c r="I132" i="21"/>
  <c r="A132" i="21"/>
  <c r="J130" i="21"/>
  <c r="I130" i="21"/>
  <c r="A130" i="21"/>
  <c r="J129" i="21"/>
  <c r="I129" i="21"/>
  <c r="A129" i="21"/>
  <c r="J128" i="21"/>
  <c r="I128" i="21"/>
  <c r="A128" i="21"/>
  <c r="J126" i="21"/>
  <c r="I126" i="21"/>
  <c r="A126" i="21"/>
  <c r="J125" i="21"/>
  <c r="I125" i="21"/>
  <c r="A125" i="21"/>
  <c r="J124" i="21"/>
  <c r="I124" i="21"/>
  <c r="A124" i="21"/>
  <c r="J123" i="21"/>
  <c r="I123" i="21"/>
  <c r="A123" i="21"/>
  <c r="J122" i="21"/>
  <c r="I122" i="21"/>
  <c r="A122" i="21"/>
  <c r="J121" i="21"/>
  <c r="I121" i="21"/>
  <c r="A121" i="21"/>
  <c r="J120" i="21"/>
  <c r="I120" i="21"/>
  <c r="A120" i="21"/>
  <c r="J118" i="21"/>
  <c r="I118" i="21"/>
  <c r="A118" i="21"/>
  <c r="J116" i="21"/>
  <c r="I116" i="21"/>
  <c r="A116" i="21"/>
  <c r="J115" i="21"/>
  <c r="I115" i="21"/>
  <c r="A115" i="21"/>
  <c r="J114" i="21"/>
  <c r="I114" i="21"/>
  <c r="A114" i="21"/>
  <c r="J113" i="21"/>
  <c r="I113" i="21"/>
  <c r="A113" i="21"/>
  <c r="J112" i="21"/>
  <c r="I112" i="21"/>
  <c r="A112" i="21"/>
  <c r="J110" i="21"/>
  <c r="I110" i="21"/>
  <c r="A110" i="21"/>
  <c r="J109" i="21"/>
  <c r="I109" i="21"/>
  <c r="A109" i="21"/>
  <c r="J107" i="21"/>
  <c r="I107" i="21"/>
  <c r="A107" i="21"/>
  <c r="J106" i="21"/>
  <c r="I106" i="21"/>
  <c r="A106" i="21"/>
  <c r="J105" i="21"/>
  <c r="I105" i="21"/>
  <c r="A105" i="21"/>
  <c r="J103" i="21"/>
  <c r="I103" i="21"/>
  <c r="A103" i="21"/>
  <c r="J102" i="21"/>
  <c r="I102" i="21"/>
  <c r="A102" i="21"/>
  <c r="J101" i="21"/>
  <c r="I101" i="21"/>
  <c r="A101" i="21"/>
  <c r="J100" i="21"/>
  <c r="I100" i="21"/>
  <c r="A100" i="21"/>
  <c r="J99" i="21"/>
  <c r="I99" i="21"/>
  <c r="A99" i="21"/>
  <c r="J98" i="21"/>
  <c r="I98" i="21"/>
  <c r="A98" i="21"/>
  <c r="J97" i="21"/>
  <c r="I97" i="21"/>
  <c r="A97" i="21"/>
  <c r="J96" i="21"/>
  <c r="I96" i="21"/>
  <c r="A96" i="21"/>
  <c r="J95" i="21"/>
  <c r="I95" i="21"/>
  <c r="A95" i="21"/>
  <c r="J94" i="21"/>
  <c r="I94" i="21"/>
  <c r="A94" i="21"/>
  <c r="J93" i="21"/>
  <c r="I93" i="21"/>
  <c r="A93" i="21"/>
  <c r="J92" i="21"/>
  <c r="I92" i="21"/>
  <c r="A92" i="21"/>
  <c r="J90" i="21"/>
  <c r="I90" i="21"/>
  <c r="A90" i="21"/>
  <c r="J89" i="21"/>
  <c r="I89" i="21"/>
  <c r="A89" i="21"/>
  <c r="J88" i="21"/>
  <c r="I88" i="21"/>
  <c r="A88" i="21"/>
  <c r="J86" i="21"/>
  <c r="I86" i="21"/>
  <c r="A86" i="21"/>
  <c r="J85" i="21"/>
  <c r="I85" i="21"/>
  <c r="A85" i="21"/>
  <c r="J84" i="21"/>
  <c r="I84" i="21"/>
  <c r="A84" i="21"/>
  <c r="J83" i="21"/>
  <c r="I83" i="21"/>
  <c r="A83" i="21"/>
  <c r="J81" i="21"/>
  <c r="I81" i="21"/>
  <c r="A81" i="21"/>
  <c r="J80" i="21"/>
  <c r="I80" i="21"/>
  <c r="A80" i="21"/>
  <c r="J78" i="21"/>
  <c r="I78" i="21"/>
  <c r="A78" i="21"/>
  <c r="J77" i="21"/>
  <c r="I77" i="21"/>
  <c r="A77" i="21"/>
  <c r="J75" i="21"/>
  <c r="I75" i="21"/>
  <c r="A75" i="21"/>
  <c r="J74" i="21"/>
  <c r="I74" i="21"/>
  <c r="A74" i="21"/>
  <c r="J73" i="21"/>
  <c r="I73" i="21"/>
  <c r="A73" i="21"/>
  <c r="J72" i="21"/>
  <c r="I72" i="21"/>
  <c r="A72" i="21"/>
  <c r="J71" i="21"/>
  <c r="I71" i="21"/>
  <c r="A71" i="21"/>
  <c r="J70" i="21"/>
  <c r="I70" i="21"/>
  <c r="A70" i="21"/>
  <c r="J68" i="21"/>
  <c r="I68" i="21"/>
  <c r="A68" i="21"/>
  <c r="J66" i="21"/>
  <c r="I66" i="21"/>
  <c r="A66" i="21"/>
  <c r="J65" i="21"/>
  <c r="I65" i="21"/>
  <c r="A65" i="21"/>
  <c r="J63" i="21"/>
  <c r="I63" i="21"/>
  <c r="A63" i="21"/>
  <c r="J61" i="21"/>
  <c r="I61" i="21"/>
  <c r="A61" i="21"/>
  <c r="J60" i="21"/>
  <c r="I60" i="21"/>
  <c r="A60" i="21"/>
  <c r="J59" i="21"/>
  <c r="I59" i="21"/>
  <c r="A59" i="21"/>
  <c r="J58" i="21"/>
  <c r="I58" i="21"/>
  <c r="A58" i="21"/>
  <c r="J56" i="21"/>
  <c r="I56" i="21"/>
  <c r="A56" i="21"/>
  <c r="J55" i="21"/>
  <c r="I55" i="21"/>
  <c r="A55" i="21"/>
  <c r="J54" i="21"/>
  <c r="I54" i="21"/>
  <c r="A54" i="21"/>
  <c r="J53" i="21"/>
  <c r="I53" i="21"/>
  <c r="A53" i="21"/>
  <c r="J51" i="21"/>
  <c r="I51" i="21"/>
  <c r="A51" i="21"/>
  <c r="J50" i="21"/>
  <c r="I50" i="21"/>
  <c r="A50" i="21"/>
  <c r="J49" i="21"/>
  <c r="I49" i="21"/>
  <c r="A49" i="21"/>
  <c r="J48" i="21"/>
  <c r="I48" i="21"/>
  <c r="A48" i="21"/>
  <c r="J47" i="21"/>
  <c r="I47" i="21"/>
  <c r="A47" i="21"/>
  <c r="J46" i="21"/>
  <c r="I46" i="21"/>
  <c r="A46" i="21"/>
  <c r="J44" i="21"/>
  <c r="I44" i="21"/>
  <c r="A44" i="21"/>
  <c r="J43" i="21"/>
  <c r="I43" i="21"/>
  <c r="A43" i="21"/>
  <c r="J42" i="21"/>
  <c r="I42" i="21"/>
  <c r="A42" i="21"/>
  <c r="J40" i="21"/>
  <c r="I40" i="21"/>
  <c r="A40" i="21"/>
  <c r="J39" i="21"/>
  <c r="I39" i="21"/>
  <c r="A39" i="21"/>
  <c r="J38" i="21"/>
  <c r="I38" i="21"/>
  <c r="A38" i="21"/>
  <c r="J36" i="21"/>
  <c r="I36" i="21"/>
  <c r="A36" i="21"/>
  <c r="J35" i="21"/>
  <c r="I35" i="21"/>
  <c r="A35" i="21"/>
  <c r="J33" i="21"/>
  <c r="I33" i="21"/>
  <c r="A33" i="21"/>
  <c r="J32" i="21"/>
  <c r="I32" i="21"/>
  <c r="A32" i="21"/>
  <c r="J31" i="21"/>
  <c r="I31" i="21"/>
  <c r="A31" i="21"/>
  <c r="J30" i="21"/>
  <c r="I30" i="21"/>
  <c r="A30" i="21"/>
  <c r="J28" i="21"/>
  <c r="I28" i="21"/>
  <c r="A28" i="21"/>
  <c r="J27" i="21"/>
  <c r="I27" i="21"/>
  <c r="A27" i="21"/>
  <c r="J26" i="21"/>
  <c r="I26" i="21"/>
  <c r="A26" i="21"/>
  <c r="J25" i="21"/>
  <c r="I25" i="21"/>
  <c r="A25" i="21"/>
  <c r="J23" i="21"/>
  <c r="I23" i="21"/>
  <c r="A23" i="21"/>
  <c r="J22" i="21"/>
  <c r="I22" i="21"/>
  <c r="A22" i="21"/>
  <c r="J21" i="21"/>
  <c r="I21" i="21"/>
  <c r="A21" i="21"/>
  <c r="J20" i="21"/>
  <c r="I20" i="21"/>
  <c r="A20" i="21"/>
  <c r="J19" i="21"/>
  <c r="I19" i="21"/>
  <c r="A19" i="21"/>
  <c r="J16" i="21"/>
  <c r="I16" i="21"/>
  <c r="A16" i="21"/>
  <c r="J15" i="21"/>
  <c r="I15" i="21"/>
  <c r="A15" i="21"/>
  <c r="J14" i="21"/>
  <c r="I14" i="21"/>
  <c r="A14" i="21"/>
  <c r="J13" i="21"/>
  <c r="I13" i="21"/>
  <c r="H18" i="21"/>
  <c r="H117" i="1" s="1"/>
  <c r="A13" i="21"/>
  <c r="J12" i="21"/>
  <c r="I12" i="21"/>
  <c r="H17" i="21"/>
  <c r="G117" i="1" s="1"/>
  <c r="A12" i="21"/>
  <c r="J11" i="21"/>
  <c r="I11" i="21"/>
  <c r="H16" i="21"/>
  <c r="F117" i="1" s="1"/>
  <c r="A11" i="21"/>
  <c r="H15" i="21"/>
  <c r="E117" i="1" s="1"/>
  <c r="J9" i="21"/>
  <c r="I9" i="21"/>
  <c r="H14" i="21"/>
  <c r="H95" i="1" s="1"/>
  <c r="A9" i="21"/>
  <c r="J8" i="21"/>
  <c r="I8" i="21"/>
  <c r="H13" i="21"/>
  <c r="G95" i="1" s="1"/>
  <c r="A8" i="21"/>
  <c r="H12" i="21"/>
  <c r="F95" i="1" s="1"/>
  <c r="H11" i="21"/>
  <c r="E95" i="1" s="1"/>
  <c r="H10" i="21"/>
  <c r="H73" i="1" s="1"/>
  <c r="H9" i="21"/>
  <c r="G73" i="1" s="1"/>
  <c r="H8" i="21"/>
  <c r="F73" i="1" s="1"/>
  <c r="H7" i="21"/>
  <c r="E73" i="1" s="1"/>
  <c r="J6" i="21"/>
  <c r="I6" i="21"/>
  <c r="A6" i="21"/>
  <c r="J5" i="21"/>
  <c r="I5" i="21"/>
  <c r="A5" i="21"/>
  <c r="J3" i="21"/>
  <c r="I3" i="21"/>
  <c r="A3" i="21"/>
  <c r="H2" i="21"/>
  <c r="D51" i="1" s="1"/>
  <c r="K1" i="21"/>
  <c r="J1" i="21"/>
  <c r="I1" i="21"/>
  <c r="H1" i="21"/>
  <c r="G1" i="21"/>
  <c r="H6" i="21" s="1"/>
  <c r="H51" i="1" s="1"/>
  <c r="E1" i="21"/>
  <c r="D1" i="21"/>
  <c r="C1" i="21"/>
  <c r="A373" i="20"/>
  <c r="J372" i="20"/>
  <c r="I372" i="20"/>
  <c r="K372" i="20" s="1"/>
  <c r="A372" i="20"/>
  <c r="J371" i="20"/>
  <c r="I371" i="20"/>
  <c r="K371" i="20" s="1"/>
  <c r="A371" i="20"/>
  <c r="J370" i="20"/>
  <c r="I370" i="20"/>
  <c r="A370" i="20"/>
  <c r="J369" i="20"/>
  <c r="I369" i="20"/>
  <c r="A369" i="20"/>
  <c r="J367" i="20"/>
  <c r="I367" i="20"/>
  <c r="K367" i="20" s="1"/>
  <c r="A367" i="20"/>
  <c r="J365" i="20"/>
  <c r="I365" i="20"/>
  <c r="A365" i="20"/>
  <c r="J364" i="20"/>
  <c r="I364" i="20"/>
  <c r="A364" i="20"/>
  <c r="J363" i="20"/>
  <c r="I363" i="20"/>
  <c r="A363" i="20"/>
  <c r="J362" i="20"/>
  <c r="I362" i="20"/>
  <c r="A362" i="20"/>
  <c r="J360" i="20"/>
  <c r="I360" i="20"/>
  <c r="A360" i="20"/>
  <c r="J358" i="20"/>
  <c r="I358" i="20"/>
  <c r="A358" i="20"/>
  <c r="J357" i="20"/>
  <c r="I357" i="20"/>
  <c r="A357" i="20"/>
  <c r="J356" i="20"/>
  <c r="I356" i="20"/>
  <c r="A356" i="20"/>
  <c r="J355" i="20"/>
  <c r="I355" i="20"/>
  <c r="A355" i="20"/>
  <c r="J354" i="20"/>
  <c r="I354" i="20"/>
  <c r="K354" i="20" s="1"/>
  <c r="A354" i="20"/>
  <c r="J353" i="20"/>
  <c r="I353" i="20"/>
  <c r="A353" i="20"/>
  <c r="J352" i="20"/>
  <c r="I352" i="20"/>
  <c r="A352" i="20"/>
  <c r="J350" i="20"/>
  <c r="I350" i="20"/>
  <c r="A350" i="20"/>
  <c r="J349" i="20"/>
  <c r="I349" i="20"/>
  <c r="A349" i="20"/>
  <c r="J348" i="20"/>
  <c r="I348" i="20"/>
  <c r="A348" i="20"/>
  <c r="J347" i="20"/>
  <c r="I347" i="20"/>
  <c r="A347" i="20"/>
  <c r="J345" i="20"/>
  <c r="I345" i="20"/>
  <c r="A345" i="20"/>
  <c r="J344" i="20"/>
  <c r="I344" i="20"/>
  <c r="K344" i="20" s="1"/>
  <c r="A344" i="20"/>
  <c r="J343" i="20"/>
  <c r="I343" i="20"/>
  <c r="A343" i="20"/>
  <c r="J342" i="20"/>
  <c r="I342" i="20"/>
  <c r="K342" i="20" s="1"/>
  <c r="A342" i="20"/>
  <c r="J341" i="20"/>
  <c r="I341" i="20"/>
  <c r="A341" i="20"/>
  <c r="J340" i="20"/>
  <c r="I340" i="20"/>
  <c r="A340" i="20"/>
  <c r="J339" i="20"/>
  <c r="I339" i="20"/>
  <c r="K339" i="20" s="1"/>
  <c r="A339" i="20"/>
  <c r="J338" i="20"/>
  <c r="I338" i="20"/>
  <c r="A338" i="20"/>
  <c r="J336" i="20"/>
  <c r="I336" i="20"/>
  <c r="A336" i="20"/>
  <c r="J334" i="20"/>
  <c r="I334" i="20"/>
  <c r="A334" i="20"/>
  <c r="J333" i="20"/>
  <c r="I333" i="20"/>
  <c r="A333" i="20"/>
  <c r="J332" i="20"/>
  <c r="I332" i="20"/>
  <c r="K332" i="20" s="1"/>
  <c r="A332" i="20"/>
  <c r="J330" i="20"/>
  <c r="I330" i="20"/>
  <c r="A330" i="20"/>
  <c r="J328" i="20"/>
  <c r="I328" i="20"/>
  <c r="A328" i="20"/>
  <c r="J327" i="20"/>
  <c r="I327" i="20"/>
  <c r="A327" i="20"/>
  <c r="J326" i="20"/>
  <c r="I326" i="20"/>
  <c r="A326" i="20"/>
  <c r="J325" i="20"/>
  <c r="I325" i="20"/>
  <c r="A325" i="20"/>
  <c r="J324" i="20"/>
  <c r="I324" i="20"/>
  <c r="A324" i="20"/>
  <c r="J322" i="20"/>
  <c r="I322" i="20"/>
  <c r="A322" i="20"/>
  <c r="J321" i="20"/>
  <c r="I321" i="20"/>
  <c r="A321" i="20"/>
  <c r="J318" i="20"/>
  <c r="I318" i="20"/>
  <c r="A318" i="20"/>
  <c r="J317" i="20"/>
  <c r="I317" i="20"/>
  <c r="A317" i="20"/>
  <c r="J316" i="20"/>
  <c r="I316" i="20"/>
  <c r="A316" i="20"/>
  <c r="J315" i="20"/>
  <c r="I315" i="20"/>
  <c r="K315" i="20" s="1"/>
  <c r="A315" i="20"/>
  <c r="J314" i="20"/>
  <c r="I314" i="20"/>
  <c r="A314" i="20"/>
  <c r="J313" i="20"/>
  <c r="I313" i="20"/>
  <c r="A313" i="20"/>
  <c r="J312" i="20"/>
  <c r="I312" i="20"/>
  <c r="A312" i="20"/>
  <c r="J311" i="20"/>
  <c r="K311" i="20" s="1"/>
  <c r="I311" i="20"/>
  <c r="A311" i="20"/>
  <c r="J309" i="20"/>
  <c r="I309" i="20"/>
  <c r="A309" i="20"/>
  <c r="J308" i="20"/>
  <c r="I308" i="20"/>
  <c r="A308" i="20"/>
  <c r="J307" i="20"/>
  <c r="I307" i="20"/>
  <c r="A307" i="20"/>
  <c r="J306" i="20"/>
  <c r="I306" i="20"/>
  <c r="K306" i="20" s="1"/>
  <c r="A306" i="20"/>
  <c r="J305" i="20"/>
  <c r="I305" i="20"/>
  <c r="A305" i="20"/>
  <c r="J303" i="20"/>
  <c r="I303" i="20"/>
  <c r="K303" i="20" s="1"/>
  <c r="A303" i="20"/>
  <c r="J300" i="20"/>
  <c r="I300" i="20"/>
  <c r="A300" i="20"/>
  <c r="J299" i="20"/>
  <c r="I299" i="20"/>
  <c r="K299" i="20" s="1"/>
  <c r="A299" i="20"/>
  <c r="J297" i="20"/>
  <c r="I297" i="20"/>
  <c r="A297" i="20"/>
  <c r="J295" i="20"/>
  <c r="I295" i="20"/>
  <c r="A295" i="20"/>
  <c r="J294" i="20"/>
  <c r="I294" i="20"/>
  <c r="A294" i="20"/>
  <c r="J293" i="20"/>
  <c r="I293" i="20"/>
  <c r="A293" i="20"/>
  <c r="J292" i="20"/>
  <c r="I292" i="20"/>
  <c r="A292" i="20"/>
  <c r="J291" i="20"/>
  <c r="I291" i="20"/>
  <c r="A291" i="20"/>
  <c r="J289" i="20"/>
  <c r="I289" i="20"/>
  <c r="A289" i="20"/>
  <c r="J288" i="20"/>
  <c r="I288" i="20"/>
  <c r="K288" i="20" s="1"/>
  <c r="A288" i="20"/>
  <c r="J287" i="20"/>
  <c r="I287" i="20"/>
  <c r="A287" i="20"/>
  <c r="J286" i="20"/>
  <c r="I286" i="20"/>
  <c r="K286" i="20" s="1"/>
  <c r="A286" i="20"/>
  <c r="J284" i="20"/>
  <c r="I284" i="20"/>
  <c r="A284" i="20"/>
  <c r="J283" i="20"/>
  <c r="I283" i="20"/>
  <c r="A283" i="20"/>
  <c r="J282" i="20"/>
  <c r="I282" i="20"/>
  <c r="A282" i="20"/>
  <c r="J281" i="20"/>
  <c r="I281" i="20"/>
  <c r="A281" i="20"/>
  <c r="J279" i="20"/>
  <c r="I279" i="20"/>
  <c r="A279" i="20"/>
  <c r="J278" i="20"/>
  <c r="I278" i="20"/>
  <c r="A278" i="20"/>
  <c r="J277" i="20"/>
  <c r="I277" i="20"/>
  <c r="A277" i="20"/>
  <c r="J276" i="20"/>
  <c r="I276" i="20"/>
  <c r="K276" i="20" s="1"/>
  <c r="A276" i="20"/>
  <c r="J275" i="20"/>
  <c r="I275" i="20"/>
  <c r="K275" i="20" s="1"/>
  <c r="A275" i="20"/>
  <c r="J274" i="20"/>
  <c r="I274" i="20"/>
  <c r="A274" i="20"/>
  <c r="J273" i="20"/>
  <c r="I273" i="20"/>
  <c r="A273" i="20"/>
  <c r="J272" i="20"/>
  <c r="I272" i="20"/>
  <c r="A272" i="20"/>
  <c r="J271" i="20"/>
  <c r="I271" i="20"/>
  <c r="K271" i="20" s="1"/>
  <c r="A271" i="20"/>
  <c r="J269" i="20"/>
  <c r="I269" i="20"/>
  <c r="A269" i="20"/>
  <c r="J268" i="20"/>
  <c r="I268" i="20"/>
  <c r="A268" i="20"/>
  <c r="K267" i="20"/>
  <c r="J267" i="20"/>
  <c r="I267" i="20"/>
  <c r="A267" i="20"/>
  <c r="J266" i="20"/>
  <c r="I266" i="20"/>
  <c r="K266" i="20" s="1"/>
  <c r="A266" i="20"/>
  <c r="J265" i="20"/>
  <c r="I265" i="20"/>
  <c r="A265" i="20"/>
  <c r="J263" i="20"/>
  <c r="I263" i="20"/>
  <c r="A263" i="20"/>
  <c r="J262" i="20"/>
  <c r="I262" i="20"/>
  <c r="A262" i="20"/>
  <c r="J261" i="20"/>
  <c r="I261" i="20"/>
  <c r="K261" i="20" s="1"/>
  <c r="A261" i="20"/>
  <c r="J260" i="20"/>
  <c r="I260" i="20"/>
  <c r="A260" i="20"/>
  <c r="J259" i="20"/>
  <c r="I259" i="20"/>
  <c r="A259" i="20"/>
  <c r="J257" i="20"/>
  <c r="I257" i="20"/>
  <c r="A257" i="20"/>
  <c r="J256" i="20"/>
  <c r="I256" i="20"/>
  <c r="A256" i="20"/>
  <c r="J255" i="20"/>
  <c r="I255" i="20"/>
  <c r="K255" i="20" s="1"/>
  <c r="A255" i="20"/>
  <c r="J254" i="20"/>
  <c r="I254" i="20"/>
  <c r="A254" i="20"/>
  <c r="J253" i="20"/>
  <c r="I253" i="20"/>
  <c r="A253" i="20"/>
  <c r="J252" i="20"/>
  <c r="I252" i="20"/>
  <c r="A252" i="20"/>
  <c r="J251" i="20"/>
  <c r="I251" i="20"/>
  <c r="A251" i="20"/>
  <c r="J250" i="20"/>
  <c r="I250" i="20"/>
  <c r="K250" i="20" s="1"/>
  <c r="A250" i="20"/>
  <c r="J249" i="20"/>
  <c r="I249" i="20"/>
  <c r="A249" i="20"/>
  <c r="J248" i="20"/>
  <c r="I248" i="20"/>
  <c r="A248" i="20"/>
  <c r="J247" i="20"/>
  <c r="I247" i="20"/>
  <c r="A247" i="20"/>
  <c r="J246" i="20"/>
  <c r="I246" i="20"/>
  <c r="A246" i="20"/>
  <c r="J245" i="20"/>
  <c r="I245" i="20"/>
  <c r="A245" i="20"/>
  <c r="J244" i="20"/>
  <c r="I244" i="20"/>
  <c r="A244" i="20"/>
  <c r="J243" i="20"/>
  <c r="I243" i="20"/>
  <c r="A243" i="20"/>
  <c r="J242" i="20"/>
  <c r="I242" i="20"/>
  <c r="A242" i="20"/>
  <c r="J241" i="20"/>
  <c r="I241" i="20"/>
  <c r="A241" i="20"/>
  <c r="J240" i="20"/>
  <c r="I240" i="20"/>
  <c r="A240" i="20"/>
  <c r="J238" i="20"/>
  <c r="K238" i="20" s="1"/>
  <c r="I238" i="20"/>
  <c r="A238" i="20"/>
  <c r="J236" i="20"/>
  <c r="I236" i="20"/>
  <c r="K236" i="20" s="1"/>
  <c r="A236" i="20"/>
  <c r="J235" i="20"/>
  <c r="I235" i="20"/>
  <c r="A235" i="20"/>
  <c r="J234" i="20"/>
  <c r="I234" i="20"/>
  <c r="A234" i="20"/>
  <c r="J233" i="20"/>
  <c r="I233" i="20"/>
  <c r="A233" i="20"/>
  <c r="J232" i="20"/>
  <c r="K232" i="20" s="1"/>
  <c r="I232" i="20"/>
  <c r="A232" i="20"/>
  <c r="J231" i="20"/>
  <c r="I231" i="20"/>
  <c r="A231" i="20"/>
  <c r="J230" i="20"/>
  <c r="I230" i="20"/>
  <c r="A230" i="20"/>
  <c r="J229" i="20"/>
  <c r="I229" i="20"/>
  <c r="K229" i="20" s="1"/>
  <c r="A229" i="20"/>
  <c r="J228" i="20"/>
  <c r="I228" i="20"/>
  <c r="A228" i="20"/>
  <c r="J227" i="20"/>
  <c r="I227" i="20"/>
  <c r="A227" i="20"/>
  <c r="J226" i="20"/>
  <c r="I226" i="20"/>
  <c r="A226" i="20"/>
  <c r="J225" i="20"/>
  <c r="I225" i="20"/>
  <c r="A225" i="20"/>
  <c r="J224" i="20"/>
  <c r="I224" i="20"/>
  <c r="A224" i="20"/>
  <c r="J222" i="20"/>
  <c r="I222" i="20"/>
  <c r="A222" i="20"/>
  <c r="J221" i="20"/>
  <c r="I221" i="20"/>
  <c r="A221" i="20"/>
  <c r="J220" i="20"/>
  <c r="I220" i="20"/>
  <c r="K220" i="20" s="1"/>
  <c r="A220" i="20"/>
  <c r="J218" i="20"/>
  <c r="I218" i="20"/>
  <c r="K218" i="20" s="1"/>
  <c r="A218" i="20"/>
  <c r="J217" i="20"/>
  <c r="I217" i="20"/>
  <c r="A217" i="20"/>
  <c r="J216" i="20"/>
  <c r="I216" i="20"/>
  <c r="K216" i="20" s="1"/>
  <c r="A216" i="20"/>
  <c r="J215" i="20"/>
  <c r="I215" i="20"/>
  <c r="A215" i="20"/>
  <c r="J214" i="20"/>
  <c r="I214" i="20"/>
  <c r="A214" i="20"/>
  <c r="J213" i="20"/>
  <c r="I213" i="20"/>
  <c r="A213" i="20"/>
  <c r="J211" i="20"/>
  <c r="I211" i="20"/>
  <c r="A211" i="20"/>
  <c r="J210" i="20"/>
  <c r="I210" i="20"/>
  <c r="A210" i="20"/>
  <c r="J209" i="20"/>
  <c r="I209" i="20"/>
  <c r="K209" i="20" s="1"/>
  <c r="A209" i="20"/>
  <c r="J207" i="20"/>
  <c r="I207" i="20"/>
  <c r="K207" i="20" s="1"/>
  <c r="A207" i="20"/>
  <c r="J206" i="20"/>
  <c r="I206" i="20"/>
  <c r="A206" i="20"/>
  <c r="J204" i="20"/>
  <c r="I204" i="20"/>
  <c r="A204" i="20"/>
  <c r="J203" i="20"/>
  <c r="I203" i="20"/>
  <c r="A203" i="20"/>
  <c r="J200" i="20"/>
  <c r="I200" i="20"/>
  <c r="A200" i="20"/>
  <c r="J199" i="20"/>
  <c r="I199" i="20"/>
  <c r="A199" i="20"/>
  <c r="J198" i="20"/>
  <c r="I198" i="20"/>
  <c r="A198" i="20"/>
  <c r="J196" i="20"/>
  <c r="I196" i="20"/>
  <c r="A196" i="20"/>
  <c r="J195" i="20"/>
  <c r="I195" i="20"/>
  <c r="A195" i="20"/>
  <c r="J194" i="20"/>
  <c r="I194" i="20"/>
  <c r="K194" i="20" s="1"/>
  <c r="A194" i="20"/>
  <c r="J193" i="20"/>
  <c r="I193" i="20"/>
  <c r="A193" i="20"/>
  <c r="J190" i="20"/>
  <c r="I190" i="20"/>
  <c r="A190" i="20"/>
  <c r="J189" i="20"/>
  <c r="I189" i="20"/>
  <c r="A189" i="20"/>
  <c r="J188" i="20"/>
  <c r="I188" i="20"/>
  <c r="K188" i="20" s="1"/>
  <c r="A188" i="20"/>
  <c r="J187" i="20"/>
  <c r="I187" i="20"/>
  <c r="A187" i="20"/>
  <c r="J184" i="20"/>
  <c r="I184" i="20"/>
  <c r="A184" i="20"/>
  <c r="J183" i="20"/>
  <c r="I183" i="20"/>
  <c r="A183" i="20"/>
  <c r="J181" i="20"/>
  <c r="I181" i="20"/>
  <c r="A181" i="20"/>
  <c r="J179" i="20"/>
  <c r="I179" i="20"/>
  <c r="A179" i="20"/>
  <c r="J178" i="20"/>
  <c r="I178" i="20"/>
  <c r="A178" i="20"/>
  <c r="J176" i="20"/>
  <c r="I176" i="20"/>
  <c r="A176" i="20"/>
  <c r="J175" i="20"/>
  <c r="I175" i="20"/>
  <c r="A175" i="20"/>
  <c r="J173" i="20"/>
  <c r="I173" i="20"/>
  <c r="A173" i="20"/>
  <c r="J172" i="20"/>
  <c r="I172" i="20"/>
  <c r="A172" i="20"/>
  <c r="J171" i="20"/>
  <c r="I171" i="20"/>
  <c r="A171" i="20"/>
  <c r="J169" i="20"/>
  <c r="I169" i="20"/>
  <c r="A169" i="20"/>
  <c r="J167" i="20"/>
  <c r="I167" i="20"/>
  <c r="K167" i="20" s="1"/>
  <c r="A167" i="20"/>
  <c r="J166" i="20"/>
  <c r="I166" i="20"/>
  <c r="A166" i="20"/>
  <c r="J165" i="20"/>
  <c r="I165" i="20"/>
  <c r="A165" i="20"/>
  <c r="J162" i="20"/>
  <c r="I162" i="20"/>
  <c r="K162" i="20" s="1"/>
  <c r="A162" i="20"/>
  <c r="J160" i="20"/>
  <c r="I160" i="20"/>
  <c r="A160" i="20"/>
  <c r="J159" i="20"/>
  <c r="I159" i="20"/>
  <c r="A159" i="20"/>
  <c r="J157" i="20"/>
  <c r="I157" i="20"/>
  <c r="K157" i="20" s="1"/>
  <c r="A157" i="20"/>
  <c r="J156" i="20"/>
  <c r="I156" i="20"/>
  <c r="A156" i="20"/>
  <c r="J154" i="20"/>
  <c r="I154" i="20"/>
  <c r="K154" i="20" s="1"/>
  <c r="A154" i="20"/>
  <c r="J153" i="20"/>
  <c r="I153" i="20"/>
  <c r="A153" i="20"/>
  <c r="J152" i="20"/>
  <c r="I152" i="20"/>
  <c r="A152" i="20"/>
  <c r="J151" i="20"/>
  <c r="I151" i="20"/>
  <c r="A151" i="20"/>
  <c r="J150" i="20"/>
  <c r="K150" i="20" s="1"/>
  <c r="I150" i="20"/>
  <c r="A150" i="20"/>
  <c r="J149" i="20"/>
  <c r="I149" i="20"/>
  <c r="A149" i="20"/>
  <c r="J148" i="20"/>
  <c r="I148" i="20"/>
  <c r="A148" i="20"/>
  <c r="J146" i="20"/>
  <c r="I146" i="20"/>
  <c r="A146" i="20"/>
  <c r="J144" i="20"/>
  <c r="I144" i="20"/>
  <c r="A144" i="20"/>
  <c r="J143" i="20"/>
  <c r="I143" i="20"/>
  <c r="A143" i="20"/>
  <c r="J142" i="20"/>
  <c r="I142" i="20"/>
  <c r="A142" i="20"/>
  <c r="J140" i="20"/>
  <c r="I140" i="20"/>
  <c r="A140" i="20"/>
  <c r="J139" i="20"/>
  <c r="I139" i="20"/>
  <c r="A139" i="20"/>
  <c r="J136" i="20"/>
  <c r="I136" i="20"/>
  <c r="A136" i="20"/>
  <c r="J135" i="20"/>
  <c r="I135" i="20"/>
  <c r="A135" i="20"/>
  <c r="J134" i="20"/>
  <c r="I134" i="20"/>
  <c r="K134" i="20" s="1"/>
  <c r="A134" i="20"/>
  <c r="J133" i="20"/>
  <c r="I133" i="20"/>
  <c r="A133" i="20"/>
  <c r="J132" i="20"/>
  <c r="I132" i="20"/>
  <c r="A132" i="20"/>
  <c r="J130" i="20"/>
  <c r="I130" i="20"/>
  <c r="A130" i="20"/>
  <c r="J129" i="20"/>
  <c r="I129" i="20"/>
  <c r="A129" i="20"/>
  <c r="J127" i="20"/>
  <c r="I127" i="20"/>
  <c r="K127" i="20" s="1"/>
  <c r="A127" i="20"/>
  <c r="J126" i="20"/>
  <c r="I126" i="20"/>
  <c r="K126" i="20" s="1"/>
  <c r="A126" i="20"/>
  <c r="J125" i="20"/>
  <c r="I125" i="20"/>
  <c r="A125" i="20"/>
  <c r="J123" i="20"/>
  <c r="I123" i="20"/>
  <c r="A123" i="20"/>
  <c r="J122" i="20"/>
  <c r="I122" i="20"/>
  <c r="A122" i="20"/>
  <c r="J121" i="20"/>
  <c r="I121" i="20"/>
  <c r="A121" i="20"/>
  <c r="J118" i="20"/>
  <c r="K118" i="20" s="1"/>
  <c r="I118" i="20"/>
  <c r="A118" i="20"/>
  <c r="J117" i="20"/>
  <c r="I117" i="20"/>
  <c r="A117" i="20"/>
  <c r="J116" i="20"/>
  <c r="I116" i="20"/>
  <c r="A116" i="20"/>
  <c r="J115" i="20"/>
  <c r="I115" i="20"/>
  <c r="A115" i="20"/>
  <c r="J114" i="20"/>
  <c r="I114" i="20"/>
  <c r="A114" i="20"/>
  <c r="J112" i="20"/>
  <c r="I112" i="20"/>
  <c r="A112" i="20"/>
  <c r="J111" i="20"/>
  <c r="I111" i="20"/>
  <c r="K111" i="20" s="1"/>
  <c r="A111" i="20"/>
  <c r="J110" i="20"/>
  <c r="I110" i="20"/>
  <c r="A110" i="20"/>
  <c r="J109" i="20"/>
  <c r="I109" i="20"/>
  <c r="A109" i="20"/>
  <c r="J108" i="20"/>
  <c r="I108" i="20"/>
  <c r="A108" i="20"/>
  <c r="J107" i="20"/>
  <c r="I107" i="20"/>
  <c r="K107" i="20" s="1"/>
  <c r="A107" i="20"/>
  <c r="J106" i="20"/>
  <c r="I106" i="20"/>
  <c r="A106" i="20"/>
  <c r="J103" i="20"/>
  <c r="I103" i="20"/>
  <c r="A103" i="20"/>
  <c r="J102" i="20"/>
  <c r="I102" i="20"/>
  <c r="A102" i="20"/>
  <c r="J99" i="20"/>
  <c r="I99" i="20"/>
  <c r="A99" i="20"/>
  <c r="J98" i="20"/>
  <c r="I98" i="20"/>
  <c r="A98" i="20"/>
  <c r="J97" i="20"/>
  <c r="I97" i="20"/>
  <c r="K97" i="20" s="1"/>
  <c r="A97" i="20"/>
  <c r="J96" i="20"/>
  <c r="I96" i="20"/>
  <c r="K96" i="20" s="1"/>
  <c r="A96" i="20"/>
  <c r="J95" i="20"/>
  <c r="I95" i="20"/>
  <c r="A95" i="20"/>
  <c r="J94" i="20"/>
  <c r="I94" i="20"/>
  <c r="A94" i="20"/>
  <c r="J93" i="20"/>
  <c r="I93" i="20"/>
  <c r="K93" i="20" s="1"/>
  <c r="A93" i="20"/>
  <c r="J92" i="20"/>
  <c r="I92" i="20"/>
  <c r="A92" i="20"/>
  <c r="J91" i="20"/>
  <c r="I91" i="20"/>
  <c r="A91" i="20"/>
  <c r="J90" i="20"/>
  <c r="I90" i="20"/>
  <c r="A90" i="20"/>
  <c r="J89" i="20"/>
  <c r="I89" i="20"/>
  <c r="A89" i="20"/>
  <c r="J88" i="20"/>
  <c r="I88" i="20"/>
  <c r="A88" i="20"/>
  <c r="J87" i="20"/>
  <c r="I87" i="20"/>
  <c r="A87" i="20"/>
  <c r="J86" i="20"/>
  <c r="I86" i="20"/>
  <c r="A86" i="20"/>
  <c r="J85" i="20"/>
  <c r="I85" i="20"/>
  <c r="K85" i="20" s="1"/>
  <c r="A85" i="20"/>
  <c r="K84" i="20"/>
  <c r="J84" i="20"/>
  <c r="I84" i="20"/>
  <c r="A84" i="20"/>
  <c r="J83" i="20"/>
  <c r="I83" i="20"/>
  <c r="K83" i="20" s="1"/>
  <c r="A83" i="20"/>
  <c r="J82" i="20"/>
  <c r="I82" i="20"/>
  <c r="A82" i="20"/>
  <c r="J81" i="20"/>
  <c r="I81" i="20"/>
  <c r="A81" i="20"/>
  <c r="J80" i="20"/>
  <c r="I80" i="20"/>
  <c r="K80" i="20" s="1"/>
  <c r="A80" i="20"/>
  <c r="J79" i="20"/>
  <c r="I79" i="20"/>
  <c r="A79" i="20"/>
  <c r="J78" i="20"/>
  <c r="I78" i="20"/>
  <c r="K78" i="20" s="1"/>
  <c r="A78" i="20"/>
  <c r="J77" i="20"/>
  <c r="I77" i="20"/>
  <c r="A77" i="20"/>
  <c r="J76" i="20"/>
  <c r="I76" i="20"/>
  <c r="A76" i="20"/>
  <c r="J75" i="20"/>
  <c r="I75" i="20"/>
  <c r="A75" i="20"/>
  <c r="J74" i="20"/>
  <c r="I74" i="20"/>
  <c r="K74" i="20" s="1"/>
  <c r="A74" i="20"/>
  <c r="J73" i="20"/>
  <c r="I73" i="20"/>
  <c r="K73" i="20" s="1"/>
  <c r="A73" i="20"/>
  <c r="J72" i="20"/>
  <c r="I72" i="20"/>
  <c r="A72" i="20"/>
  <c r="J71" i="20"/>
  <c r="I71" i="20"/>
  <c r="A71" i="20"/>
  <c r="J70" i="20"/>
  <c r="I70" i="20"/>
  <c r="A70" i="20"/>
  <c r="J67" i="20"/>
  <c r="I67" i="20"/>
  <c r="A67" i="20"/>
  <c r="J66" i="20"/>
  <c r="I66" i="20"/>
  <c r="A66" i="20"/>
  <c r="J65" i="20"/>
  <c r="I65" i="20"/>
  <c r="K65" i="20" s="1"/>
  <c r="A65" i="20"/>
  <c r="J63" i="20"/>
  <c r="I63" i="20"/>
  <c r="A63" i="20"/>
  <c r="J62" i="20"/>
  <c r="I62" i="20"/>
  <c r="A62" i="20"/>
  <c r="J61" i="20"/>
  <c r="I61" i="20"/>
  <c r="K61" i="20" s="1"/>
  <c r="A61" i="20"/>
  <c r="J58" i="20"/>
  <c r="I58" i="20"/>
  <c r="A58" i="20"/>
  <c r="J57" i="20"/>
  <c r="I57" i="20"/>
  <c r="A57" i="20"/>
  <c r="J55" i="20"/>
  <c r="I55" i="20"/>
  <c r="A55" i="20"/>
  <c r="J53" i="20"/>
  <c r="I53" i="20"/>
  <c r="A53" i="20"/>
  <c r="J52" i="20"/>
  <c r="I52" i="20"/>
  <c r="K52" i="20" s="1"/>
  <c r="A52" i="20"/>
  <c r="J51" i="20"/>
  <c r="I51" i="20"/>
  <c r="A51" i="20"/>
  <c r="J50" i="20"/>
  <c r="I50" i="20"/>
  <c r="A50" i="20"/>
  <c r="J49" i="20"/>
  <c r="I49" i="20"/>
  <c r="A49" i="20"/>
  <c r="J48" i="20"/>
  <c r="K48" i="20" s="1"/>
  <c r="I48" i="20"/>
  <c r="A48" i="20"/>
  <c r="J47" i="20"/>
  <c r="I47" i="20"/>
  <c r="A47" i="20"/>
  <c r="J46" i="20"/>
  <c r="I46" i="20"/>
  <c r="K46" i="20" s="1"/>
  <c r="A46" i="20"/>
  <c r="J44" i="20"/>
  <c r="I44" i="20"/>
  <c r="A44" i="20"/>
  <c r="J43" i="20"/>
  <c r="I43" i="20"/>
  <c r="A43" i="20"/>
  <c r="J41" i="20"/>
  <c r="I41" i="20"/>
  <c r="K41" i="20" s="1"/>
  <c r="A41" i="20"/>
  <c r="J40" i="20"/>
  <c r="I40" i="20"/>
  <c r="A40" i="20"/>
  <c r="J39" i="20"/>
  <c r="I39" i="20"/>
  <c r="A39" i="20"/>
  <c r="J38" i="20"/>
  <c r="I38" i="20"/>
  <c r="K38" i="20" s="1"/>
  <c r="A38" i="20"/>
  <c r="J37" i="20"/>
  <c r="I37" i="20"/>
  <c r="K37" i="20" s="1"/>
  <c r="A37" i="20"/>
  <c r="J35" i="20"/>
  <c r="I35" i="20"/>
  <c r="A35" i="20"/>
  <c r="J34" i="20"/>
  <c r="I34" i="20"/>
  <c r="A34" i="20"/>
  <c r="J31" i="20"/>
  <c r="I31" i="20"/>
  <c r="K31" i="20" s="1"/>
  <c r="A31" i="20"/>
  <c r="J30" i="20"/>
  <c r="I30" i="20"/>
  <c r="A30" i="20"/>
  <c r="J29" i="20"/>
  <c r="I29" i="20"/>
  <c r="A29" i="20"/>
  <c r="J28" i="20"/>
  <c r="I28" i="20"/>
  <c r="A28" i="20"/>
  <c r="J27" i="20"/>
  <c r="I27" i="20"/>
  <c r="A27" i="20"/>
  <c r="J26" i="20"/>
  <c r="I26" i="20"/>
  <c r="A26" i="20"/>
  <c r="J25" i="20"/>
  <c r="I25" i="20"/>
  <c r="A25" i="20"/>
  <c r="J23" i="20"/>
  <c r="I23" i="20"/>
  <c r="A23" i="20"/>
  <c r="J21" i="20"/>
  <c r="I21" i="20"/>
  <c r="A21" i="20"/>
  <c r="J20" i="20"/>
  <c r="I20" i="20"/>
  <c r="A20" i="20"/>
  <c r="J19" i="20"/>
  <c r="I19" i="20"/>
  <c r="A19" i="20"/>
  <c r="J18" i="20"/>
  <c r="I18" i="20"/>
  <c r="H18" i="20"/>
  <c r="H116" i="1" s="1"/>
  <c r="A18" i="20"/>
  <c r="J17" i="20"/>
  <c r="I17" i="20"/>
  <c r="H17" i="20"/>
  <c r="G116" i="1" s="1"/>
  <c r="A17" i="20"/>
  <c r="J16" i="20"/>
  <c r="K16" i="20" s="1"/>
  <c r="I16" i="20"/>
  <c r="H16" i="20"/>
  <c r="F116" i="1" s="1"/>
  <c r="A16" i="20"/>
  <c r="J15" i="20"/>
  <c r="I15" i="20"/>
  <c r="K15" i="20" s="1"/>
  <c r="H15" i="20"/>
  <c r="E116" i="1" s="1"/>
  <c r="A15" i="20"/>
  <c r="J14" i="20"/>
  <c r="I14" i="20"/>
  <c r="H14" i="20"/>
  <c r="H94" i="1" s="1"/>
  <c r="A14" i="20"/>
  <c r="J13" i="20"/>
  <c r="I13" i="20"/>
  <c r="H13" i="20"/>
  <c r="G94" i="1" s="1"/>
  <c r="A13" i="20"/>
  <c r="J12" i="20"/>
  <c r="I12" i="20"/>
  <c r="H12" i="20"/>
  <c r="F94" i="1" s="1"/>
  <c r="A12" i="20"/>
  <c r="J11" i="20"/>
  <c r="I11" i="20"/>
  <c r="H11" i="20"/>
  <c r="E94" i="1" s="1"/>
  <c r="A11" i="20"/>
  <c r="J10" i="20"/>
  <c r="I10" i="20"/>
  <c r="H10" i="20"/>
  <c r="H72" i="1" s="1"/>
  <c r="A10" i="20"/>
  <c r="J9" i="20"/>
  <c r="I9" i="20"/>
  <c r="H9" i="20"/>
  <c r="G72" i="1" s="1"/>
  <c r="A9" i="20"/>
  <c r="J8" i="20"/>
  <c r="I8" i="20"/>
  <c r="H8" i="20"/>
  <c r="F72" i="1" s="1"/>
  <c r="A8" i="20"/>
  <c r="H7" i="20"/>
  <c r="E72" i="1" s="1"/>
  <c r="J6" i="20"/>
  <c r="I6" i="20"/>
  <c r="H6" i="20"/>
  <c r="H50" i="1" s="1"/>
  <c r="A6" i="20"/>
  <c r="J5" i="20"/>
  <c r="I5" i="20"/>
  <c r="K5" i="20" s="1"/>
  <c r="A5" i="20"/>
  <c r="J3" i="20"/>
  <c r="I3" i="20"/>
  <c r="H3" i="20"/>
  <c r="G18" i="2" s="1"/>
  <c r="A3" i="20"/>
  <c r="H2" i="20"/>
  <c r="F18" i="2" s="1"/>
  <c r="K1" i="20"/>
  <c r="J1" i="20"/>
  <c r="I1" i="20"/>
  <c r="H1" i="20"/>
  <c r="G1" i="20"/>
  <c r="H5" i="20" s="1"/>
  <c r="E1" i="20"/>
  <c r="D1" i="20"/>
  <c r="C1" i="20"/>
  <c r="J84" i="19"/>
  <c r="K84" i="19" s="1"/>
  <c r="I84" i="19"/>
  <c r="A84" i="19"/>
  <c r="J83" i="19"/>
  <c r="I83" i="19"/>
  <c r="K83" i="19" s="1"/>
  <c r="A83" i="19"/>
  <c r="J82" i="19"/>
  <c r="K82" i="19" s="1"/>
  <c r="I82" i="19"/>
  <c r="A82" i="19"/>
  <c r="J81" i="19"/>
  <c r="I81" i="19"/>
  <c r="A81" i="19"/>
  <c r="K79" i="19"/>
  <c r="J79" i="19"/>
  <c r="I79" i="19"/>
  <c r="A79" i="19"/>
  <c r="J78" i="19"/>
  <c r="K78" i="19" s="1"/>
  <c r="I78" i="19"/>
  <c r="A78" i="19"/>
  <c r="J77" i="19"/>
  <c r="I77" i="19"/>
  <c r="K77" i="19" s="1"/>
  <c r="A77" i="19"/>
  <c r="J76" i="19"/>
  <c r="I76" i="19"/>
  <c r="K76" i="19" s="1"/>
  <c r="A76" i="19"/>
  <c r="J74" i="19"/>
  <c r="I74" i="19"/>
  <c r="A74" i="19"/>
  <c r="J73" i="19"/>
  <c r="K73" i="19" s="1"/>
  <c r="I73" i="19"/>
  <c r="A73" i="19"/>
  <c r="J71" i="19"/>
  <c r="I71" i="19"/>
  <c r="K71" i="19" s="1"/>
  <c r="A71" i="19"/>
  <c r="J70" i="19"/>
  <c r="I70" i="19"/>
  <c r="A70" i="19"/>
  <c r="J69" i="19"/>
  <c r="K69" i="19" s="1"/>
  <c r="I69" i="19"/>
  <c r="A69" i="19"/>
  <c r="J67" i="19"/>
  <c r="I67" i="19"/>
  <c r="A67" i="19"/>
  <c r="J65" i="19"/>
  <c r="I65" i="19"/>
  <c r="K65" i="19" s="1"/>
  <c r="A65" i="19"/>
  <c r="J64" i="19"/>
  <c r="I64" i="19"/>
  <c r="K64" i="19" s="1"/>
  <c r="A64" i="19"/>
  <c r="J63" i="19"/>
  <c r="I63" i="19"/>
  <c r="A63" i="19"/>
  <c r="J61" i="19"/>
  <c r="I61" i="19"/>
  <c r="K61" i="19" s="1"/>
  <c r="A61" i="19"/>
  <c r="J60" i="19"/>
  <c r="I60" i="19"/>
  <c r="A60" i="19"/>
  <c r="J59" i="19"/>
  <c r="I59" i="19"/>
  <c r="A59" i="19"/>
  <c r="J58" i="19"/>
  <c r="I58" i="19"/>
  <c r="K58" i="19" s="1"/>
  <c r="A58" i="19"/>
  <c r="J57" i="19"/>
  <c r="K57" i="19" s="1"/>
  <c r="I57" i="19"/>
  <c r="A57" i="19"/>
  <c r="J56" i="19"/>
  <c r="I56" i="19"/>
  <c r="K56" i="19" s="1"/>
  <c r="A56" i="19"/>
  <c r="J55" i="19"/>
  <c r="I55" i="19"/>
  <c r="A55" i="19"/>
  <c r="J52" i="19"/>
  <c r="I52" i="19"/>
  <c r="K52" i="19" s="1"/>
  <c r="A52" i="19"/>
  <c r="J49" i="19"/>
  <c r="I49" i="19"/>
  <c r="A49" i="19"/>
  <c r="J48" i="19"/>
  <c r="I48" i="19"/>
  <c r="A48" i="19"/>
  <c r="J46" i="19"/>
  <c r="I46" i="19"/>
  <c r="K46" i="19" s="1"/>
  <c r="A46" i="19"/>
  <c r="J45" i="19"/>
  <c r="I45" i="19"/>
  <c r="K45" i="19" s="1"/>
  <c r="A45" i="19"/>
  <c r="J43" i="19"/>
  <c r="I43" i="19"/>
  <c r="K43" i="19" s="1"/>
  <c r="A43" i="19"/>
  <c r="J42" i="19"/>
  <c r="I42" i="19"/>
  <c r="A42" i="19"/>
  <c r="J41" i="19"/>
  <c r="I41" i="19"/>
  <c r="K41" i="19" s="1"/>
  <c r="A41" i="19"/>
  <c r="J40" i="19"/>
  <c r="I40" i="19"/>
  <c r="A40" i="19"/>
  <c r="J39" i="19"/>
  <c r="I39" i="19"/>
  <c r="A39" i="19"/>
  <c r="J38" i="19"/>
  <c r="I38" i="19"/>
  <c r="K38" i="19" s="1"/>
  <c r="A38" i="19"/>
  <c r="J37" i="19"/>
  <c r="I37" i="19"/>
  <c r="A37" i="19"/>
  <c r="J36" i="19"/>
  <c r="I36" i="19"/>
  <c r="A36" i="19"/>
  <c r="J35" i="19"/>
  <c r="I35" i="19"/>
  <c r="K35" i="19" s="1"/>
  <c r="A35" i="19"/>
  <c r="J31" i="19"/>
  <c r="I31" i="19"/>
  <c r="K31" i="19" s="1"/>
  <c r="A31" i="19"/>
  <c r="J30" i="19"/>
  <c r="I30" i="19"/>
  <c r="K30" i="19" s="1"/>
  <c r="A30" i="19"/>
  <c r="J29" i="19"/>
  <c r="I29" i="19"/>
  <c r="A29" i="19"/>
  <c r="J27" i="19"/>
  <c r="I27" i="19"/>
  <c r="K27" i="19" s="1"/>
  <c r="A27" i="19"/>
  <c r="J26" i="19"/>
  <c r="I26" i="19"/>
  <c r="A26" i="19"/>
  <c r="J25" i="19"/>
  <c r="I25" i="19"/>
  <c r="K25" i="19" s="1"/>
  <c r="A25" i="19"/>
  <c r="J24" i="19"/>
  <c r="I24" i="19"/>
  <c r="K24" i="19" s="1"/>
  <c r="A24" i="19"/>
  <c r="J23" i="19"/>
  <c r="I23" i="19"/>
  <c r="A23" i="19"/>
  <c r="J21" i="19"/>
  <c r="I21" i="19"/>
  <c r="K21" i="19" s="1"/>
  <c r="A21" i="19"/>
  <c r="J18" i="19"/>
  <c r="I18" i="19"/>
  <c r="K18" i="19" s="1"/>
  <c r="H18" i="19"/>
  <c r="H115" i="1" s="1"/>
  <c r="A18" i="19"/>
  <c r="H17" i="19"/>
  <c r="G115" i="1" s="1"/>
  <c r="J16" i="19"/>
  <c r="K16" i="19" s="1"/>
  <c r="I16" i="19"/>
  <c r="H16" i="19"/>
  <c r="F115" i="1" s="1"/>
  <c r="A16" i="19"/>
  <c r="J15" i="19"/>
  <c r="I15" i="19"/>
  <c r="K15" i="19" s="1"/>
  <c r="H15" i="19"/>
  <c r="E115" i="1" s="1"/>
  <c r="A15" i="19"/>
  <c r="J14" i="19"/>
  <c r="I14" i="19"/>
  <c r="K14" i="19" s="1"/>
  <c r="H14" i="19"/>
  <c r="H93" i="1" s="1"/>
  <c r="A14" i="19"/>
  <c r="J13" i="19"/>
  <c r="I13" i="19"/>
  <c r="H13" i="19"/>
  <c r="G93" i="1" s="1"/>
  <c r="A13" i="19"/>
  <c r="J12" i="19"/>
  <c r="I12" i="19"/>
  <c r="K12" i="19" s="1"/>
  <c r="H12" i="19"/>
  <c r="F93" i="1" s="1"/>
  <c r="A12" i="19"/>
  <c r="H11" i="19"/>
  <c r="E93" i="1" s="1"/>
  <c r="J10" i="19"/>
  <c r="I10" i="19"/>
  <c r="H10" i="19"/>
  <c r="H71" i="1" s="1"/>
  <c r="A10" i="19"/>
  <c r="J9" i="19"/>
  <c r="I9" i="19"/>
  <c r="K9" i="19" s="1"/>
  <c r="H9" i="19"/>
  <c r="G71" i="1" s="1"/>
  <c r="A9" i="19"/>
  <c r="H8" i="19"/>
  <c r="F71" i="1" s="1"/>
  <c r="J7" i="19"/>
  <c r="I7" i="19"/>
  <c r="H7" i="19"/>
  <c r="E71" i="1" s="1"/>
  <c r="A7" i="19"/>
  <c r="J3" i="19"/>
  <c r="I3" i="19"/>
  <c r="K3" i="19" s="1"/>
  <c r="A3" i="19"/>
  <c r="H2" i="19"/>
  <c r="D49" i="1" s="1"/>
  <c r="K1" i="19"/>
  <c r="J1" i="19"/>
  <c r="I1" i="19"/>
  <c r="H1" i="19"/>
  <c r="G1" i="19"/>
  <c r="H4" i="19" s="1"/>
  <c r="H17" i="2" s="1"/>
  <c r="E1" i="19"/>
  <c r="D1" i="19"/>
  <c r="C1" i="19"/>
  <c r="A258" i="18"/>
  <c r="J257" i="18"/>
  <c r="I257" i="18"/>
  <c r="A257" i="18"/>
  <c r="J256" i="18"/>
  <c r="I256" i="18"/>
  <c r="A256" i="18"/>
  <c r="J254" i="18"/>
  <c r="I254" i="18"/>
  <c r="A254" i="18"/>
  <c r="J253" i="18"/>
  <c r="I253" i="18"/>
  <c r="A253" i="18"/>
  <c r="J252" i="18"/>
  <c r="I252" i="18"/>
  <c r="A252" i="18"/>
  <c r="J251" i="18"/>
  <c r="I251" i="18"/>
  <c r="A251" i="18"/>
  <c r="J250" i="18"/>
  <c r="I250" i="18"/>
  <c r="A250" i="18"/>
  <c r="J249" i="18"/>
  <c r="I249" i="18"/>
  <c r="A249" i="18"/>
  <c r="J247" i="18"/>
  <c r="I247" i="18"/>
  <c r="A247" i="18"/>
  <c r="J246" i="18"/>
  <c r="I246" i="18"/>
  <c r="A246" i="18"/>
  <c r="J245" i="18"/>
  <c r="I245" i="18"/>
  <c r="A245" i="18"/>
  <c r="J244" i="18"/>
  <c r="I244" i="18"/>
  <c r="A244" i="18"/>
  <c r="J243" i="18"/>
  <c r="I243" i="18"/>
  <c r="A243" i="18"/>
  <c r="J242" i="18"/>
  <c r="I242" i="18"/>
  <c r="A242" i="18"/>
  <c r="J240" i="18"/>
  <c r="I240" i="18"/>
  <c r="A240" i="18"/>
  <c r="J239" i="18"/>
  <c r="I239" i="18"/>
  <c r="A239" i="18"/>
  <c r="J237" i="18"/>
  <c r="I237" i="18"/>
  <c r="A237" i="18"/>
  <c r="J236" i="18"/>
  <c r="I236" i="18"/>
  <c r="A236" i="18"/>
  <c r="J235" i="18"/>
  <c r="I235" i="18"/>
  <c r="A235" i="18"/>
  <c r="J234" i="18"/>
  <c r="I234" i="18"/>
  <c r="A234" i="18"/>
  <c r="J232" i="18"/>
  <c r="I232" i="18"/>
  <c r="A232" i="18"/>
  <c r="J231" i="18"/>
  <c r="I231" i="18"/>
  <c r="A231" i="18"/>
  <c r="J230" i="18"/>
  <c r="I230" i="18"/>
  <c r="A230" i="18"/>
  <c r="J229" i="18"/>
  <c r="I229" i="18"/>
  <c r="A229" i="18"/>
  <c r="J228" i="18"/>
  <c r="I228" i="18"/>
  <c r="A228" i="18"/>
  <c r="J227" i="18"/>
  <c r="I227" i="18"/>
  <c r="A227" i="18"/>
  <c r="J225" i="18"/>
  <c r="I225" i="18"/>
  <c r="A225" i="18"/>
  <c r="J223" i="18"/>
  <c r="I223" i="18"/>
  <c r="A223" i="18"/>
  <c r="J222" i="18"/>
  <c r="I222" i="18"/>
  <c r="A222" i="18"/>
  <c r="J221" i="18"/>
  <c r="I221" i="18"/>
  <c r="A221" i="18"/>
  <c r="J220" i="18"/>
  <c r="I220" i="18"/>
  <c r="A220" i="18"/>
  <c r="J219" i="18"/>
  <c r="I219" i="18"/>
  <c r="A219" i="18"/>
  <c r="J218" i="18"/>
  <c r="I218" i="18"/>
  <c r="A218" i="18"/>
  <c r="J217" i="18"/>
  <c r="I217" i="18"/>
  <c r="A217" i="18"/>
  <c r="J216" i="18"/>
  <c r="I216" i="18"/>
  <c r="A216" i="18"/>
  <c r="J213" i="18"/>
  <c r="I213" i="18"/>
  <c r="A213" i="18"/>
  <c r="J212" i="18"/>
  <c r="I212" i="18"/>
  <c r="A212" i="18"/>
  <c r="J211" i="18"/>
  <c r="I211" i="18"/>
  <c r="A211" i="18"/>
  <c r="J209" i="18"/>
  <c r="I209" i="18"/>
  <c r="A209" i="18"/>
  <c r="J208" i="18"/>
  <c r="I208" i="18"/>
  <c r="A208" i="18"/>
  <c r="J207" i="18"/>
  <c r="I207" i="18"/>
  <c r="A207" i="18"/>
  <c r="J205" i="18"/>
  <c r="I205" i="18"/>
  <c r="A205" i="18"/>
  <c r="J204" i="18"/>
  <c r="I204" i="18"/>
  <c r="A204" i="18"/>
  <c r="J203" i="18"/>
  <c r="I203" i="18"/>
  <c r="A203" i="18"/>
  <c r="J202" i="18"/>
  <c r="I202" i="18"/>
  <c r="A202" i="18"/>
  <c r="J201" i="18"/>
  <c r="I201" i="18"/>
  <c r="A201" i="18"/>
  <c r="J200" i="18"/>
  <c r="I200" i="18"/>
  <c r="A200" i="18"/>
  <c r="J199" i="18"/>
  <c r="I199" i="18"/>
  <c r="K199" i="18" s="1"/>
  <c r="A199" i="18"/>
  <c r="J198" i="18"/>
  <c r="I198" i="18"/>
  <c r="A198" i="18"/>
  <c r="J197" i="18"/>
  <c r="I197" i="18"/>
  <c r="A197" i="18"/>
  <c r="J196" i="18"/>
  <c r="I196" i="18"/>
  <c r="A196" i="18"/>
  <c r="J194" i="18"/>
  <c r="I194" i="18"/>
  <c r="A194" i="18"/>
  <c r="J193" i="18"/>
  <c r="I193" i="18"/>
  <c r="A193" i="18"/>
  <c r="J192" i="18"/>
  <c r="I192" i="18"/>
  <c r="A192" i="18"/>
  <c r="J191" i="18"/>
  <c r="I191" i="18"/>
  <c r="A191" i="18"/>
  <c r="J190" i="18"/>
  <c r="I190" i="18"/>
  <c r="A190" i="18"/>
  <c r="J189" i="18"/>
  <c r="K189" i="18" s="1"/>
  <c r="I189" i="18"/>
  <c r="A189" i="18"/>
  <c r="J188" i="18"/>
  <c r="I188" i="18"/>
  <c r="A188" i="18"/>
  <c r="J187" i="18"/>
  <c r="I187" i="18"/>
  <c r="A187" i="18"/>
  <c r="J186" i="18"/>
  <c r="I186" i="18"/>
  <c r="A186" i="18"/>
  <c r="J185" i="18"/>
  <c r="I185" i="18"/>
  <c r="A185" i="18"/>
  <c r="J183" i="18"/>
  <c r="I183" i="18"/>
  <c r="A183" i="18"/>
  <c r="J182" i="18"/>
  <c r="I182" i="18"/>
  <c r="K182" i="18" s="1"/>
  <c r="A182" i="18"/>
  <c r="J181" i="18"/>
  <c r="I181" i="18"/>
  <c r="A181" i="18"/>
  <c r="J178" i="18"/>
  <c r="I178" i="18"/>
  <c r="A178" i="18"/>
  <c r="J177" i="18"/>
  <c r="I177" i="18"/>
  <c r="A177" i="18"/>
  <c r="J176" i="18"/>
  <c r="I176" i="18"/>
  <c r="A176" i="18"/>
  <c r="J175" i="18"/>
  <c r="I175" i="18"/>
  <c r="A175" i="18"/>
  <c r="J174" i="18"/>
  <c r="I174" i="18"/>
  <c r="A174" i="18"/>
  <c r="J173" i="18"/>
  <c r="I173" i="18"/>
  <c r="A173" i="18"/>
  <c r="J172" i="18"/>
  <c r="I172" i="18"/>
  <c r="A172" i="18"/>
  <c r="J171" i="18"/>
  <c r="I171" i="18"/>
  <c r="A171" i="18"/>
  <c r="J167" i="18"/>
  <c r="I167" i="18"/>
  <c r="A167" i="18"/>
  <c r="J165" i="18"/>
  <c r="I165" i="18"/>
  <c r="A165" i="18"/>
  <c r="J164" i="18"/>
  <c r="I164" i="18"/>
  <c r="A164" i="18"/>
  <c r="J163" i="18"/>
  <c r="I163" i="18"/>
  <c r="A163" i="18"/>
  <c r="J162" i="18"/>
  <c r="I162" i="18"/>
  <c r="A162" i="18"/>
  <c r="J160" i="18"/>
  <c r="I160" i="18"/>
  <c r="A160" i="18"/>
  <c r="J159" i="18"/>
  <c r="I159" i="18"/>
  <c r="A159" i="18"/>
  <c r="J158" i="18"/>
  <c r="I158" i="18"/>
  <c r="A158" i="18"/>
  <c r="J157" i="18"/>
  <c r="I157" i="18"/>
  <c r="A157" i="18"/>
  <c r="J155" i="18"/>
  <c r="I155" i="18"/>
  <c r="A155" i="18"/>
  <c r="J154" i="18"/>
  <c r="I154" i="18"/>
  <c r="A154" i="18"/>
  <c r="J153" i="18"/>
  <c r="I153" i="18"/>
  <c r="A153" i="18"/>
  <c r="J151" i="18"/>
  <c r="I151" i="18"/>
  <c r="A151" i="18"/>
  <c r="J150" i="18"/>
  <c r="I150" i="18"/>
  <c r="A150" i="18"/>
  <c r="J149" i="18"/>
  <c r="I149" i="18"/>
  <c r="A149" i="18"/>
  <c r="J148" i="18"/>
  <c r="I148" i="18"/>
  <c r="A148" i="18"/>
  <c r="J147" i="18"/>
  <c r="I147" i="18"/>
  <c r="A147" i="18"/>
  <c r="J145" i="18"/>
  <c r="I145" i="18"/>
  <c r="A145" i="18"/>
  <c r="J144" i="18"/>
  <c r="I144" i="18"/>
  <c r="A144" i="18"/>
  <c r="J143" i="18"/>
  <c r="I143" i="18"/>
  <c r="A143" i="18"/>
  <c r="J141" i="18"/>
  <c r="I141" i="18"/>
  <c r="A141" i="18"/>
  <c r="J140" i="18"/>
  <c r="I140" i="18"/>
  <c r="A140" i="18"/>
  <c r="J139" i="18"/>
  <c r="I139" i="18"/>
  <c r="A139" i="18"/>
  <c r="J138" i="18"/>
  <c r="I138" i="18"/>
  <c r="A138" i="18"/>
  <c r="J137" i="18"/>
  <c r="I137" i="18"/>
  <c r="A137" i="18"/>
  <c r="J136" i="18"/>
  <c r="I136" i="18"/>
  <c r="A136" i="18"/>
  <c r="J134" i="18"/>
  <c r="I134" i="18"/>
  <c r="A134" i="18"/>
  <c r="J133" i="18"/>
  <c r="I133" i="18"/>
  <c r="A133" i="18"/>
  <c r="J131" i="18"/>
  <c r="I131" i="18"/>
  <c r="A131" i="18"/>
  <c r="J130" i="18"/>
  <c r="I130" i="18"/>
  <c r="A130" i="18"/>
  <c r="J129" i="18"/>
  <c r="I129" i="18"/>
  <c r="A129" i="18"/>
  <c r="J127" i="18"/>
  <c r="I127" i="18"/>
  <c r="A127" i="18"/>
  <c r="J126" i="18"/>
  <c r="I126" i="18"/>
  <c r="A126" i="18"/>
  <c r="J125" i="18"/>
  <c r="I125" i="18"/>
  <c r="A125" i="18"/>
  <c r="J122" i="18"/>
  <c r="I122" i="18"/>
  <c r="A122" i="18"/>
  <c r="J121" i="18"/>
  <c r="I121" i="18"/>
  <c r="K121" i="18" s="1"/>
  <c r="A121" i="18"/>
  <c r="J120" i="18"/>
  <c r="I120" i="18"/>
  <c r="A120" i="18"/>
  <c r="J118" i="18"/>
  <c r="I118" i="18"/>
  <c r="A118" i="18"/>
  <c r="J117" i="18"/>
  <c r="I117" i="18"/>
  <c r="A117" i="18"/>
  <c r="J115" i="18"/>
  <c r="I115" i="18"/>
  <c r="A115" i="18"/>
  <c r="J113" i="18"/>
  <c r="I113" i="18"/>
  <c r="A113" i="18"/>
  <c r="J111" i="18"/>
  <c r="I111" i="18"/>
  <c r="A111" i="18"/>
  <c r="J110" i="18"/>
  <c r="I110" i="18"/>
  <c r="A110" i="18"/>
  <c r="J109" i="18"/>
  <c r="I109" i="18"/>
  <c r="A109" i="18"/>
  <c r="J108" i="18"/>
  <c r="I108" i="18"/>
  <c r="A108" i="18"/>
  <c r="J106" i="18"/>
  <c r="I106" i="18"/>
  <c r="A106" i="18"/>
  <c r="J105" i="18"/>
  <c r="I105" i="18"/>
  <c r="A105" i="18"/>
  <c r="J104" i="18"/>
  <c r="I104" i="18"/>
  <c r="A104" i="18"/>
  <c r="J102" i="18"/>
  <c r="I102" i="18"/>
  <c r="A102" i="18"/>
  <c r="J101" i="18"/>
  <c r="I101" i="18"/>
  <c r="A101" i="18"/>
  <c r="J98" i="18"/>
  <c r="I98" i="18"/>
  <c r="A98" i="18"/>
  <c r="J96" i="18"/>
  <c r="I96" i="18"/>
  <c r="A96" i="18"/>
  <c r="J95" i="18"/>
  <c r="I95" i="18"/>
  <c r="A95" i="18"/>
  <c r="J94" i="18"/>
  <c r="I94" i="18"/>
  <c r="A94" i="18"/>
  <c r="J93" i="18"/>
  <c r="I93" i="18"/>
  <c r="A93" i="18"/>
  <c r="J92" i="18"/>
  <c r="I92" i="18"/>
  <c r="A92" i="18"/>
  <c r="J91" i="18"/>
  <c r="I91" i="18"/>
  <c r="A91" i="18"/>
  <c r="J90" i="18"/>
  <c r="I90" i="18"/>
  <c r="A90" i="18"/>
  <c r="J88" i="18"/>
  <c r="I88" i="18"/>
  <c r="A88" i="18"/>
  <c r="J87" i="18"/>
  <c r="I87" i="18"/>
  <c r="A87" i="18"/>
  <c r="J86" i="18"/>
  <c r="I86" i="18"/>
  <c r="A86" i="18"/>
  <c r="J84" i="18"/>
  <c r="I84" i="18"/>
  <c r="A84" i="18"/>
  <c r="J83" i="18"/>
  <c r="I83" i="18"/>
  <c r="A83" i="18"/>
  <c r="J82" i="18"/>
  <c r="I82" i="18"/>
  <c r="A82" i="18"/>
  <c r="J81" i="18"/>
  <c r="I81" i="18"/>
  <c r="A81" i="18"/>
  <c r="J79" i="18"/>
  <c r="I79" i="18"/>
  <c r="A79" i="18"/>
  <c r="J78" i="18"/>
  <c r="I78" i="18"/>
  <c r="A78" i="18"/>
  <c r="J77" i="18"/>
  <c r="I77" i="18"/>
  <c r="A77" i="18"/>
  <c r="J75" i="18"/>
  <c r="I75" i="18"/>
  <c r="A75" i="18"/>
  <c r="J72" i="18"/>
  <c r="I72" i="18"/>
  <c r="A72" i="18"/>
  <c r="J71" i="18"/>
  <c r="I71" i="18"/>
  <c r="A71" i="18"/>
  <c r="J70" i="18"/>
  <c r="I70" i="18"/>
  <c r="A70" i="18"/>
  <c r="J68" i="18"/>
  <c r="I68" i="18"/>
  <c r="A68" i="18"/>
  <c r="J67" i="18"/>
  <c r="I67" i="18"/>
  <c r="A67" i="18"/>
  <c r="J66" i="18"/>
  <c r="I66" i="18"/>
  <c r="A66" i="18"/>
  <c r="J64" i="18"/>
  <c r="I64" i="18"/>
  <c r="A64" i="18"/>
  <c r="J63" i="18"/>
  <c r="I63" i="18"/>
  <c r="A63" i="18"/>
  <c r="J62" i="18"/>
  <c r="I62" i="18"/>
  <c r="A62" i="18"/>
  <c r="J61" i="18"/>
  <c r="I61" i="18"/>
  <c r="A61" i="18"/>
  <c r="J60" i="18"/>
  <c r="I60" i="18"/>
  <c r="A60" i="18"/>
  <c r="J58" i="18"/>
  <c r="I58" i="18"/>
  <c r="A58" i="18"/>
  <c r="J57" i="18"/>
  <c r="I57" i="18"/>
  <c r="A57" i="18"/>
  <c r="J56" i="18"/>
  <c r="I56" i="18"/>
  <c r="A56" i="18"/>
  <c r="J54" i="18"/>
  <c r="I54" i="18"/>
  <c r="A54" i="18"/>
  <c r="J53" i="18"/>
  <c r="I53" i="18"/>
  <c r="A53" i="18"/>
  <c r="J52" i="18"/>
  <c r="I52" i="18"/>
  <c r="A52" i="18"/>
  <c r="J50" i="18"/>
  <c r="I50" i="18"/>
  <c r="A50" i="18"/>
  <c r="J49" i="18"/>
  <c r="I49" i="18"/>
  <c r="A49" i="18"/>
  <c r="J48" i="18"/>
  <c r="I48" i="18"/>
  <c r="A48" i="18"/>
  <c r="J47" i="18"/>
  <c r="I47" i="18"/>
  <c r="A47" i="18"/>
  <c r="J46" i="18"/>
  <c r="I46" i="18"/>
  <c r="A46" i="18"/>
  <c r="J45" i="18"/>
  <c r="I45" i="18"/>
  <c r="A45" i="18"/>
  <c r="J44" i="18"/>
  <c r="I44" i="18"/>
  <c r="A44" i="18"/>
  <c r="J42" i="18"/>
  <c r="I42" i="18"/>
  <c r="A42" i="18"/>
  <c r="J41" i="18"/>
  <c r="I41" i="18"/>
  <c r="A41" i="18"/>
  <c r="J40" i="18"/>
  <c r="I40" i="18"/>
  <c r="A40" i="18"/>
  <c r="J39" i="18"/>
  <c r="I39" i="18"/>
  <c r="A39" i="18"/>
  <c r="J38" i="18"/>
  <c r="I38" i="18"/>
  <c r="A38" i="18"/>
  <c r="J37" i="18"/>
  <c r="I37" i="18"/>
  <c r="A37" i="18"/>
  <c r="J36" i="18"/>
  <c r="I36" i="18"/>
  <c r="A36" i="18"/>
  <c r="J35" i="18"/>
  <c r="I35" i="18"/>
  <c r="A35" i="18"/>
  <c r="J33" i="18"/>
  <c r="I33" i="18"/>
  <c r="A33" i="18"/>
  <c r="J32" i="18"/>
  <c r="I32" i="18"/>
  <c r="A32" i="18"/>
  <c r="J31" i="18"/>
  <c r="I31" i="18"/>
  <c r="A31" i="18"/>
  <c r="J30" i="18"/>
  <c r="I30" i="18"/>
  <c r="A30" i="18"/>
  <c r="J28" i="18"/>
  <c r="I28" i="18"/>
  <c r="A28" i="18"/>
  <c r="J27" i="18"/>
  <c r="I27" i="18"/>
  <c r="A27" i="18"/>
  <c r="J26" i="18"/>
  <c r="I26" i="18"/>
  <c r="A26" i="18"/>
  <c r="J25" i="18"/>
  <c r="I25" i="18"/>
  <c r="A25" i="18"/>
  <c r="J24" i="18"/>
  <c r="I24" i="18"/>
  <c r="A24" i="18"/>
  <c r="J23" i="18"/>
  <c r="I23" i="18"/>
  <c r="A23" i="18"/>
  <c r="J22" i="18"/>
  <c r="I22" i="18"/>
  <c r="A22" i="18"/>
  <c r="J20" i="18"/>
  <c r="I20" i="18"/>
  <c r="A20" i="18"/>
  <c r="J19" i="18"/>
  <c r="I19" i="18"/>
  <c r="A19" i="18"/>
  <c r="J18" i="18"/>
  <c r="I18" i="18"/>
  <c r="H18" i="18"/>
  <c r="H114" i="1" s="1"/>
  <c r="A18" i="18"/>
  <c r="J17" i="18"/>
  <c r="I17" i="18"/>
  <c r="H17" i="18"/>
  <c r="G114" i="1" s="1"/>
  <c r="A17" i="18"/>
  <c r="J16" i="18"/>
  <c r="I16" i="18"/>
  <c r="H16" i="18"/>
  <c r="F114" i="1" s="1"/>
  <c r="A16" i="18"/>
  <c r="J15" i="18"/>
  <c r="I15" i="18"/>
  <c r="H15" i="18"/>
  <c r="E114" i="1" s="1"/>
  <c r="A15" i="18"/>
  <c r="J14" i="18"/>
  <c r="I14" i="18"/>
  <c r="H14" i="18"/>
  <c r="H92" i="1" s="1"/>
  <c r="A14" i="18"/>
  <c r="H13" i="18"/>
  <c r="G92" i="1" s="1"/>
  <c r="J12" i="18"/>
  <c r="I12" i="18"/>
  <c r="H12" i="18"/>
  <c r="F92" i="1" s="1"/>
  <c r="A12" i="18"/>
  <c r="H11" i="18"/>
  <c r="E92" i="1" s="1"/>
  <c r="H10" i="18"/>
  <c r="H70" i="1" s="1"/>
  <c r="J9" i="18"/>
  <c r="I9" i="18"/>
  <c r="K9" i="18" s="1"/>
  <c r="H9" i="18"/>
  <c r="G70" i="1" s="1"/>
  <c r="A9" i="18"/>
  <c r="J8" i="18"/>
  <c r="I8" i="18"/>
  <c r="H8" i="18"/>
  <c r="F70" i="1" s="1"/>
  <c r="A8" i="18"/>
  <c r="J7" i="18"/>
  <c r="I7" i="18"/>
  <c r="K7" i="18" s="1"/>
  <c r="H7" i="18"/>
  <c r="E70" i="1" s="1"/>
  <c r="A7" i="18"/>
  <c r="J6" i="18"/>
  <c r="I6" i="18"/>
  <c r="K6" i="18" s="1"/>
  <c r="A6" i="18"/>
  <c r="J5" i="18"/>
  <c r="I5" i="18"/>
  <c r="A5" i="18"/>
  <c r="J4" i="18"/>
  <c r="I4" i="18"/>
  <c r="K4" i="18" s="1"/>
  <c r="A4" i="18"/>
  <c r="H2" i="18"/>
  <c r="D48" i="1" s="1"/>
  <c r="K1" i="18"/>
  <c r="J1" i="18"/>
  <c r="I1" i="18"/>
  <c r="H1" i="18"/>
  <c r="G1" i="18"/>
  <c r="H6" i="18" s="1"/>
  <c r="H48" i="1" s="1"/>
  <c r="E1" i="18"/>
  <c r="D1" i="18"/>
  <c r="C1" i="18"/>
  <c r="A29" i="17"/>
  <c r="J28" i="17"/>
  <c r="I28" i="17"/>
  <c r="A28" i="17"/>
  <c r="J27" i="17"/>
  <c r="I27" i="17"/>
  <c r="A27" i="17"/>
  <c r="J25" i="17"/>
  <c r="I25" i="17"/>
  <c r="A25" i="17"/>
  <c r="J23" i="17"/>
  <c r="I23" i="17"/>
  <c r="A23" i="17"/>
  <c r="J22" i="17"/>
  <c r="I22" i="17"/>
  <c r="A22" i="17"/>
  <c r="J21" i="17"/>
  <c r="I21" i="17"/>
  <c r="A21" i="17"/>
  <c r="J20" i="17"/>
  <c r="I20" i="17"/>
  <c r="A20" i="17"/>
  <c r="J17" i="17"/>
  <c r="I17" i="17"/>
  <c r="A17" i="17"/>
  <c r="J16" i="17"/>
  <c r="I16" i="17"/>
  <c r="A16" i="17"/>
  <c r="J15" i="17"/>
  <c r="I15" i="17"/>
  <c r="K15" i="17" s="1"/>
  <c r="A15" i="17"/>
  <c r="J14" i="17"/>
  <c r="I14" i="17"/>
  <c r="A14" i="17"/>
  <c r="J13" i="17"/>
  <c r="I13" i="17"/>
  <c r="A13" i="17"/>
  <c r="J12" i="17"/>
  <c r="I12" i="17"/>
  <c r="A12" i="17"/>
  <c r="J10" i="17"/>
  <c r="I10" i="17"/>
  <c r="A10" i="17"/>
  <c r="J9" i="17"/>
  <c r="I9" i="17"/>
  <c r="A9" i="17"/>
  <c r="H18" i="17"/>
  <c r="H113" i="1" s="1"/>
  <c r="H17" i="17"/>
  <c r="G113" i="1" s="1"/>
  <c r="H16" i="17"/>
  <c r="F113" i="1" s="1"/>
  <c r="H15" i="17"/>
  <c r="E113" i="1" s="1"/>
  <c r="H14" i="17"/>
  <c r="H91" i="1" s="1"/>
  <c r="H13" i="17"/>
  <c r="G91" i="1" s="1"/>
  <c r="H12" i="17"/>
  <c r="F91" i="1" s="1"/>
  <c r="H11" i="17"/>
  <c r="E91" i="1" s="1"/>
  <c r="H10" i="17"/>
  <c r="H69" i="1" s="1"/>
  <c r="H9" i="17"/>
  <c r="G69" i="1" s="1"/>
  <c r="H8" i="17"/>
  <c r="F69" i="1" s="1"/>
  <c r="J7" i="17"/>
  <c r="I7" i="17"/>
  <c r="H7" i="17"/>
  <c r="E69" i="1" s="1"/>
  <c r="A7" i="17"/>
  <c r="J6" i="17"/>
  <c r="I6" i="17"/>
  <c r="K6" i="17" s="1"/>
  <c r="A6" i="17"/>
  <c r="J5" i="17"/>
  <c r="I5" i="17"/>
  <c r="A5" i="17"/>
  <c r="J3" i="17"/>
  <c r="I3" i="17"/>
  <c r="K3" i="17" s="1"/>
  <c r="A3" i="17"/>
  <c r="H2" i="17"/>
  <c r="D25" i="1" s="1"/>
  <c r="K1" i="17"/>
  <c r="J1" i="17"/>
  <c r="I1" i="17"/>
  <c r="H1" i="17"/>
  <c r="G1" i="17"/>
  <c r="H6" i="17" s="1"/>
  <c r="J15" i="2" s="1"/>
  <c r="E1" i="17"/>
  <c r="D1" i="17"/>
  <c r="C1" i="17"/>
  <c r="A135" i="16"/>
  <c r="A134" i="16"/>
  <c r="J133" i="16"/>
  <c r="I133" i="16"/>
  <c r="A133" i="16"/>
  <c r="J132" i="16"/>
  <c r="I132" i="16"/>
  <c r="A132" i="16"/>
  <c r="J131" i="16"/>
  <c r="I131" i="16"/>
  <c r="A131" i="16"/>
  <c r="J130" i="16"/>
  <c r="I130" i="16"/>
  <c r="A130" i="16"/>
  <c r="A129" i="16"/>
  <c r="A128" i="16"/>
  <c r="J127" i="16"/>
  <c r="I127" i="16"/>
  <c r="A127" i="16"/>
  <c r="J126" i="16"/>
  <c r="I126" i="16"/>
  <c r="A126" i="16"/>
  <c r="J125" i="16"/>
  <c r="I125" i="16"/>
  <c r="A125" i="16"/>
  <c r="J124" i="16"/>
  <c r="I124" i="16"/>
  <c r="K124" i="16" s="1"/>
  <c r="A124" i="16"/>
  <c r="J123" i="16"/>
  <c r="I123" i="16"/>
  <c r="A123" i="16"/>
  <c r="J122" i="16"/>
  <c r="I122" i="16"/>
  <c r="A122" i="16"/>
  <c r="J121" i="16"/>
  <c r="I121" i="16"/>
  <c r="A121" i="16"/>
  <c r="A120" i="16"/>
  <c r="J119" i="16"/>
  <c r="I119" i="16"/>
  <c r="A119" i="16"/>
  <c r="J118" i="16"/>
  <c r="I118" i="16"/>
  <c r="A118" i="16"/>
  <c r="J117" i="16"/>
  <c r="I117" i="16"/>
  <c r="A117" i="16"/>
  <c r="J116" i="16"/>
  <c r="I116" i="16"/>
  <c r="A116" i="16"/>
  <c r="J115" i="16"/>
  <c r="I115" i="16"/>
  <c r="A115" i="16"/>
  <c r="J114" i="16"/>
  <c r="I114" i="16"/>
  <c r="A114" i="16"/>
  <c r="J113" i="16"/>
  <c r="I113" i="16"/>
  <c r="A113" i="16"/>
  <c r="A112" i="16"/>
  <c r="A111" i="16"/>
  <c r="J110" i="16"/>
  <c r="I110" i="16"/>
  <c r="A110" i="16"/>
  <c r="J109" i="16"/>
  <c r="I109" i="16"/>
  <c r="A109" i="16"/>
  <c r="A108" i="16"/>
  <c r="J107" i="16"/>
  <c r="I107" i="16"/>
  <c r="A107" i="16"/>
  <c r="J106" i="16"/>
  <c r="I106" i="16"/>
  <c r="A106" i="16"/>
  <c r="J105" i="16"/>
  <c r="I105" i="16"/>
  <c r="A105" i="16"/>
  <c r="J104" i="16"/>
  <c r="I104" i="16"/>
  <c r="A104" i="16"/>
  <c r="J103" i="16"/>
  <c r="I103" i="16"/>
  <c r="A103" i="16"/>
  <c r="J102" i="16"/>
  <c r="I102" i="16"/>
  <c r="A102" i="16"/>
  <c r="J101" i="16"/>
  <c r="I101" i="16"/>
  <c r="A101" i="16"/>
  <c r="J100" i="16"/>
  <c r="I100" i="16"/>
  <c r="A100" i="16"/>
  <c r="J99" i="16"/>
  <c r="I99" i="16"/>
  <c r="A99" i="16"/>
  <c r="J98" i="16"/>
  <c r="I98" i="16"/>
  <c r="A98" i="16"/>
  <c r="A97" i="16"/>
  <c r="J96" i="16"/>
  <c r="I96" i="16"/>
  <c r="A96" i="16"/>
  <c r="A95" i="16"/>
  <c r="J94" i="16"/>
  <c r="I94" i="16"/>
  <c r="A94" i="16"/>
  <c r="J93" i="16"/>
  <c r="I93" i="16"/>
  <c r="A93" i="16"/>
  <c r="A92" i="16"/>
  <c r="J91" i="16"/>
  <c r="I91" i="16"/>
  <c r="A91" i="16"/>
  <c r="A90" i="16"/>
  <c r="J89" i="16"/>
  <c r="I89" i="16"/>
  <c r="A89" i="16"/>
  <c r="A88" i="16"/>
  <c r="J87" i="16"/>
  <c r="I87" i="16"/>
  <c r="A87" i="16"/>
  <c r="J86" i="16"/>
  <c r="I86" i="16"/>
  <c r="A86" i="16"/>
  <c r="J85" i="16"/>
  <c r="I85" i="16"/>
  <c r="A85" i="16"/>
  <c r="J84" i="16"/>
  <c r="I84" i="16"/>
  <c r="A84" i="16"/>
  <c r="J83" i="16"/>
  <c r="I83" i="16"/>
  <c r="A83" i="16"/>
  <c r="J82" i="16"/>
  <c r="I82" i="16"/>
  <c r="A82" i="16"/>
  <c r="A81" i="16"/>
  <c r="J80" i="16"/>
  <c r="I80" i="16"/>
  <c r="A80" i="16"/>
  <c r="J79" i="16"/>
  <c r="I79" i="16"/>
  <c r="A79" i="16"/>
  <c r="J78" i="16"/>
  <c r="I78" i="16"/>
  <c r="A78" i="16"/>
  <c r="J77" i="16"/>
  <c r="I77" i="16"/>
  <c r="A77" i="16"/>
  <c r="J76" i="16"/>
  <c r="I76" i="16"/>
  <c r="A76" i="16"/>
  <c r="J75" i="16"/>
  <c r="I75" i="16"/>
  <c r="A75" i="16"/>
  <c r="A74" i="16"/>
  <c r="J73" i="16"/>
  <c r="I73" i="16"/>
  <c r="A73" i="16"/>
  <c r="A72" i="16"/>
  <c r="J71" i="16"/>
  <c r="I71" i="16"/>
  <c r="A71" i="16"/>
  <c r="J70" i="16"/>
  <c r="I70" i="16"/>
  <c r="A70" i="16"/>
  <c r="J69" i="16"/>
  <c r="I69" i="16"/>
  <c r="A69" i="16"/>
  <c r="J68" i="16"/>
  <c r="I68" i="16"/>
  <c r="A68" i="16"/>
  <c r="A67" i="16"/>
  <c r="J66" i="16"/>
  <c r="I66" i="16"/>
  <c r="A66" i="16"/>
  <c r="A65" i="16"/>
  <c r="J64" i="16"/>
  <c r="I64" i="16"/>
  <c r="A64" i="16"/>
  <c r="A63" i="16"/>
  <c r="J62" i="16"/>
  <c r="I62" i="16"/>
  <c r="A62" i="16"/>
  <c r="J61" i="16"/>
  <c r="I61" i="16"/>
  <c r="A61" i="16"/>
  <c r="J60" i="16"/>
  <c r="I60" i="16"/>
  <c r="A60" i="16"/>
  <c r="J59" i="16"/>
  <c r="I59" i="16"/>
  <c r="A59" i="16"/>
  <c r="A58" i="16"/>
  <c r="J57" i="16"/>
  <c r="I57" i="16"/>
  <c r="A57" i="16"/>
  <c r="J56" i="16"/>
  <c r="I56" i="16"/>
  <c r="A56" i="16"/>
  <c r="A55" i="16"/>
  <c r="J54" i="16"/>
  <c r="I54" i="16"/>
  <c r="A54" i="16"/>
  <c r="A53" i="16"/>
  <c r="J52" i="16"/>
  <c r="I52" i="16"/>
  <c r="A52" i="16"/>
  <c r="J51" i="16"/>
  <c r="I51" i="16"/>
  <c r="A51" i="16"/>
  <c r="J50" i="16"/>
  <c r="I50" i="16"/>
  <c r="A50" i="16"/>
  <c r="A49" i="16"/>
  <c r="J48" i="16"/>
  <c r="I48" i="16"/>
  <c r="A48" i="16"/>
  <c r="J47" i="16"/>
  <c r="I47" i="16"/>
  <c r="A47" i="16"/>
  <c r="J46" i="16"/>
  <c r="I46" i="16"/>
  <c r="A46" i="16"/>
  <c r="J45" i="16"/>
  <c r="I45" i="16"/>
  <c r="A45" i="16"/>
  <c r="A44" i="16"/>
  <c r="J43" i="16"/>
  <c r="I43" i="16"/>
  <c r="A43" i="16"/>
  <c r="J42" i="16"/>
  <c r="I42" i="16"/>
  <c r="A42" i="16"/>
  <c r="J41" i="16"/>
  <c r="I41" i="16"/>
  <c r="A41" i="16"/>
  <c r="J40" i="16"/>
  <c r="I40" i="16"/>
  <c r="A40" i="16"/>
  <c r="J39" i="16"/>
  <c r="I39" i="16"/>
  <c r="A39" i="16"/>
  <c r="J38" i="16"/>
  <c r="I38" i="16"/>
  <c r="A38" i="16"/>
  <c r="J37" i="16"/>
  <c r="I37" i="16"/>
  <c r="A37" i="16"/>
  <c r="J36" i="16"/>
  <c r="I36" i="16"/>
  <c r="A36" i="16"/>
  <c r="A35" i="16"/>
  <c r="J34" i="16"/>
  <c r="I34" i="16"/>
  <c r="A34" i="16"/>
  <c r="J33" i="16"/>
  <c r="I33" i="16"/>
  <c r="A33" i="16"/>
  <c r="A32" i="16"/>
  <c r="J31" i="16"/>
  <c r="I31" i="16"/>
  <c r="A31" i="16"/>
  <c r="J30" i="16"/>
  <c r="I30" i="16"/>
  <c r="A30" i="16"/>
  <c r="A29" i="16"/>
  <c r="J28" i="16"/>
  <c r="I28" i="16"/>
  <c r="A28" i="16"/>
  <c r="J27" i="16"/>
  <c r="I27" i="16"/>
  <c r="A27" i="16"/>
  <c r="J26" i="16"/>
  <c r="I26" i="16"/>
  <c r="A26" i="16"/>
  <c r="J25" i="16"/>
  <c r="I25" i="16"/>
  <c r="A25" i="16"/>
  <c r="J24" i="16"/>
  <c r="I24" i="16"/>
  <c r="A24" i="16"/>
  <c r="A23" i="16"/>
  <c r="J22" i="16"/>
  <c r="I22" i="16"/>
  <c r="A22" i="16"/>
  <c r="J21" i="16"/>
  <c r="I21" i="16"/>
  <c r="A21" i="16"/>
  <c r="J20" i="16"/>
  <c r="I20" i="16"/>
  <c r="A20" i="16"/>
  <c r="J19" i="16"/>
  <c r="I19" i="16"/>
  <c r="A19" i="16"/>
  <c r="J18" i="16"/>
  <c r="I18" i="16"/>
  <c r="A18" i="16"/>
  <c r="J17" i="16"/>
  <c r="I17" i="16"/>
  <c r="A17" i="16"/>
  <c r="J16" i="16"/>
  <c r="I16" i="16"/>
  <c r="A16" i="16"/>
  <c r="J15" i="16"/>
  <c r="I15" i="16"/>
  <c r="A15" i="16"/>
  <c r="A14" i="16"/>
  <c r="J13" i="16"/>
  <c r="I13" i="16"/>
  <c r="H18" i="16"/>
  <c r="H112" i="1" s="1"/>
  <c r="A13" i="16"/>
  <c r="H17" i="16"/>
  <c r="G112" i="1" s="1"/>
  <c r="J12" i="16"/>
  <c r="I12" i="16"/>
  <c r="H16" i="16"/>
  <c r="F112" i="1" s="1"/>
  <c r="A12" i="16"/>
  <c r="J11" i="16"/>
  <c r="I11" i="16"/>
  <c r="H15" i="16"/>
  <c r="E112" i="1" s="1"/>
  <c r="A11" i="16"/>
  <c r="H14" i="16"/>
  <c r="H90" i="1" s="1"/>
  <c r="J10" i="16"/>
  <c r="I10" i="16"/>
  <c r="H13" i="16"/>
  <c r="G90" i="1" s="1"/>
  <c r="A10" i="16"/>
  <c r="J9" i="16"/>
  <c r="I9" i="16"/>
  <c r="H12" i="16"/>
  <c r="F90" i="1" s="1"/>
  <c r="A9" i="16"/>
  <c r="H11" i="16"/>
  <c r="E90" i="1" s="1"/>
  <c r="A8" i="16"/>
  <c r="J7" i="16"/>
  <c r="I7" i="16"/>
  <c r="H10" i="16"/>
  <c r="H68" i="1" s="1"/>
  <c r="A7" i="16"/>
  <c r="J6" i="16"/>
  <c r="I6" i="16"/>
  <c r="H9" i="16"/>
  <c r="G68" i="1" s="1"/>
  <c r="A6" i="16"/>
  <c r="J5" i="16"/>
  <c r="I5" i="16"/>
  <c r="H8" i="16"/>
  <c r="F68" i="1" s="1"/>
  <c r="A5" i="16"/>
  <c r="H7" i="16"/>
  <c r="E68" i="1" s="1"/>
  <c r="A4" i="16"/>
  <c r="H4" i="16"/>
  <c r="F46" i="1" s="1"/>
  <c r="J3" i="16"/>
  <c r="I3" i="16"/>
  <c r="H3" i="16"/>
  <c r="E46" i="1" s="1"/>
  <c r="A3" i="16"/>
  <c r="H2" i="16"/>
  <c r="D46" i="1" s="1"/>
  <c r="K1" i="16"/>
  <c r="J1" i="16"/>
  <c r="I1" i="16"/>
  <c r="H1" i="16"/>
  <c r="H6" i="16"/>
  <c r="H46" i="1" s="1"/>
  <c r="E1" i="16"/>
  <c r="D1" i="16"/>
  <c r="C1" i="16"/>
  <c r="K2" i="15"/>
  <c r="H2" i="15"/>
  <c r="K1" i="15"/>
  <c r="J1" i="15"/>
  <c r="I1" i="15"/>
  <c r="H1" i="15"/>
  <c r="G1" i="15"/>
  <c r="E1" i="15"/>
  <c r="D1" i="15"/>
  <c r="C1" i="15"/>
  <c r="A88" i="14"/>
  <c r="A87" i="14"/>
  <c r="A86" i="14"/>
  <c r="A85" i="14"/>
  <c r="A84" i="14"/>
  <c r="A83" i="14"/>
  <c r="A82" i="14"/>
  <c r="J81" i="14"/>
  <c r="I81" i="14"/>
  <c r="J80" i="14"/>
  <c r="I80" i="14"/>
  <c r="J79" i="14"/>
  <c r="I79" i="14"/>
  <c r="A78" i="14"/>
  <c r="J77" i="14"/>
  <c r="I77" i="14"/>
  <c r="J76" i="14"/>
  <c r="I76" i="14"/>
  <c r="J75" i="14"/>
  <c r="I75" i="14"/>
  <c r="K75" i="14" s="1"/>
  <c r="J74" i="14"/>
  <c r="I74" i="14"/>
  <c r="J73" i="14"/>
  <c r="I73" i="14"/>
  <c r="J72" i="14"/>
  <c r="I72" i="14"/>
  <c r="K72" i="14" s="1"/>
  <c r="J71" i="14"/>
  <c r="I71" i="14"/>
  <c r="A70" i="14"/>
  <c r="A69" i="14"/>
  <c r="A79" i="14"/>
  <c r="J68" i="14"/>
  <c r="I68" i="14"/>
  <c r="A68" i="14"/>
  <c r="J67" i="14"/>
  <c r="I67" i="14"/>
  <c r="K67" i="14" s="1"/>
  <c r="A67" i="14"/>
  <c r="J66" i="14"/>
  <c r="I66" i="14"/>
  <c r="A66" i="14"/>
  <c r="A65" i="14"/>
  <c r="J64" i="14"/>
  <c r="I64" i="14"/>
  <c r="A64" i="14"/>
  <c r="J63" i="14"/>
  <c r="I63" i="14"/>
  <c r="A63" i="14"/>
  <c r="A62" i="14"/>
  <c r="A61" i="14"/>
  <c r="J60" i="14"/>
  <c r="I60" i="14"/>
  <c r="A60" i="14"/>
  <c r="J59" i="14"/>
  <c r="I59" i="14"/>
  <c r="A59" i="14"/>
  <c r="J58" i="14"/>
  <c r="I58" i="14"/>
  <c r="K58" i="14" s="1"/>
  <c r="A58" i="14"/>
  <c r="A57" i="14"/>
  <c r="J56" i="14"/>
  <c r="I56" i="14"/>
  <c r="A56" i="14"/>
  <c r="J55" i="14"/>
  <c r="I55" i="14"/>
  <c r="A55" i="14"/>
  <c r="J54" i="14"/>
  <c r="I54" i="14"/>
  <c r="A54" i="14"/>
  <c r="J53" i="14"/>
  <c r="I53" i="14"/>
  <c r="A53" i="14"/>
  <c r="J52" i="14"/>
  <c r="I52" i="14"/>
  <c r="A52" i="14"/>
  <c r="J51" i="14"/>
  <c r="I51" i="14"/>
  <c r="A51" i="14"/>
  <c r="J50" i="14"/>
  <c r="I50" i="14"/>
  <c r="A50" i="14"/>
  <c r="A49" i="14"/>
  <c r="J48" i="14"/>
  <c r="I48" i="14"/>
  <c r="A48" i="14"/>
  <c r="J47" i="14"/>
  <c r="I47" i="14"/>
  <c r="A47" i="14"/>
  <c r="A46" i="14"/>
  <c r="J45" i="14"/>
  <c r="I45" i="14"/>
  <c r="A45" i="14"/>
  <c r="A44" i="14"/>
  <c r="J43" i="14"/>
  <c r="I43" i="14"/>
  <c r="A43" i="14"/>
  <c r="J42" i="14"/>
  <c r="I42" i="14"/>
  <c r="A42" i="14"/>
  <c r="A41" i="14"/>
  <c r="A40" i="14"/>
  <c r="J39" i="14"/>
  <c r="I39" i="14"/>
  <c r="A39" i="14"/>
  <c r="J38" i="14"/>
  <c r="I38" i="14"/>
  <c r="A38" i="14"/>
  <c r="J37" i="14"/>
  <c r="I37" i="14"/>
  <c r="A37" i="14"/>
  <c r="J36" i="14"/>
  <c r="I36" i="14"/>
  <c r="A36" i="14"/>
  <c r="A35" i="14"/>
  <c r="J34" i="14"/>
  <c r="I34" i="14"/>
  <c r="A34" i="14"/>
  <c r="J33" i="14"/>
  <c r="I33" i="14"/>
  <c r="A33" i="14"/>
  <c r="J32" i="14"/>
  <c r="I32" i="14"/>
  <c r="A32" i="14"/>
  <c r="J31" i="14"/>
  <c r="I31" i="14"/>
  <c r="A31" i="14"/>
  <c r="A30" i="14"/>
  <c r="J29" i="14"/>
  <c r="I29" i="14"/>
  <c r="A29" i="14"/>
  <c r="J28" i="14"/>
  <c r="I28" i="14"/>
  <c r="A28" i="14"/>
  <c r="J27" i="14"/>
  <c r="I27" i="14"/>
  <c r="A27" i="14"/>
  <c r="J25" i="14"/>
  <c r="I25" i="14"/>
  <c r="A25" i="14"/>
  <c r="A24" i="14"/>
  <c r="J23" i="14"/>
  <c r="I23" i="14"/>
  <c r="A23" i="14"/>
  <c r="J22" i="14"/>
  <c r="I22" i="14"/>
  <c r="A22" i="14"/>
  <c r="J21" i="14"/>
  <c r="I21" i="14"/>
  <c r="A21" i="14"/>
  <c r="J20" i="14"/>
  <c r="I20" i="14"/>
  <c r="A20" i="14"/>
  <c r="J19" i="14"/>
  <c r="I19" i="14"/>
  <c r="A19" i="14"/>
  <c r="J18" i="14"/>
  <c r="I18" i="14"/>
  <c r="H20" i="14"/>
  <c r="A18" i="14"/>
  <c r="H19" i="14"/>
  <c r="A17" i="14"/>
  <c r="H18" i="14"/>
  <c r="H111" i="1" s="1"/>
  <c r="H17" i="14"/>
  <c r="G111" i="1" s="1"/>
  <c r="J16" i="14"/>
  <c r="I16" i="14"/>
  <c r="H16" i="14"/>
  <c r="F111" i="1" s="1"/>
  <c r="A16" i="14"/>
  <c r="H15" i="14"/>
  <c r="E111" i="1" s="1"/>
  <c r="A15" i="14"/>
  <c r="J14" i="14"/>
  <c r="I14" i="14"/>
  <c r="H14" i="14"/>
  <c r="H89" i="1" s="1"/>
  <c r="A14" i="14"/>
  <c r="J13" i="14"/>
  <c r="I13" i="14"/>
  <c r="H13" i="14"/>
  <c r="G89" i="1" s="1"/>
  <c r="A13" i="14"/>
  <c r="J12" i="14"/>
  <c r="I12" i="14"/>
  <c r="H12" i="14"/>
  <c r="F89" i="1" s="1"/>
  <c r="A12" i="14"/>
  <c r="J11" i="14"/>
  <c r="I11" i="14"/>
  <c r="H11" i="14"/>
  <c r="E89" i="1" s="1"/>
  <c r="A11" i="14"/>
  <c r="J10" i="14"/>
  <c r="I10" i="14"/>
  <c r="H10" i="14"/>
  <c r="H67" i="1" s="1"/>
  <c r="A10" i="14"/>
  <c r="H9" i="14"/>
  <c r="G67" i="1" s="1"/>
  <c r="A9" i="14"/>
  <c r="J8" i="14"/>
  <c r="I8" i="14"/>
  <c r="H8" i="14"/>
  <c r="F67" i="1" s="1"/>
  <c r="A8" i="14"/>
  <c r="J7" i="14"/>
  <c r="I7" i="14"/>
  <c r="H7" i="14"/>
  <c r="E67" i="1" s="1"/>
  <c r="A7" i="14"/>
  <c r="J6" i="14"/>
  <c r="I6" i="14"/>
  <c r="A6" i="14"/>
  <c r="A5" i="14"/>
  <c r="A4" i="14"/>
  <c r="J3" i="14"/>
  <c r="I3" i="14"/>
  <c r="A3" i="14"/>
  <c r="H2" i="14"/>
  <c r="F13" i="2" s="1"/>
  <c r="K1" i="14"/>
  <c r="J1" i="14"/>
  <c r="I1" i="14"/>
  <c r="H1" i="14"/>
  <c r="G1" i="14"/>
  <c r="H4" i="14" s="1"/>
  <c r="E1" i="14"/>
  <c r="D1" i="14"/>
  <c r="C1" i="14"/>
  <c r="A99" i="13"/>
  <c r="J98" i="13"/>
  <c r="I98" i="13"/>
  <c r="A98" i="13"/>
  <c r="J97" i="13"/>
  <c r="I97" i="13"/>
  <c r="A97" i="13"/>
  <c r="A96" i="13"/>
  <c r="J95" i="13"/>
  <c r="I95" i="13"/>
  <c r="A95" i="13"/>
  <c r="A94" i="13"/>
  <c r="J93" i="13"/>
  <c r="I93" i="13"/>
  <c r="A93" i="13"/>
  <c r="J92" i="13"/>
  <c r="I92" i="13"/>
  <c r="A92" i="13"/>
  <c r="A91" i="13"/>
  <c r="J90" i="13"/>
  <c r="I90" i="13"/>
  <c r="A90" i="13"/>
  <c r="A89" i="13"/>
  <c r="J88" i="13"/>
  <c r="I88" i="13"/>
  <c r="A88" i="13"/>
  <c r="A87" i="13"/>
  <c r="J86" i="13"/>
  <c r="I86" i="13"/>
  <c r="A86" i="13"/>
  <c r="J85" i="13"/>
  <c r="I85" i="13"/>
  <c r="A85" i="13"/>
  <c r="J84" i="13"/>
  <c r="I84" i="13"/>
  <c r="A84" i="13"/>
  <c r="J83" i="13"/>
  <c r="I83" i="13"/>
  <c r="A83" i="13"/>
  <c r="J82" i="13"/>
  <c r="I82" i="13"/>
  <c r="A82" i="13"/>
  <c r="J81" i="13"/>
  <c r="I81" i="13"/>
  <c r="A81" i="13"/>
  <c r="J80" i="13"/>
  <c r="I80" i="13"/>
  <c r="A80" i="13"/>
  <c r="J79" i="13"/>
  <c r="I79" i="13"/>
  <c r="A79" i="13"/>
  <c r="A78" i="13"/>
  <c r="A77" i="13"/>
  <c r="A76" i="13"/>
  <c r="J75" i="13"/>
  <c r="I75" i="13"/>
  <c r="A75" i="13"/>
  <c r="J74" i="13"/>
  <c r="I74" i="13"/>
  <c r="A74" i="13"/>
  <c r="J73" i="13"/>
  <c r="I73" i="13"/>
  <c r="A73" i="13"/>
  <c r="J72" i="13"/>
  <c r="I72" i="13"/>
  <c r="A72" i="13"/>
  <c r="J71" i="13"/>
  <c r="I71" i="13"/>
  <c r="A71" i="13"/>
  <c r="A70" i="13"/>
  <c r="J69" i="13"/>
  <c r="I69" i="13"/>
  <c r="A69" i="13"/>
  <c r="A68" i="13"/>
  <c r="J67" i="13"/>
  <c r="I67" i="13"/>
  <c r="A67" i="13"/>
  <c r="J66" i="13"/>
  <c r="I66" i="13"/>
  <c r="A66" i="13"/>
  <c r="J65" i="13"/>
  <c r="I65" i="13"/>
  <c r="A65" i="13"/>
  <c r="J64" i="13"/>
  <c r="I64" i="13"/>
  <c r="A64" i="13"/>
  <c r="J63" i="13"/>
  <c r="I63" i="13"/>
  <c r="A63" i="13"/>
  <c r="J62" i="13"/>
  <c r="I62" i="13"/>
  <c r="A62" i="13"/>
  <c r="J61" i="13"/>
  <c r="I61" i="13"/>
  <c r="A61" i="13"/>
  <c r="J60" i="13"/>
  <c r="I60" i="13"/>
  <c r="A60" i="13"/>
  <c r="J59" i="13"/>
  <c r="I59" i="13"/>
  <c r="A59" i="13"/>
  <c r="A58" i="13"/>
  <c r="J57" i="13"/>
  <c r="I57" i="13"/>
  <c r="A57" i="13"/>
  <c r="A56" i="13"/>
  <c r="J55" i="13"/>
  <c r="I55" i="13"/>
  <c r="A55" i="13"/>
  <c r="A54" i="13"/>
  <c r="J53" i="13"/>
  <c r="I53" i="13"/>
  <c r="A53" i="13"/>
  <c r="A52" i="13"/>
  <c r="J51" i="13"/>
  <c r="I51" i="13"/>
  <c r="A51" i="13"/>
  <c r="J50" i="13"/>
  <c r="I50" i="13"/>
  <c r="A50" i="13"/>
  <c r="J49" i="13"/>
  <c r="I49" i="13"/>
  <c r="A49" i="13"/>
  <c r="J48" i="13"/>
  <c r="I48" i="13"/>
  <c r="A48" i="13"/>
  <c r="J47" i="13"/>
  <c r="I47" i="13"/>
  <c r="A47" i="13"/>
  <c r="A46" i="13"/>
  <c r="J45" i="13"/>
  <c r="I45" i="13"/>
  <c r="A45" i="13"/>
  <c r="J44" i="13"/>
  <c r="I44" i="13"/>
  <c r="A44" i="13"/>
  <c r="A43" i="13"/>
  <c r="J42" i="13"/>
  <c r="I42" i="13"/>
  <c r="A42" i="13"/>
  <c r="J41" i="13"/>
  <c r="I41" i="13"/>
  <c r="A41" i="13"/>
  <c r="J40" i="13"/>
  <c r="I40" i="13"/>
  <c r="A40" i="13"/>
  <c r="J39" i="13"/>
  <c r="I39" i="13"/>
  <c r="A39" i="13"/>
  <c r="A38" i="13"/>
  <c r="J37" i="13"/>
  <c r="I37" i="13"/>
  <c r="A37" i="13"/>
  <c r="J36" i="13"/>
  <c r="I36" i="13"/>
  <c r="A36" i="13"/>
  <c r="J35" i="13"/>
  <c r="I35" i="13"/>
  <c r="A35" i="13"/>
  <c r="J34" i="13"/>
  <c r="I34" i="13"/>
  <c r="A34" i="13"/>
  <c r="A33" i="13"/>
  <c r="A32" i="13"/>
  <c r="A31" i="13"/>
  <c r="J30" i="13"/>
  <c r="I30" i="13"/>
  <c r="A30" i="13"/>
  <c r="A29" i="13"/>
  <c r="J28" i="13"/>
  <c r="I28" i="13"/>
  <c r="A28" i="13"/>
  <c r="J27" i="13"/>
  <c r="I27" i="13"/>
  <c r="A27" i="13"/>
  <c r="J26" i="13"/>
  <c r="I26" i="13"/>
  <c r="A26" i="13"/>
  <c r="A25" i="13"/>
  <c r="J24" i="13"/>
  <c r="I24" i="13"/>
  <c r="A24" i="13"/>
  <c r="A23" i="13"/>
  <c r="J22" i="13"/>
  <c r="I22" i="13"/>
  <c r="A22" i="13"/>
  <c r="J21" i="13"/>
  <c r="I21" i="13"/>
  <c r="A21" i="13"/>
  <c r="J20" i="13"/>
  <c r="I20" i="13"/>
  <c r="A20" i="13"/>
  <c r="A19" i="13"/>
  <c r="H18" i="13"/>
  <c r="H110" i="1" s="1"/>
  <c r="A18" i="13"/>
  <c r="J17" i="13"/>
  <c r="I17" i="13"/>
  <c r="H17" i="13"/>
  <c r="G110" i="1" s="1"/>
  <c r="A17" i="13"/>
  <c r="J16" i="13"/>
  <c r="I16" i="13"/>
  <c r="H16" i="13"/>
  <c r="F110" i="1" s="1"/>
  <c r="A16" i="13"/>
  <c r="J15" i="13"/>
  <c r="I15" i="13"/>
  <c r="H15" i="13"/>
  <c r="E110" i="1" s="1"/>
  <c r="A15" i="13"/>
  <c r="J14" i="13"/>
  <c r="I14" i="13"/>
  <c r="H14" i="13"/>
  <c r="H88" i="1" s="1"/>
  <c r="A14" i="13"/>
  <c r="J13" i="13"/>
  <c r="I13" i="13"/>
  <c r="H13" i="13"/>
  <c r="G88" i="1" s="1"/>
  <c r="A13" i="13"/>
  <c r="J12" i="13"/>
  <c r="I12" i="13"/>
  <c r="H12" i="13"/>
  <c r="F88" i="1" s="1"/>
  <c r="A12" i="13"/>
  <c r="J11" i="13"/>
  <c r="I11" i="13"/>
  <c r="H11" i="13"/>
  <c r="E88" i="1" s="1"/>
  <c r="A11" i="13"/>
  <c r="J10" i="13"/>
  <c r="I10" i="13"/>
  <c r="H10" i="13"/>
  <c r="H66" i="1" s="1"/>
  <c r="A10" i="13"/>
  <c r="J9" i="13"/>
  <c r="I9" i="13"/>
  <c r="H9" i="13"/>
  <c r="G66" i="1" s="1"/>
  <c r="A9" i="13"/>
  <c r="J8" i="13"/>
  <c r="I8" i="13"/>
  <c r="H8" i="13"/>
  <c r="F66" i="1" s="1"/>
  <c r="A8" i="13"/>
  <c r="H7" i="13"/>
  <c r="E66" i="1" s="1"/>
  <c r="A7" i="13"/>
  <c r="J6" i="13"/>
  <c r="I6" i="13"/>
  <c r="A6" i="13"/>
  <c r="J5" i="13"/>
  <c r="I5" i="13"/>
  <c r="A5" i="13"/>
  <c r="H2" i="13"/>
  <c r="F12" i="2" s="1"/>
  <c r="K1" i="13"/>
  <c r="J1" i="13"/>
  <c r="I1" i="13"/>
  <c r="H1" i="13"/>
  <c r="G1" i="13"/>
  <c r="H6" i="13" s="1"/>
  <c r="E1" i="13"/>
  <c r="D1" i="13"/>
  <c r="C1" i="13"/>
  <c r="A119" i="12"/>
  <c r="J118" i="12"/>
  <c r="I118" i="12"/>
  <c r="A118" i="12"/>
  <c r="J117" i="12"/>
  <c r="I117" i="12"/>
  <c r="A117" i="12"/>
  <c r="J116" i="12"/>
  <c r="I116" i="12"/>
  <c r="K116" i="12" s="1"/>
  <c r="A116" i="12"/>
  <c r="J115" i="12"/>
  <c r="I115" i="12"/>
  <c r="A115" i="12"/>
  <c r="J114" i="12"/>
  <c r="I114" i="12"/>
  <c r="A114" i="12"/>
  <c r="J113" i="12"/>
  <c r="I113" i="12"/>
  <c r="A113" i="12"/>
  <c r="J112" i="12"/>
  <c r="I112" i="12"/>
  <c r="A112" i="12"/>
  <c r="J111" i="12"/>
  <c r="I111" i="12"/>
  <c r="A111" i="12"/>
  <c r="J110" i="12"/>
  <c r="I110" i="12"/>
  <c r="A110" i="12"/>
  <c r="A109" i="12"/>
  <c r="A108" i="12"/>
  <c r="J107" i="12"/>
  <c r="I107" i="12"/>
  <c r="A107" i="12"/>
  <c r="J106" i="12"/>
  <c r="I106" i="12"/>
  <c r="A106" i="12"/>
  <c r="J105" i="12"/>
  <c r="I105" i="12"/>
  <c r="A105" i="12"/>
  <c r="J104" i="12"/>
  <c r="I104" i="12"/>
  <c r="A104" i="12"/>
  <c r="J103" i="12"/>
  <c r="I103" i="12"/>
  <c r="K103" i="12" s="1"/>
  <c r="A103" i="12"/>
  <c r="J102" i="12"/>
  <c r="I102" i="12"/>
  <c r="A102" i="12"/>
  <c r="A101" i="12"/>
  <c r="A100" i="12"/>
  <c r="J99" i="12"/>
  <c r="I99" i="12"/>
  <c r="A99" i="12"/>
  <c r="J98" i="12"/>
  <c r="I98" i="12"/>
  <c r="A98" i="12"/>
  <c r="J97" i="12"/>
  <c r="I97" i="12"/>
  <c r="A97" i="12"/>
  <c r="J96" i="12"/>
  <c r="I96" i="12"/>
  <c r="A96" i="12"/>
  <c r="J95" i="12"/>
  <c r="I95" i="12"/>
  <c r="A95" i="12"/>
  <c r="J94" i="12"/>
  <c r="I94" i="12"/>
  <c r="A94" i="12"/>
  <c r="J93" i="12"/>
  <c r="I93" i="12"/>
  <c r="A93" i="12"/>
  <c r="A92" i="12"/>
  <c r="A91" i="12"/>
  <c r="J90" i="12"/>
  <c r="I90" i="12"/>
  <c r="A90" i="12"/>
  <c r="J89" i="12"/>
  <c r="I89" i="12"/>
  <c r="A89" i="12"/>
  <c r="A88" i="12"/>
  <c r="J87" i="12"/>
  <c r="I87" i="12"/>
  <c r="A87" i="12"/>
  <c r="J86" i="12"/>
  <c r="I86" i="12"/>
  <c r="A86" i="12"/>
  <c r="J85" i="12"/>
  <c r="I85" i="12"/>
  <c r="K85" i="12" s="1"/>
  <c r="A85" i="12"/>
  <c r="J84" i="12"/>
  <c r="I84" i="12"/>
  <c r="A84" i="12"/>
  <c r="J83" i="12"/>
  <c r="I83" i="12"/>
  <c r="A83" i="12"/>
  <c r="J82" i="12"/>
  <c r="I82" i="12"/>
  <c r="A82" i="12"/>
  <c r="A81" i="12"/>
  <c r="J80" i="12"/>
  <c r="I80" i="12"/>
  <c r="A80" i="12"/>
  <c r="A79" i="12"/>
  <c r="J78" i="12"/>
  <c r="I78" i="12"/>
  <c r="A78" i="12"/>
  <c r="J77" i="12"/>
  <c r="I77" i="12"/>
  <c r="A77" i="12"/>
  <c r="J76" i="12"/>
  <c r="I76" i="12"/>
  <c r="K76" i="12" s="1"/>
  <c r="A76" i="12"/>
  <c r="J75" i="12"/>
  <c r="I75" i="12"/>
  <c r="A75" i="12"/>
  <c r="J74" i="12"/>
  <c r="I74" i="12"/>
  <c r="A74" i="12"/>
  <c r="J73" i="12"/>
  <c r="I73" i="12"/>
  <c r="A73" i="12"/>
  <c r="J72" i="12"/>
  <c r="I72" i="12"/>
  <c r="A72" i="12"/>
  <c r="A71" i="12"/>
  <c r="J70" i="12"/>
  <c r="I70" i="12"/>
  <c r="K70" i="12" s="1"/>
  <c r="A70" i="12"/>
  <c r="J69" i="12"/>
  <c r="I69" i="12"/>
  <c r="A69" i="12"/>
  <c r="J68" i="12"/>
  <c r="I68" i="12"/>
  <c r="K68" i="12" s="1"/>
  <c r="A68" i="12"/>
  <c r="J67" i="12"/>
  <c r="I67" i="12"/>
  <c r="A67" i="12"/>
  <c r="A66" i="12"/>
  <c r="A65" i="12"/>
  <c r="J64" i="12"/>
  <c r="I64" i="12"/>
  <c r="A64" i="12"/>
  <c r="J63" i="12"/>
  <c r="I63" i="12"/>
  <c r="A63" i="12"/>
  <c r="J62" i="12"/>
  <c r="I62" i="12"/>
  <c r="A62" i="12"/>
  <c r="J61" i="12"/>
  <c r="I61" i="12"/>
  <c r="A61" i="12"/>
  <c r="J60" i="12"/>
  <c r="I60" i="12"/>
  <c r="A60" i="12"/>
  <c r="A59" i="12"/>
  <c r="J58" i="12"/>
  <c r="I58" i="12"/>
  <c r="A58" i="12"/>
  <c r="A57" i="12"/>
  <c r="J56" i="12"/>
  <c r="I56" i="12"/>
  <c r="A56" i="12"/>
  <c r="J55" i="12"/>
  <c r="I55" i="12"/>
  <c r="A55" i="12"/>
  <c r="J54" i="12"/>
  <c r="I54" i="12"/>
  <c r="A54" i="12"/>
  <c r="J53" i="12"/>
  <c r="I53" i="12"/>
  <c r="A53" i="12"/>
  <c r="J52" i="12"/>
  <c r="I52" i="12"/>
  <c r="A52" i="12"/>
  <c r="J51" i="12"/>
  <c r="I51" i="12"/>
  <c r="K51" i="12" s="1"/>
  <c r="A51" i="12"/>
  <c r="J50" i="12"/>
  <c r="I50" i="12"/>
  <c r="A50" i="12"/>
  <c r="J49" i="12"/>
  <c r="I49" i="12"/>
  <c r="A49" i="12"/>
  <c r="A48" i="12"/>
  <c r="J47" i="12"/>
  <c r="I47" i="12"/>
  <c r="A47" i="12"/>
  <c r="J46" i="12"/>
  <c r="I46" i="12"/>
  <c r="A46" i="12"/>
  <c r="J45" i="12"/>
  <c r="I45" i="12"/>
  <c r="A45" i="12"/>
  <c r="J44" i="12"/>
  <c r="I44" i="12"/>
  <c r="A44" i="12"/>
  <c r="J43" i="12"/>
  <c r="I43" i="12"/>
  <c r="K43" i="12" s="1"/>
  <c r="A43" i="12"/>
  <c r="J42" i="12"/>
  <c r="I42" i="12"/>
  <c r="A42" i="12"/>
  <c r="J41" i="12"/>
  <c r="I41" i="12"/>
  <c r="A41" i="12"/>
  <c r="J40" i="12"/>
  <c r="I40" i="12"/>
  <c r="A40" i="12"/>
  <c r="A39" i="12"/>
  <c r="A38" i="12"/>
  <c r="J37" i="12"/>
  <c r="I37" i="12"/>
  <c r="A37" i="12"/>
  <c r="J36" i="12"/>
  <c r="I36" i="12"/>
  <c r="A36" i="12"/>
  <c r="J35" i="12"/>
  <c r="I35" i="12"/>
  <c r="A35" i="12"/>
  <c r="J34" i="12"/>
  <c r="I34" i="12"/>
  <c r="A34" i="12"/>
  <c r="J33" i="12"/>
  <c r="I33" i="12"/>
  <c r="A33" i="12"/>
  <c r="A32" i="12"/>
  <c r="J31" i="12"/>
  <c r="I31" i="12"/>
  <c r="A31" i="12"/>
  <c r="J30" i="12"/>
  <c r="I30" i="12"/>
  <c r="A30" i="12"/>
  <c r="J29" i="12"/>
  <c r="I29" i="12"/>
  <c r="A29" i="12"/>
  <c r="J28" i="12"/>
  <c r="I28" i="12"/>
  <c r="A28" i="12"/>
  <c r="A27" i="12"/>
  <c r="J26" i="12"/>
  <c r="I26" i="12"/>
  <c r="A26" i="12"/>
  <c r="J25" i="12"/>
  <c r="I25" i="12"/>
  <c r="A25" i="12"/>
  <c r="J24" i="12"/>
  <c r="I24" i="12"/>
  <c r="A24" i="12"/>
  <c r="J23" i="12"/>
  <c r="I23" i="12"/>
  <c r="A23" i="12"/>
  <c r="A22" i="12"/>
  <c r="J21" i="12"/>
  <c r="I21" i="12"/>
  <c r="A21" i="12"/>
  <c r="J20" i="12"/>
  <c r="I20" i="12"/>
  <c r="A20" i="12"/>
  <c r="J19" i="12"/>
  <c r="I19" i="12"/>
  <c r="A19" i="12"/>
  <c r="J18" i="12"/>
  <c r="I18" i="12"/>
  <c r="H18" i="12"/>
  <c r="H109" i="1" s="1"/>
  <c r="A18" i="12"/>
  <c r="J17" i="12"/>
  <c r="I17" i="12"/>
  <c r="H17" i="12"/>
  <c r="G109" i="1" s="1"/>
  <c r="A17" i="12"/>
  <c r="J16" i="12"/>
  <c r="I16" i="12"/>
  <c r="H16" i="12"/>
  <c r="F109" i="1" s="1"/>
  <c r="A16" i="12"/>
  <c r="J15" i="12"/>
  <c r="I15" i="12"/>
  <c r="H15" i="12"/>
  <c r="E109" i="1" s="1"/>
  <c r="A15" i="12"/>
  <c r="J14" i="12"/>
  <c r="I14" i="12"/>
  <c r="H14" i="12"/>
  <c r="H87" i="1" s="1"/>
  <c r="A14" i="12"/>
  <c r="H13" i="12"/>
  <c r="G87" i="1" s="1"/>
  <c r="A13" i="12"/>
  <c r="J12" i="12"/>
  <c r="I12" i="12"/>
  <c r="H12" i="12"/>
  <c r="F87" i="1" s="1"/>
  <c r="A12" i="12"/>
  <c r="J11" i="12"/>
  <c r="I11" i="12"/>
  <c r="H11" i="12"/>
  <c r="E87" i="1" s="1"/>
  <c r="A11" i="12"/>
  <c r="J10" i="12"/>
  <c r="I10" i="12"/>
  <c r="H10" i="12"/>
  <c r="H65" i="1" s="1"/>
  <c r="A10" i="12"/>
  <c r="H9" i="12"/>
  <c r="G65" i="1" s="1"/>
  <c r="A9" i="12"/>
  <c r="J8" i="12"/>
  <c r="I8" i="12"/>
  <c r="H8" i="12"/>
  <c r="F65" i="1" s="1"/>
  <c r="A8" i="12"/>
  <c r="H7" i="12"/>
  <c r="E65" i="1" s="1"/>
  <c r="A7" i="12"/>
  <c r="J6" i="12"/>
  <c r="I6" i="12"/>
  <c r="A6" i="12"/>
  <c r="A5" i="12"/>
  <c r="A4" i="12"/>
  <c r="J3" i="12"/>
  <c r="I3" i="12"/>
  <c r="A3" i="12"/>
  <c r="H2" i="12"/>
  <c r="D43" i="1" s="1"/>
  <c r="K1" i="12"/>
  <c r="J1" i="12"/>
  <c r="I1" i="12"/>
  <c r="H1" i="12"/>
  <c r="G1" i="12"/>
  <c r="H4" i="12" s="1"/>
  <c r="E1" i="12"/>
  <c r="D1" i="12"/>
  <c r="C1" i="12"/>
  <c r="A113" i="11"/>
  <c r="J112" i="11"/>
  <c r="I112" i="11"/>
  <c r="A112" i="11"/>
  <c r="J111" i="11"/>
  <c r="I111" i="11"/>
  <c r="A111" i="11"/>
  <c r="J110" i="11"/>
  <c r="I110" i="11"/>
  <c r="A110" i="11"/>
  <c r="A109" i="11"/>
  <c r="A108" i="11"/>
  <c r="J107" i="11"/>
  <c r="I107" i="11"/>
  <c r="A107" i="11"/>
  <c r="A106" i="11"/>
  <c r="J105" i="11"/>
  <c r="I105" i="11"/>
  <c r="A105" i="11"/>
  <c r="J104" i="11"/>
  <c r="I104" i="11"/>
  <c r="A104" i="11"/>
  <c r="A103" i="11"/>
  <c r="J102" i="11"/>
  <c r="I102" i="11"/>
  <c r="K102" i="11" s="1"/>
  <c r="A102" i="11"/>
  <c r="J101" i="11"/>
  <c r="I101" i="11"/>
  <c r="A101" i="11"/>
  <c r="J100" i="11"/>
  <c r="I100" i="11"/>
  <c r="A100" i="11"/>
  <c r="J99" i="11"/>
  <c r="I99" i="11"/>
  <c r="A99" i="11"/>
  <c r="J98" i="11"/>
  <c r="I98" i="11"/>
  <c r="A98" i="11"/>
  <c r="J97" i="11"/>
  <c r="I97" i="11"/>
  <c r="A97" i="11"/>
  <c r="J96" i="11"/>
  <c r="I96" i="11"/>
  <c r="A96" i="11"/>
  <c r="A95" i="11"/>
  <c r="J94" i="11"/>
  <c r="I94" i="11"/>
  <c r="A94" i="11"/>
  <c r="J93" i="11"/>
  <c r="I93" i="11"/>
  <c r="A93" i="11"/>
  <c r="J92" i="11"/>
  <c r="I92" i="11"/>
  <c r="A92" i="11"/>
  <c r="J91" i="11"/>
  <c r="I91" i="11"/>
  <c r="A91" i="11"/>
  <c r="A90" i="11"/>
  <c r="A89" i="11"/>
  <c r="J88" i="11"/>
  <c r="I88" i="11"/>
  <c r="A88" i="11"/>
  <c r="J87" i="11"/>
  <c r="I87" i="11"/>
  <c r="A87" i="11"/>
  <c r="J86" i="11"/>
  <c r="I86" i="11"/>
  <c r="A86" i="11"/>
  <c r="J85" i="11"/>
  <c r="I85" i="11"/>
  <c r="A85" i="11"/>
  <c r="J84" i="11"/>
  <c r="I84" i="11"/>
  <c r="A84" i="11"/>
  <c r="J83" i="11"/>
  <c r="I83" i="11"/>
  <c r="A83" i="11"/>
  <c r="J82" i="11"/>
  <c r="I82" i="11"/>
  <c r="A82" i="11"/>
  <c r="J81" i="11"/>
  <c r="I81" i="11"/>
  <c r="A81" i="11"/>
  <c r="A80" i="11"/>
  <c r="A79" i="11"/>
  <c r="J78" i="11"/>
  <c r="I78" i="11"/>
  <c r="A78" i="11"/>
  <c r="J77" i="11"/>
  <c r="I77" i="11"/>
  <c r="A77" i="11"/>
  <c r="J76" i="11"/>
  <c r="I76" i="11"/>
  <c r="A76" i="11"/>
  <c r="J75" i="11"/>
  <c r="I75" i="11"/>
  <c r="A75" i="11"/>
  <c r="J74" i="11"/>
  <c r="I74" i="11"/>
  <c r="A74" i="11"/>
  <c r="A73" i="11"/>
  <c r="J72" i="11"/>
  <c r="I72" i="11"/>
  <c r="A72" i="11"/>
  <c r="J71" i="11"/>
  <c r="I71" i="11"/>
  <c r="A71" i="11"/>
  <c r="A70" i="11"/>
  <c r="J69" i="11"/>
  <c r="I69" i="11"/>
  <c r="A69" i="11"/>
  <c r="J68" i="11"/>
  <c r="I68" i="11"/>
  <c r="A68" i="11"/>
  <c r="J67" i="11"/>
  <c r="I67" i="11"/>
  <c r="A67" i="11"/>
  <c r="A66" i="11"/>
  <c r="J65" i="11"/>
  <c r="I65" i="11"/>
  <c r="A65" i="11"/>
  <c r="J64" i="11"/>
  <c r="I64" i="11"/>
  <c r="A64" i="11"/>
  <c r="J63" i="11"/>
  <c r="I63" i="11"/>
  <c r="A63" i="11"/>
  <c r="A62" i="11"/>
  <c r="J61" i="11"/>
  <c r="I61" i="11"/>
  <c r="A61" i="11"/>
  <c r="J60" i="11"/>
  <c r="I60" i="11"/>
  <c r="A60" i="11"/>
  <c r="A59" i="11"/>
  <c r="A58" i="11"/>
  <c r="J57" i="11"/>
  <c r="I57" i="11"/>
  <c r="A57" i="11"/>
  <c r="J56" i="11"/>
  <c r="I56" i="11"/>
  <c r="A56" i="11"/>
  <c r="J55" i="11"/>
  <c r="I55" i="11"/>
  <c r="A55" i="11"/>
  <c r="J54" i="11"/>
  <c r="I54" i="11"/>
  <c r="A54" i="11"/>
  <c r="J53" i="11"/>
  <c r="I53" i="11"/>
  <c r="A53" i="11"/>
  <c r="A52" i="11"/>
  <c r="A51" i="11"/>
  <c r="J50" i="11"/>
  <c r="I50" i="11"/>
  <c r="A50" i="11"/>
  <c r="J49" i="11"/>
  <c r="I49" i="11"/>
  <c r="A49" i="11"/>
  <c r="J48" i="11"/>
  <c r="I48" i="11"/>
  <c r="A48" i="11"/>
  <c r="A47" i="11"/>
  <c r="J46" i="11"/>
  <c r="I46" i="11"/>
  <c r="A46" i="11"/>
  <c r="J45" i="11"/>
  <c r="I45" i="11"/>
  <c r="A45" i="11"/>
  <c r="J44" i="11"/>
  <c r="I44" i="11"/>
  <c r="A44" i="11"/>
  <c r="J43" i="11"/>
  <c r="I43" i="11"/>
  <c r="A43" i="11"/>
  <c r="J42" i="11"/>
  <c r="I42" i="11"/>
  <c r="A42" i="11"/>
  <c r="J41" i="11"/>
  <c r="I41" i="11"/>
  <c r="A41" i="11"/>
  <c r="A40" i="11"/>
  <c r="J39" i="11"/>
  <c r="I39" i="11"/>
  <c r="A39" i="11"/>
  <c r="A38" i="11"/>
  <c r="J37" i="11"/>
  <c r="I37" i="11"/>
  <c r="A37" i="11"/>
  <c r="J36" i="11"/>
  <c r="I36" i="11"/>
  <c r="A36" i="11"/>
  <c r="J35" i="11"/>
  <c r="I35" i="11"/>
  <c r="A35" i="11"/>
  <c r="J34" i="11"/>
  <c r="I34" i="11"/>
  <c r="A34" i="11"/>
  <c r="J33" i="11"/>
  <c r="I33" i="11"/>
  <c r="A33" i="11"/>
  <c r="J32" i="11"/>
  <c r="I32" i="11"/>
  <c r="A32" i="11"/>
  <c r="J31" i="11"/>
  <c r="I31" i="11"/>
  <c r="A31" i="11"/>
  <c r="A30" i="11"/>
  <c r="A29" i="11"/>
  <c r="J28" i="11"/>
  <c r="I28" i="11"/>
  <c r="A28" i="11"/>
  <c r="J27" i="11"/>
  <c r="I27" i="11"/>
  <c r="A27" i="11"/>
  <c r="J26" i="11"/>
  <c r="I26" i="11"/>
  <c r="A26" i="11"/>
  <c r="J25" i="11"/>
  <c r="I25" i="11"/>
  <c r="A25" i="11"/>
  <c r="J24" i="11"/>
  <c r="I24" i="11"/>
  <c r="A24" i="11"/>
  <c r="A23" i="11"/>
  <c r="A22" i="11"/>
  <c r="A21" i="11"/>
  <c r="J20" i="11"/>
  <c r="I20" i="11"/>
  <c r="A20" i="11"/>
  <c r="A19" i="11"/>
  <c r="A18" i="11"/>
  <c r="J17" i="11"/>
  <c r="I17" i="11"/>
  <c r="A17" i="11"/>
  <c r="J16" i="11"/>
  <c r="I16" i="11"/>
  <c r="A16" i="11"/>
  <c r="J15" i="11"/>
  <c r="I15" i="11"/>
  <c r="A15" i="11"/>
  <c r="J14" i="11"/>
  <c r="I14" i="11"/>
  <c r="A14" i="11"/>
  <c r="J13" i="11"/>
  <c r="I13" i="11"/>
  <c r="A13" i="11"/>
  <c r="J12" i="11"/>
  <c r="I12" i="11"/>
  <c r="A12" i="11"/>
  <c r="A11" i="11"/>
  <c r="H18" i="11"/>
  <c r="H108" i="1" s="1"/>
  <c r="H17" i="11"/>
  <c r="G108" i="1" s="1"/>
  <c r="H16" i="11"/>
  <c r="F108" i="1" s="1"/>
  <c r="H15" i="11"/>
  <c r="E108" i="1" s="1"/>
  <c r="J10" i="11"/>
  <c r="I10" i="11"/>
  <c r="H14" i="11"/>
  <c r="H86" i="1" s="1"/>
  <c r="A10" i="11"/>
  <c r="J9" i="11"/>
  <c r="I9" i="11"/>
  <c r="H13" i="11"/>
  <c r="G86" i="1" s="1"/>
  <c r="A9" i="11"/>
  <c r="H12" i="11"/>
  <c r="F86" i="1" s="1"/>
  <c r="A8" i="11"/>
  <c r="H11" i="11"/>
  <c r="E86" i="1" s="1"/>
  <c r="H10" i="11"/>
  <c r="H64" i="1" s="1"/>
  <c r="H9" i="11"/>
  <c r="G64" i="1" s="1"/>
  <c r="H8" i="11"/>
  <c r="F64" i="1" s="1"/>
  <c r="J7" i="11"/>
  <c r="I7" i="11"/>
  <c r="H7" i="11"/>
  <c r="E64" i="1" s="1"/>
  <c r="A7" i="11"/>
  <c r="J6" i="11"/>
  <c r="I6" i="11"/>
  <c r="H6" i="11"/>
  <c r="J10" i="2" s="1"/>
  <c r="A6" i="11"/>
  <c r="H5" i="11"/>
  <c r="I10" i="2" s="1"/>
  <c r="A5" i="11"/>
  <c r="H4" i="11"/>
  <c r="F42" i="1" s="1"/>
  <c r="A4" i="11"/>
  <c r="J3" i="11"/>
  <c r="I3" i="11"/>
  <c r="H3" i="11"/>
  <c r="E20" i="1" s="1"/>
  <c r="A3" i="11"/>
  <c r="H2" i="11"/>
  <c r="D42" i="1" s="1"/>
  <c r="K1" i="11"/>
  <c r="J1" i="11"/>
  <c r="I1" i="11"/>
  <c r="H1" i="11"/>
  <c r="E1" i="11"/>
  <c r="D1" i="11"/>
  <c r="C1" i="11"/>
  <c r="J91" i="10"/>
  <c r="I91" i="10"/>
  <c r="A91" i="10"/>
  <c r="A90" i="10"/>
  <c r="J89" i="10"/>
  <c r="I89" i="10"/>
  <c r="A89" i="10"/>
  <c r="A88" i="10"/>
  <c r="J87" i="10"/>
  <c r="I87" i="10"/>
  <c r="A87" i="10"/>
  <c r="J86" i="10"/>
  <c r="I86" i="10"/>
  <c r="A86" i="10"/>
  <c r="A85" i="10"/>
  <c r="J84" i="10"/>
  <c r="I84" i="10"/>
  <c r="A84" i="10"/>
  <c r="A83" i="10"/>
  <c r="J82" i="10"/>
  <c r="I82" i="10"/>
  <c r="A82" i="10"/>
  <c r="A81" i="10"/>
  <c r="A80" i="10"/>
  <c r="J79" i="10"/>
  <c r="I79" i="10"/>
  <c r="A79" i="10"/>
  <c r="J78" i="10"/>
  <c r="I78" i="10"/>
  <c r="A78" i="10"/>
  <c r="A77" i="10"/>
  <c r="J76" i="10"/>
  <c r="I76" i="10"/>
  <c r="A76" i="10"/>
  <c r="J75" i="10"/>
  <c r="I75" i="10"/>
  <c r="A75" i="10"/>
  <c r="J74" i="10"/>
  <c r="I74" i="10"/>
  <c r="A74" i="10"/>
  <c r="J73" i="10"/>
  <c r="I73" i="10"/>
  <c r="A73" i="10"/>
  <c r="J72" i="10"/>
  <c r="I72" i="10"/>
  <c r="A72" i="10"/>
  <c r="A71" i="10"/>
  <c r="A70" i="10"/>
  <c r="J69" i="10"/>
  <c r="I69" i="10"/>
  <c r="A69" i="10"/>
  <c r="J68" i="10"/>
  <c r="I68" i="10"/>
  <c r="A68" i="10"/>
  <c r="J67" i="10"/>
  <c r="I67" i="10"/>
  <c r="A67" i="10"/>
  <c r="J66" i="10"/>
  <c r="I66" i="10"/>
  <c r="A66" i="10"/>
  <c r="J65" i="10"/>
  <c r="I65" i="10"/>
  <c r="K65" i="10" s="1"/>
  <c r="A65" i="10"/>
  <c r="J64" i="10"/>
  <c r="I64" i="10"/>
  <c r="A64" i="10"/>
  <c r="A63" i="10"/>
  <c r="J62" i="10"/>
  <c r="I62" i="10"/>
  <c r="A62" i="10"/>
  <c r="J61" i="10"/>
  <c r="I61" i="10"/>
  <c r="A61" i="10"/>
  <c r="J60" i="10"/>
  <c r="I60" i="10"/>
  <c r="A60" i="10"/>
  <c r="A59" i="10"/>
  <c r="J58" i="10"/>
  <c r="I58" i="10"/>
  <c r="A58" i="10"/>
  <c r="J57" i="10"/>
  <c r="I57" i="10"/>
  <c r="A57" i="10"/>
  <c r="J56" i="10"/>
  <c r="I56" i="10"/>
  <c r="A56" i="10"/>
  <c r="A55" i="10"/>
  <c r="J54" i="10"/>
  <c r="I54" i="10"/>
  <c r="A54" i="10"/>
  <c r="J53" i="10"/>
  <c r="I53" i="10"/>
  <c r="A53" i="10"/>
  <c r="A52" i="10"/>
  <c r="J51" i="10"/>
  <c r="I51" i="10"/>
  <c r="A51" i="10"/>
  <c r="A50" i="10"/>
  <c r="J49" i="10"/>
  <c r="I49" i="10"/>
  <c r="A49" i="10"/>
  <c r="A48" i="10"/>
  <c r="J47" i="10"/>
  <c r="I47" i="10"/>
  <c r="A47" i="10"/>
  <c r="J46" i="10"/>
  <c r="I46" i="10"/>
  <c r="A46" i="10"/>
  <c r="J45" i="10"/>
  <c r="I45" i="10"/>
  <c r="A45" i="10"/>
  <c r="A44" i="10"/>
  <c r="J43" i="10"/>
  <c r="I43" i="10"/>
  <c r="A43" i="10"/>
  <c r="J42" i="10"/>
  <c r="I42" i="10"/>
  <c r="A42" i="10"/>
  <c r="J41" i="10"/>
  <c r="I41" i="10"/>
  <c r="A41" i="10"/>
  <c r="J40" i="10"/>
  <c r="I40" i="10"/>
  <c r="A40" i="10"/>
  <c r="J39" i="10"/>
  <c r="I39" i="10"/>
  <c r="A39" i="10"/>
  <c r="A38" i="10"/>
  <c r="J37" i="10"/>
  <c r="I37" i="10"/>
  <c r="A37" i="10"/>
  <c r="J36" i="10"/>
  <c r="I36" i="10"/>
  <c r="A36" i="10"/>
  <c r="J35" i="10"/>
  <c r="I35" i="10"/>
  <c r="A35" i="10"/>
  <c r="J34" i="10"/>
  <c r="I34" i="10"/>
  <c r="A34" i="10"/>
  <c r="A33" i="10"/>
  <c r="J32" i="10"/>
  <c r="I32" i="10"/>
  <c r="A32" i="10"/>
  <c r="J31" i="10"/>
  <c r="I31" i="10"/>
  <c r="A31" i="10"/>
  <c r="J30" i="10"/>
  <c r="I30" i="10"/>
  <c r="A30" i="10"/>
  <c r="J29" i="10"/>
  <c r="I29" i="10"/>
  <c r="A29" i="10"/>
  <c r="J28" i="10"/>
  <c r="I28" i="10"/>
  <c r="A28" i="10"/>
  <c r="J27" i="10"/>
  <c r="I27" i="10"/>
  <c r="A27" i="10"/>
  <c r="J26" i="10"/>
  <c r="I26" i="10"/>
  <c r="A26" i="10"/>
  <c r="A25" i="10"/>
  <c r="J24" i="10"/>
  <c r="I24" i="10"/>
  <c r="A24" i="10"/>
  <c r="J23" i="10"/>
  <c r="I23" i="10"/>
  <c r="A23" i="10"/>
  <c r="A22" i="10"/>
  <c r="J21" i="10"/>
  <c r="I21" i="10"/>
  <c r="A21" i="10"/>
  <c r="J20" i="10"/>
  <c r="I20" i="10"/>
  <c r="A20" i="10"/>
  <c r="A19" i="10"/>
  <c r="J18" i="10"/>
  <c r="I18" i="10"/>
  <c r="A18" i="10"/>
  <c r="J17" i="10"/>
  <c r="I17" i="10"/>
  <c r="A17" i="10"/>
  <c r="J16" i="10"/>
  <c r="I16" i="10"/>
  <c r="A16" i="10"/>
  <c r="J15" i="10"/>
  <c r="I15" i="10"/>
  <c r="A15" i="10"/>
  <c r="J14" i="10"/>
  <c r="I14" i="10"/>
  <c r="A14" i="10"/>
  <c r="A13" i="10"/>
  <c r="H18" i="10"/>
  <c r="H107" i="1" s="1"/>
  <c r="H17" i="10"/>
  <c r="G107" i="1" s="1"/>
  <c r="H16" i="10"/>
  <c r="F107" i="1" s="1"/>
  <c r="H15" i="10"/>
  <c r="E107" i="1" s="1"/>
  <c r="H14" i="10"/>
  <c r="H85" i="1" s="1"/>
  <c r="H13" i="10"/>
  <c r="G85" i="1" s="1"/>
  <c r="J12" i="10"/>
  <c r="I12" i="10"/>
  <c r="H12" i="10"/>
  <c r="F85" i="1" s="1"/>
  <c r="A12" i="10"/>
  <c r="J11" i="10"/>
  <c r="I11" i="10"/>
  <c r="H11" i="10"/>
  <c r="E85" i="1" s="1"/>
  <c r="A11" i="10"/>
  <c r="J10" i="10"/>
  <c r="I10" i="10"/>
  <c r="H10" i="10"/>
  <c r="H63" i="1" s="1"/>
  <c r="A10" i="10"/>
  <c r="J9" i="10"/>
  <c r="I9" i="10"/>
  <c r="H9" i="10"/>
  <c r="G63" i="1" s="1"/>
  <c r="A9" i="10"/>
  <c r="J8" i="10"/>
  <c r="I8" i="10"/>
  <c r="H8" i="10"/>
  <c r="F63" i="1" s="1"/>
  <c r="A8" i="10"/>
  <c r="J7" i="10"/>
  <c r="I7" i="10"/>
  <c r="K7" i="10" s="1"/>
  <c r="H7" i="10"/>
  <c r="E63" i="1" s="1"/>
  <c r="A7" i="10"/>
  <c r="J6" i="10"/>
  <c r="I6" i="10"/>
  <c r="A6" i="10"/>
  <c r="A5" i="10"/>
  <c r="J4" i="10"/>
  <c r="I4" i="10"/>
  <c r="A4" i="10"/>
  <c r="J3" i="10"/>
  <c r="I3" i="10"/>
  <c r="A3" i="10"/>
  <c r="K2" i="10"/>
  <c r="C85" i="1" s="1"/>
  <c r="H2" i="10"/>
  <c r="F9" i="2" s="1"/>
  <c r="K1" i="10"/>
  <c r="J1" i="10"/>
  <c r="I1" i="10"/>
  <c r="H1" i="10"/>
  <c r="G1" i="10"/>
  <c r="H6" i="10" s="1"/>
  <c r="J9" i="2" s="1"/>
  <c r="E1" i="10"/>
  <c r="D1" i="10"/>
  <c r="C1" i="10"/>
  <c r="J91" i="9"/>
  <c r="I91" i="9"/>
  <c r="A91" i="9"/>
  <c r="A90" i="9"/>
  <c r="J89" i="9"/>
  <c r="I89" i="9"/>
  <c r="A89" i="9"/>
  <c r="J88" i="9"/>
  <c r="I88" i="9"/>
  <c r="A88" i="9"/>
  <c r="J87" i="9"/>
  <c r="I87" i="9"/>
  <c r="A87" i="9"/>
  <c r="J86" i="9"/>
  <c r="I86" i="9"/>
  <c r="A86" i="9"/>
  <c r="J85" i="9"/>
  <c r="I85" i="9"/>
  <c r="A85" i="9"/>
  <c r="J84" i="9"/>
  <c r="I84" i="9"/>
  <c r="A84" i="9"/>
  <c r="J83" i="9"/>
  <c r="I83" i="9"/>
  <c r="A83" i="9"/>
  <c r="J82" i="9"/>
  <c r="I82" i="9"/>
  <c r="A82" i="9"/>
  <c r="J81" i="9"/>
  <c r="K81" i="9" s="1"/>
  <c r="I81" i="9"/>
  <c r="A81" i="9"/>
  <c r="A80" i="9"/>
  <c r="J79" i="9"/>
  <c r="I79" i="9"/>
  <c r="A79" i="9"/>
  <c r="J78" i="9"/>
  <c r="I78" i="9"/>
  <c r="A78" i="9"/>
  <c r="J77" i="9"/>
  <c r="I77" i="9"/>
  <c r="A77" i="9"/>
  <c r="J76" i="9"/>
  <c r="I76" i="9"/>
  <c r="A76" i="9"/>
  <c r="J75" i="9"/>
  <c r="I75" i="9"/>
  <c r="A75" i="9"/>
  <c r="A74" i="9"/>
  <c r="A73" i="9"/>
  <c r="J72" i="9"/>
  <c r="I72" i="9"/>
  <c r="A72" i="9"/>
  <c r="J71" i="9"/>
  <c r="I71" i="9"/>
  <c r="A71" i="9"/>
  <c r="J70" i="9"/>
  <c r="I70" i="9"/>
  <c r="A70" i="9"/>
  <c r="J69" i="9"/>
  <c r="I69" i="9"/>
  <c r="A69" i="9"/>
  <c r="A68" i="9"/>
  <c r="A67" i="9"/>
  <c r="J66" i="9"/>
  <c r="I66" i="9"/>
  <c r="A66" i="9"/>
  <c r="A65" i="9"/>
  <c r="J64" i="9"/>
  <c r="I64" i="9"/>
  <c r="A64" i="9"/>
  <c r="A63" i="9"/>
  <c r="J62" i="9"/>
  <c r="I62" i="9"/>
  <c r="A62" i="9"/>
  <c r="J61" i="9"/>
  <c r="I61" i="9"/>
  <c r="A61" i="9"/>
  <c r="J60" i="9"/>
  <c r="I60" i="9"/>
  <c r="A60" i="9"/>
  <c r="J59" i="9"/>
  <c r="I59" i="9"/>
  <c r="A59" i="9"/>
  <c r="A58" i="9"/>
  <c r="J57" i="9"/>
  <c r="I57" i="9"/>
  <c r="A57" i="9"/>
  <c r="A56" i="9"/>
  <c r="J55" i="9"/>
  <c r="I55" i="9"/>
  <c r="A55" i="9"/>
  <c r="J54" i="9"/>
  <c r="I54" i="9"/>
  <c r="A54" i="9"/>
  <c r="A53" i="9"/>
  <c r="J52" i="9"/>
  <c r="I52" i="9"/>
  <c r="A52" i="9"/>
  <c r="J51" i="9"/>
  <c r="I51" i="9"/>
  <c r="A51" i="9"/>
  <c r="J50" i="9"/>
  <c r="I50" i="9"/>
  <c r="A50" i="9"/>
  <c r="J49" i="9"/>
  <c r="I49" i="9"/>
  <c r="A49" i="9"/>
  <c r="J48" i="9"/>
  <c r="I48" i="9"/>
  <c r="A48" i="9"/>
  <c r="J47" i="9"/>
  <c r="I47" i="9"/>
  <c r="A47" i="9"/>
  <c r="J46" i="9"/>
  <c r="I46" i="9"/>
  <c r="A46" i="9"/>
  <c r="J45" i="9"/>
  <c r="I45" i="9"/>
  <c r="A45" i="9"/>
  <c r="J44" i="9"/>
  <c r="I44" i="9"/>
  <c r="A44" i="9"/>
  <c r="J43" i="9"/>
  <c r="I43" i="9"/>
  <c r="A43" i="9"/>
  <c r="J42" i="9"/>
  <c r="I42" i="9"/>
  <c r="A42" i="9"/>
  <c r="J41" i="9"/>
  <c r="I41" i="9"/>
  <c r="A41" i="9"/>
  <c r="J40" i="9"/>
  <c r="I40" i="9"/>
  <c r="A40" i="9"/>
  <c r="J39" i="9"/>
  <c r="I39" i="9"/>
  <c r="A39" i="9"/>
  <c r="J38" i="9"/>
  <c r="I38" i="9"/>
  <c r="A38" i="9"/>
  <c r="A37" i="9"/>
  <c r="J36" i="9"/>
  <c r="I36" i="9"/>
  <c r="A36" i="9"/>
  <c r="J35" i="9"/>
  <c r="I35" i="9"/>
  <c r="A35" i="9"/>
  <c r="A34" i="9"/>
  <c r="J33" i="9"/>
  <c r="I33" i="9"/>
  <c r="A33" i="9"/>
  <c r="J32" i="9"/>
  <c r="I32" i="9"/>
  <c r="A32" i="9"/>
  <c r="J31" i="9"/>
  <c r="I31" i="9"/>
  <c r="A31" i="9"/>
  <c r="J30" i="9"/>
  <c r="I30" i="9"/>
  <c r="A30" i="9"/>
  <c r="J29" i="9"/>
  <c r="I29" i="9"/>
  <c r="A29" i="9"/>
  <c r="A28" i="9"/>
  <c r="J27" i="9"/>
  <c r="I27" i="9"/>
  <c r="A27" i="9"/>
  <c r="J26" i="9"/>
  <c r="I26" i="9"/>
  <c r="A26" i="9"/>
  <c r="J25" i="9"/>
  <c r="I25" i="9"/>
  <c r="A25" i="9"/>
  <c r="J24" i="9"/>
  <c r="I24" i="9"/>
  <c r="A24" i="9"/>
  <c r="J23" i="9"/>
  <c r="I23" i="9"/>
  <c r="A23" i="9"/>
  <c r="J22" i="9"/>
  <c r="I22" i="9"/>
  <c r="A22" i="9"/>
  <c r="J21" i="9"/>
  <c r="I21" i="9"/>
  <c r="A21" i="9"/>
  <c r="J20" i="9"/>
  <c r="I20" i="9"/>
  <c r="A20" i="9"/>
  <c r="J19" i="9"/>
  <c r="I19" i="9"/>
  <c r="A19" i="9"/>
  <c r="A18" i="9"/>
  <c r="J17" i="9"/>
  <c r="I17" i="9"/>
  <c r="A17" i="9"/>
  <c r="A16" i="9"/>
  <c r="J15" i="9"/>
  <c r="I15" i="9"/>
  <c r="A15" i="9"/>
  <c r="J14" i="9"/>
  <c r="I14" i="9"/>
  <c r="A14" i="9"/>
  <c r="J13" i="9"/>
  <c r="I13" i="9"/>
  <c r="A13" i="9"/>
  <c r="J12" i="9"/>
  <c r="I12" i="9"/>
  <c r="A12" i="9"/>
  <c r="J11" i="9"/>
  <c r="I11" i="9"/>
  <c r="A11" i="9"/>
  <c r="J10" i="9"/>
  <c r="I10" i="9"/>
  <c r="H18" i="9"/>
  <c r="H106" i="1" s="1"/>
  <c r="A10" i="9"/>
  <c r="H17" i="9"/>
  <c r="G106" i="1" s="1"/>
  <c r="H16" i="9"/>
  <c r="F106" i="1" s="1"/>
  <c r="J9" i="9"/>
  <c r="I9" i="9"/>
  <c r="H15" i="9"/>
  <c r="E106" i="1" s="1"/>
  <c r="A9" i="9"/>
  <c r="J8" i="9"/>
  <c r="I8" i="9"/>
  <c r="H14" i="9"/>
  <c r="H84" i="1" s="1"/>
  <c r="A8" i="9"/>
  <c r="J7" i="9"/>
  <c r="I7" i="9"/>
  <c r="H13" i="9"/>
  <c r="G84" i="1" s="1"/>
  <c r="A7" i="9"/>
  <c r="H12" i="9"/>
  <c r="F84" i="1" s="1"/>
  <c r="J6" i="9"/>
  <c r="I6" i="9"/>
  <c r="H11" i="9"/>
  <c r="E84" i="1" s="1"/>
  <c r="A6" i="9"/>
  <c r="J5" i="9"/>
  <c r="I5" i="9"/>
  <c r="H10" i="9"/>
  <c r="H62" i="1" s="1"/>
  <c r="A5" i="9"/>
  <c r="H9" i="9"/>
  <c r="G62" i="1" s="1"/>
  <c r="H8" i="9"/>
  <c r="F62" i="1" s="1"/>
  <c r="H7" i="9"/>
  <c r="E62" i="1" s="1"/>
  <c r="H2" i="9"/>
  <c r="F8" i="2" s="1"/>
  <c r="K1" i="9"/>
  <c r="J1" i="9"/>
  <c r="I1" i="9"/>
  <c r="H1" i="9"/>
  <c r="G1" i="9"/>
  <c r="H6" i="9" s="1"/>
  <c r="H40" i="1" s="1"/>
  <c r="E1" i="9"/>
  <c r="D1" i="9"/>
  <c r="C1" i="9"/>
  <c r="A178" i="8"/>
  <c r="J177" i="8"/>
  <c r="I177" i="8"/>
  <c r="A177" i="8"/>
  <c r="J176" i="8"/>
  <c r="I176" i="8"/>
  <c r="A176" i="8"/>
  <c r="A175" i="8"/>
  <c r="J174" i="8"/>
  <c r="I174" i="8"/>
  <c r="A174" i="8"/>
  <c r="J173" i="8"/>
  <c r="I173" i="8"/>
  <c r="A173" i="8"/>
  <c r="J172" i="8"/>
  <c r="I172" i="8"/>
  <c r="A172" i="8"/>
  <c r="J171" i="8"/>
  <c r="I171" i="8"/>
  <c r="A171" i="8"/>
  <c r="A170" i="8"/>
  <c r="J169" i="8"/>
  <c r="I169" i="8"/>
  <c r="A169" i="8"/>
  <c r="A168" i="8"/>
  <c r="J167" i="8"/>
  <c r="I167" i="8"/>
  <c r="A167" i="8"/>
  <c r="J166" i="8"/>
  <c r="I166" i="8"/>
  <c r="A166" i="8"/>
  <c r="J165" i="8"/>
  <c r="I165" i="8"/>
  <c r="A165" i="8"/>
  <c r="J164" i="8"/>
  <c r="I164" i="8"/>
  <c r="A164" i="8"/>
  <c r="J163" i="8"/>
  <c r="I163" i="8"/>
  <c r="A163" i="8"/>
  <c r="A162" i="8"/>
  <c r="J161" i="8"/>
  <c r="I161" i="8"/>
  <c r="A161" i="8"/>
  <c r="J160" i="8"/>
  <c r="I160" i="8"/>
  <c r="A160" i="8"/>
  <c r="J159" i="8"/>
  <c r="I159" i="8"/>
  <c r="A159" i="8"/>
  <c r="J158" i="8"/>
  <c r="I158" i="8"/>
  <c r="A158" i="8"/>
  <c r="J157" i="8"/>
  <c r="I157" i="8"/>
  <c r="A157" i="8"/>
  <c r="A156" i="8"/>
  <c r="J155" i="8"/>
  <c r="I155" i="8"/>
  <c r="A155" i="8"/>
  <c r="J154" i="8"/>
  <c r="I154" i="8"/>
  <c r="A154" i="8"/>
  <c r="J153" i="8"/>
  <c r="I153" i="8"/>
  <c r="A153" i="8"/>
  <c r="A152" i="8"/>
  <c r="J151" i="8"/>
  <c r="I151" i="8"/>
  <c r="A151" i="8"/>
  <c r="J150" i="8"/>
  <c r="I150" i="8"/>
  <c r="A150" i="8"/>
  <c r="J149" i="8"/>
  <c r="I149" i="8"/>
  <c r="A149" i="8"/>
  <c r="A148" i="8"/>
  <c r="J147" i="8"/>
  <c r="I147" i="8"/>
  <c r="A147" i="8"/>
  <c r="J146" i="8"/>
  <c r="I146" i="8"/>
  <c r="A146" i="8"/>
  <c r="J145" i="8"/>
  <c r="I145" i="8"/>
  <c r="A145" i="8"/>
  <c r="A144" i="8"/>
  <c r="J143" i="8"/>
  <c r="I143" i="8"/>
  <c r="A143" i="8"/>
  <c r="J142" i="8"/>
  <c r="I142" i="8"/>
  <c r="A142" i="8"/>
  <c r="J141" i="8"/>
  <c r="I141" i="8"/>
  <c r="A141" i="8"/>
  <c r="J140" i="8"/>
  <c r="I140" i="8"/>
  <c r="A140" i="8"/>
  <c r="J139" i="8"/>
  <c r="I139" i="8"/>
  <c r="A139" i="8"/>
  <c r="J138" i="8"/>
  <c r="I138" i="8"/>
  <c r="A138" i="8"/>
  <c r="A137" i="8"/>
  <c r="J136" i="8"/>
  <c r="I136" i="8"/>
  <c r="A136" i="8"/>
  <c r="J135" i="8"/>
  <c r="I135" i="8"/>
  <c r="A135" i="8"/>
  <c r="A134" i="8"/>
  <c r="J133" i="8"/>
  <c r="I133" i="8"/>
  <c r="A133" i="8"/>
  <c r="J132" i="8"/>
  <c r="I132" i="8"/>
  <c r="A132" i="8"/>
  <c r="A131" i="8"/>
  <c r="J130" i="8"/>
  <c r="I130" i="8"/>
  <c r="A130" i="8"/>
  <c r="J129" i="8"/>
  <c r="I129" i="8"/>
  <c r="A129" i="8"/>
  <c r="J128" i="8"/>
  <c r="I128" i="8"/>
  <c r="A128" i="8"/>
  <c r="A127" i="8"/>
  <c r="J126" i="8"/>
  <c r="I126" i="8"/>
  <c r="A126" i="8"/>
  <c r="J125" i="8"/>
  <c r="I125" i="8"/>
  <c r="A125" i="8"/>
  <c r="J124" i="8"/>
  <c r="I124" i="8"/>
  <c r="A124" i="8"/>
  <c r="J123" i="8"/>
  <c r="I123" i="8"/>
  <c r="A123" i="8"/>
  <c r="J122" i="8"/>
  <c r="I122" i="8"/>
  <c r="A122" i="8"/>
  <c r="A121" i="8"/>
  <c r="J120" i="8"/>
  <c r="I120" i="8"/>
  <c r="A120" i="8"/>
  <c r="A119" i="8"/>
  <c r="J118" i="8"/>
  <c r="I118" i="8"/>
  <c r="A118" i="8"/>
  <c r="J117" i="8"/>
  <c r="I117" i="8"/>
  <c r="A117" i="8"/>
  <c r="J116" i="8"/>
  <c r="I116" i="8"/>
  <c r="A116" i="8"/>
  <c r="J115" i="8"/>
  <c r="I115" i="8"/>
  <c r="A115" i="8"/>
  <c r="J114" i="8"/>
  <c r="I114" i="8"/>
  <c r="A114" i="8"/>
  <c r="J113" i="8"/>
  <c r="I113" i="8"/>
  <c r="A113" i="8"/>
  <c r="J112" i="8"/>
  <c r="I112" i="8"/>
  <c r="A112" i="8"/>
  <c r="J111" i="8"/>
  <c r="I111" i="8"/>
  <c r="A111" i="8"/>
  <c r="J110" i="8"/>
  <c r="I110" i="8"/>
  <c r="A110" i="8"/>
  <c r="J109" i="8"/>
  <c r="I109" i="8"/>
  <c r="A109" i="8"/>
  <c r="J108" i="8"/>
  <c r="I108" i="8"/>
  <c r="A108" i="8"/>
  <c r="J107" i="8"/>
  <c r="I107" i="8"/>
  <c r="A107" i="8"/>
  <c r="J106" i="8"/>
  <c r="I106" i="8"/>
  <c r="A106" i="8"/>
  <c r="J105" i="8"/>
  <c r="I105" i="8"/>
  <c r="A105" i="8"/>
  <c r="J104" i="8"/>
  <c r="I104" i="8"/>
  <c r="A104" i="8"/>
  <c r="J103" i="8"/>
  <c r="I103" i="8"/>
  <c r="A103" i="8"/>
  <c r="A102" i="8"/>
  <c r="A101" i="8"/>
  <c r="J100" i="8"/>
  <c r="I100" i="8"/>
  <c r="A100" i="8"/>
  <c r="J99" i="8"/>
  <c r="I99" i="8"/>
  <c r="A99" i="8"/>
  <c r="J98" i="8"/>
  <c r="I98" i="8"/>
  <c r="A98" i="8"/>
  <c r="J97" i="8"/>
  <c r="I97" i="8"/>
  <c r="A97" i="8"/>
  <c r="J96" i="8"/>
  <c r="I96" i="8"/>
  <c r="A96" i="8"/>
  <c r="J95" i="8"/>
  <c r="I95" i="8"/>
  <c r="A95" i="8"/>
  <c r="J94" i="8"/>
  <c r="I94" i="8"/>
  <c r="A94" i="8"/>
  <c r="A93" i="8"/>
  <c r="J92" i="8"/>
  <c r="I92" i="8"/>
  <c r="A92" i="8"/>
  <c r="J91" i="8"/>
  <c r="I91" i="8"/>
  <c r="A91" i="8"/>
  <c r="J90" i="8"/>
  <c r="I90" i="8"/>
  <c r="A90" i="8"/>
  <c r="J89" i="8"/>
  <c r="I89" i="8"/>
  <c r="A89" i="8"/>
  <c r="J88" i="8"/>
  <c r="I88" i="8"/>
  <c r="A88" i="8"/>
  <c r="J87" i="8"/>
  <c r="I87" i="8"/>
  <c r="A87" i="8"/>
  <c r="A86" i="8"/>
  <c r="A85" i="8"/>
  <c r="J84" i="8"/>
  <c r="I84" i="8"/>
  <c r="A84" i="8"/>
  <c r="A83" i="8"/>
  <c r="J82" i="8"/>
  <c r="I82" i="8"/>
  <c r="A82" i="8"/>
  <c r="J81" i="8"/>
  <c r="I81" i="8"/>
  <c r="A81" i="8"/>
  <c r="A80" i="8"/>
  <c r="J79" i="8"/>
  <c r="I79" i="8"/>
  <c r="A79" i="8"/>
  <c r="J78" i="8"/>
  <c r="I78" i="8"/>
  <c r="A78" i="8"/>
  <c r="J77" i="8"/>
  <c r="I77" i="8"/>
  <c r="A77" i="8"/>
  <c r="J76" i="8"/>
  <c r="I76" i="8"/>
  <c r="A76" i="8"/>
  <c r="J75" i="8"/>
  <c r="I75" i="8"/>
  <c r="A75" i="8"/>
  <c r="J74" i="8"/>
  <c r="I74" i="8"/>
  <c r="A74" i="8"/>
  <c r="A73" i="8"/>
  <c r="J72" i="8"/>
  <c r="I72" i="8"/>
  <c r="A72" i="8"/>
  <c r="J71" i="8"/>
  <c r="I71" i="8"/>
  <c r="A71" i="8"/>
  <c r="J70" i="8"/>
  <c r="I70" i="8"/>
  <c r="A70" i="8"/>
  <c r="J69" i="8"/>
  <c r="I69" i="8"/>
  <c r="A69" i="8"/>
  <c r="J68" i="8"/>
  <c r="I68" i="8"/>
  <c r="A68" i="8"/>
  <c r="J67" i="8"/>
  <c r="I67" i="8"/>
  <c r="A67" i="8"/>
  <c r="J66" i="8"/>
  <c r="I66" i="8"/>
  <c r="A66" i="8"/>
  <c r="J65" i="8"/>
  <c r="I65" i="8"/>
  <c r="A65" i="8"/>
  <c r="J64" i="8"/>
  <c r="I64" i="8"/>
  <c r="A64" i="8"/>
  <c r="J63" i="8"/>
  <c r="I63" i="8"/>
  <c r="A63" i="8"/>
  <c r="J62" i="8"/>
  <c r="I62" i="8"/>
  <c r="A62" i="8"/>
  <c r="J61" i="8"/>
  <c r="I61" i="8"/>
  <c r="A61" i="8"/>
  <c r="J60" i="8"/>
  <c r="I60" i="8"/>
  <c r="A60" i="8"/>
  <c r="J59" i="8"/>
  <c r="I59" i="8"/>
  <c r="A59" i="8"/>
  <c r="J58" i="8"/>
  <c r="I58" i="8"/>
  <c r="A58" i="8"/>
  <c r="J57" i="8"/>
  <c r="I57" i="8"/>
  <c r="A57" i="8"/>
  <c r="J56" i="8"/>
  <c r="I56" i="8"/>
  <c r="A56" i="8"/>
  <c r="J55" i="8"/>
  <c r="I55" i="8"/>
  <c r="A55" i="8"/>
  <c r="J54" i="8"/>
  <c r="I54" i="8"/>
  <c r="A54" i="8"/>
  <c r="A53" i="8"/>
  <c r="J52" i="8"/>
  <c r="I52" i="8"/>
  <c r="A52" i="8"/>
  <c r="A51" i="8"/>
  <c r="J50" i="8"/>
  <c r="I50" i="8"/>
  <c r="A50" i="8"/>
  <c r="A49" i="8"/>
  <c r="J48" i="8"/>
  <c r="I48" i="8"/>
  <c r="A48" i="8"/>
  <c r="J47" i="8"/>
  <c r="I47" i="8"/>
  <c r="A47" i="8"/>
  <c r="J46" i="8"/>
  <c r="I46" i="8"/>
  <c r="A46" i="8"/>
  <c r="J45" i="8"/>
  <c r="I45" i="8"/>
  <c r="A45" i="8"/>
  <c r="A44" i="8"/>
  <c r="J43" i="8"/>
  <c r="I43" i="8"/>
  <c r="A43" i="8"/>
  <c r="A42" i="8"/>
  <c r="J41" i="8"/>
  <c r="I41" i="8"/>
  <c r="A41" i="8"/>
  <c r="J40" i="8"/>
  <c r="I40" i="8"/>
  <c r="A40" i="8"/>
  <c r="J39" i="8"/>
  <c r="I39" i="8"/>
  <c r="A39" i="8"/>
  <c r="J38" i="8"/>
  <c r="I38" i="8"/>
  <c r="A38" i="8"/>
  <c r="J37" i="8"/>
  <c r="I37" i="8"/>
  <c r="A37" i="8"/>
  <c r="J36" i="8"/>
  <c r="I36" i="8"/>
  <c r="A36" i="8"/>
  <c r="A35" i="8"/>
  <c r="J34" i="8"/>
  <c r="I34" i="8"/>
  <c r="A34" i="8"/>
  <c r="J33" i="8"/>
  <c r="I33" i="8"/>
  <c r="A33" i="8"/>
  <c r="J32" i="8"/>
  <c r="I32" i="8"/>
  <c r="A32" i="8"/>
  <c r="J31" i="8"/>
  <c r="I31" i="8"/>
  <c r="A31" i="8"/>
  <c r="A30" i="8"/>
  <c r="J29" i="8"/>
  <c r="I29" i="8"/>
  <c r="A29" i="8"/>
  <c r="J28" i="8"/>
  <c r="I28" i="8"/>
  <c r="A28" i="8"/>
  <c r="A27" i="8"/>
  <c r="J26" i="8"/>
  <c r="I26" i="8"/>
  <c r="A26" i="8"/>
  <c r="J25" i="8"/>
  <c r="I25" i="8"/>
  <c r="A25" i="8"/>
  <c r="J24" i="8"/>
  <c r="I24" i="8"/>
  <c r="A24" i="8"/>
  <c r="A23" i="8"/>
  <c r="J22" i="8"/>
  <c r="I22" i="8"/>
  <c r="A22" i="8"/>
  <c r="A21" i="8"/>
  <c r="J20" i="8"/>
  <c r="I20" i="8"/>
  <c r="A20" i="8"/>
  <c r="J19" i="8"/>
  <c r="I19" i="8"/>
  <c r="A19" i="8"/>
  <c r="A18" i="8"/>
  <c r="J17" i="8"/>
  <c r="I17" i="8"/>
  <c r="A17" i="8"/>
  <c r="J16" i="8"/>
  <c r="I16" i="8"/>
  <c r="A16" i="8"/>
  <c r="J15" i="8"/>
  <c r="I15" i="8"/>
  <c r="A15" i="8"/>
  <c r="J14" i="8"/>
  <c r="I14" i="8"/>
  <c r="A14" i="8"/>
  <c r="A13" i="8"/>
  <c r="J12" i="8"/>
  <c r="I12" i="8"/>
  <c r="A12" i="8"/>
  <c r="A11" i="8"/>
  <c r="J10" i="8"/>
  <c r="I10" i="8"/>
  <c r="A10" i="8"/>
  <c r="A9" i="8"/>
  <c r="J8" i="8"/>
  <c r="I8" i="8"/>
  <c r="A8" i="8"/>
  <c r="J7" i="8"/>
  <c r="I7" i="8"/>
  <c r="A7" i="8"/>
  <c r="J6" i="8"/>
  <c r="I6" i="8"/>
  <c r="A6" i="8"/>
  <c r="A5" i="8"/>
  <c r="A4" i="8"/>
  <c r="J3" i="8"/>
  <c r="I3" i="8"/>
  <c r="A3" i="8"/>
  <c r="K1" i="8"/>
  <c r="J1" i="8"/>
  <c r="I1" i="8"/>
  <c r="H1" i="8"/>
  <c r="G1" i="8"/>
  <c r="E1" i="8"/>
  <c r="D1" i="8"/>
  <c r="C1" i="8"/>
  <c r="K417" i="7"/>
  <c r="J417" i="7"/>
  <c r="I417" i="7"/>
  <c r="J416" i="7"/>
  <c r="I416" i="7"/>
  <c r="J415" i="7"/>
  <c r="K415" i="7" s="1"/>
  <c r="I415" i="7"/>
  <c r="J414" i="7"/>
  <c r="I414" i="7"/>
  <c r="K414" i="7" s="1"/>
  <c r="K413" i="7"/>
  <c r="J413" i="7"/>
  <c r="I413" i="7"/>
  <c r="J412" i="7"/>
  <c r="I412" i="7"/>
  <c r="K412" i="7" s="1"/>
  <c r="K411" i="7"/>
  <c r="J411" i="7"/>
  <c r="I411" i="7"/>
  <c r="J410" i="7"/>
  <c r="K410" i="7" s="1"/>
  <c r="I410" i="7"/>
  <c r="J409" i="7"/>
  <c r="I409" i="7"/>
  <c r="K409" i="7" s="1"/>
  <c r="J408" i="7"/>
  <c r="I408" i="7"/>
  <c r="K408" i="7" s="1"/>
  <c r="J407" i="7"/>
  <c r="I407" i="7"/>
  <c r="K407" i="7" s="1"/>
  <c r="J406" i="7"/>
  <c r="K406" i="7" s="1"/>
  <c r="I406" i="7"/>
  <c r="J405" i="7"/>
  <c r="I405" i="7"/>
  <c r="K405" i="7" s="1"/>
  <c r="K404" i="7"/>
  <c r="J404" i="7"/>
  <c r="I404" i="7"/>
  <c r="K403" i="7"/>
  <c r="J403" i="7"/>
  <c r="I403" i="7"/>
  <c r="J402" i="7"/>
  <c r="I402" i="7"/>
  <c r="J401" i="7"/>
  <c r="I401" i="7"/>
  <c r="K401" i="7" s="1"/>
  <c r="J400" i="7"/>
  <c r="I400" i="7"/>
  <c r="K400" i="7" s="1"/>
  <c r="K399" i="7"/>
  <c r="J399" i="7"/>
  <c r="I399" i="7"/>
  <c r="J398" i="7"/>
  <c r="I398" i="7"/>
  <c r="K398" i="7" s="1"/>
  <c r="J397" i="7"/>
  <c r="I397" i="7"/>
  <c r="J396" i="7"/>
  <c r="I396" i="7"/>
  <c r="J395" i="7"/>
  <c r="I395" i="7"/>
  <c r="K394" i="7"/>
  <c r="J394" i="7"/>
  <c r="I394" i="7"/>
  <c r="J393" i="7"/>
  <c r="K393" i="7" s="1"/>
  <c r="I393" i="7"/>
  <c r="J392" i="7"/>
  <c r="I392" i="7"/>
  <c r="K392" i="7" s="1"/>
  <c r="K391" i="7"/>
  <c r="J391" i="7"/>
  <c r="I391" i="7"/>
  <c r="J390" i="7"/>
  <c r="K390" i="7" s="1"/>
  <c r="I390" i="7"/>
  <c r="K389" i="7"/>
  <c r="J389" i="7"/>
  <c r="I389" i="7"/>
  <c r="J388" i="7"/>
  <c r="I388" i="7"/>
  <c r="K387" i="7"/>
  <c r="J387" i="7"/>
  <c r="I387" i="7"/>
  <c r="J386" i="7"/>
  <c r="K386" i="7" s="1"/>
  <c r="I386" i="7"/>
  <c r="J385" i="7"/>
  <c r="I385" i="7"/>
  <c r="K385" i="7" s="1"/>
  <c r="J384" i="7"/>
  <c r="K384" i="7" s="1"/>
  <c r="I384" i="7"/>
  <c r="J383" i="7"/>
  <c r="I383" i="7"/>
  <c r="K383" i="7" s="1"/>
  <c r="J382" i="7"/>
  <c r="I382" i="7"/>
  <c r="K382" i="7" s="1"/>
  <c r="J381" i="7"/>
  <c r="I381" i="7"/>
  <c r="K381" i="7" s="1"/>
  <c r="J380" i="7"/>
  <c r="K380" i="7" s="1"/>
  <c r="I380" i="7"/>
  <c r="K379" i="7"/>
  <c r="J379" i="7"/>
  <c r="I379" i="7"/>
  <c r="J378" i="7"/>
  <c r="I378" i="7"/>
  <c r="K378" i="7" s="1"/>
  <c r="K377" i="7"/>
  <c r="J377" i="7"/>
  <c r="I377" i="7"/>
  <c r="J376" i="7"/>
  <c r="I376" i="7"/>
  <c r="K376" i="7" s="1"/>
  <c r="J375" i="7"/>
  <c r="I375" i="7"/>
  <c r="K375" i="7" s="1"/>
  <c r="J374" i="7"/>
  <c r="I374" i="7"/>
  <c r="K373" i="7"/>
  <c r="J373" i="7"/>
  <c r="I373" i="7"/>
  <c r="J372" i="7"/>
  <c r="K372" i="7" s="1"/>
  <c r="I372" i="7"/>
  <c r="K371" i="7"/>
  <c r="J371" i="7"/>
  <c r="I371" i="7"/>
  <c r="K370" i="7"/>
  <c r="J370" i="7"/>
  <c r="I370" i="7"/>
  <c r="J369" i="7"/>
  <c r="K369" i="7" s="1"/>
  <c r="I369" i="7"/>
  <c r="J368" i="7"/>
  <c r="I368" i="7"/>
  <c r="K368" i="7" s="1"/>
  <c r="J367" i="7"/>
  <c r="I367" i="7"/>
  <c r="K367" i="7" s="1"/>
  <c r="K366" i="7"/>
  <c r="J366" i="7"/>
  <c r="I366" i="7"/>
  <c r="J365" i="7"/>
  <c r="I365" i="7"/>
  <c r="K365" i="7" s="1"/>
  <c r="K364" i="7"/>
  <c r="J364" i="7"/>
  <c r="I364" i="7"/>
  <c r="J363" i="7"/>
  <c r="I363" i="7"/>
  <c r="K363" i="7" s="1"/>
  <c r="K362" i="7"/>
  <c r="J362" i="7"/>
  <c r="I362" i="7"/>
  <c r="J361" i="7"/>
  <c r="I361" i="7"/>
  <c r="K361" i="7" s="1"/>
  <c r="J360" i="7"/>
  <c r="I360" i="7"/>
  <c r="J359" i="7"/>
  <c r="I359" i="7"/>
  <c r="K359" i="7" s="1"/>
  <c r="J358" i="7"/>
  <c r="I358" i="7"/>
  <c r="K358" i="7" s="1"/>
  <c r="J357" i="7"/>
  <c r="K357" i="7" s="1"/>
  <c r="I357" i="7"/>
  <c r="J356" i="7"/>
  <c r="I356" i="7"/>
  <c r="K356" i="7" s="1"/>
  <c r="K355" i="7"/>
  <c r="J355" i="7"/>
  <c r="I355" i="7"/>
  <c r="J354" i="7"/>
  <c r="I354" i="7"/>
  <c r="K354" i="7" s="1"/>
  <c r="K353" i="7"/>
  <c r="J353" i="7"/>
  <c r="I353" i="7"/>
  <c r="J352" i="7"/>
  <c r="I352" i="7"/>
  <c r="K352" i="7" s="1"/>
  <c r="J351" i="7"/>
  <c r="I351" i="7"/>
  <c r="K350" i="7"/>
  <c r="J350" i="7"/>
  <c r="I350" i="7"/>
  <c r="J349" i="7"/>
  <c r="I349" i="7"/>
  <c r="K349" i="7" s="1"/>
  <c r="J348" i="7"/>
  <c r="I348" i="7"/>
  <c r="K348" i="7" s="1"/>
  <c r="J347" i="7"/>
  <c r="I347" i="7"/>
  <c r="K347" i="7" s="1"/>
  <c r="J346" i="7"/>
  <c r="K346" i="7" s="1"/>
  <c r="I346" i="7"/>
  <c r="K345" i="7"/>
  <c r="J345" i="7"/>
  <c r="I345" i="7"/>
  <c r="J344" i="7"/>
  <c r="K344" i="7" s="1"/>
  <c r="I344" i="7"/>
  <c r="J343" i="7"/>
  <c r="I343" i="7"/>
  <c r="K343" i="7" s="1"/>
  <c r="J342" i="7"/>
  <c r="K342" i="7" s="1"/>
  <c r="I342" i="7"/>
  <c r="J341" i="7"/>
  <c r="I341" i="7"/>
  <c r="K341" i="7" s="1"/>
  <c r="J340" i="7"/>
  <c r="I340" i="7"/>
  <c r="K340" i="7" s="1"/>
  <c r="J339" i="7"/>
  <c r="K339" i="7" s="1"/>
  <c r="I339" i="7"/>
  <c r="J338" i="7"/>
  <c r="I338" i="7"/>
  <c r="K338" i="7" s="1"/>
  <c r="J337" i="7"/>
  <c r="K337" i="7" s="1"/>
  <c r="I337" i="7"/>
  <c r="J336" i="7"/>
  <c r="I336" i="7"/>
  <c r="K336" i="7" s="1"/>
  <c r="K335" i="7"/>
  <c r="J335" i="7"/>
  <c r="I335" i="7"/>
  <c r="J334" i="7"/>
  <c r="I334" i="7"/>
  <c r="K333" i="7"/>
  <c r="J333" i="7"/>
  <c r="I333" i="7"/>
  <c r="J332" i="7"/>
  <c r="I332" i="7"/>
  <c r="K332" i="7" s="1"/>
  <c r="J331" i="7"/>
  <c r="I331" i="7"/>
  <c r="K331" i="7" s="1"/>
  <c r="K330" i="7"/>
  <c r="J330" i="7"/>
  <c r="I330" i="7"/>
  <c r="J329" i="7"/>
  <c r="I329" i="7"/>
  <c r="K329" i="7" s="1"/>
  <c r="K328" i="7"/>
  <c r="J328" i="7"/>
  <c r="I328" i="7"/>
  <c r="J327" i="7"/>
  <c r="I327" i="7"/>
  <c r="K327" i="7" s="1"/>
  <c r="K326" i="7"/>
  <c r="J326" i="7"/>
  <c r="I326" i="7"/>
  <c r="J325" i="7"/>
  <c r="I325" i="7"/>
  <c r="K325" i="7" s="1"/>
  <c r="J324" i="7"/>
  <c r="I324" i="7"/>
  <c r="K324" i="7" s="1"/>
  <c r="K323" i="7"/>
  <c r="J323" i="7"/>
  <c r="I323" i="7"/>
  <c r="K322" i="7"/>
  <c r="J322" i="7"/>
  <c r="I322" i="7"/>
  <c r="J321" i="7"/>
  <c r="I321" i="7"/>
  <c r="K321" i="7" s="1"/>
  <c r="J320" i="7"/>
  <c r="I320" i="7"/>
  <c r="K320" i="7" s="1"/>
  <c r="J319" i="7"/>
  <c r="K319" i="7" s="1"/>
  <c r="I319" i="7"/>
  <c r="J318" i="7"/>
  <c r="K318" i="7" s="1"/>
  <c r="I318" i="7"/>
  <c r="J317" i="7"/>
  <c r="I317" i="7"/>
  <c r="K317" i="7" s="1"/>
  <c r="J316" i="7"/>
  <c r="I316" i="7"/>
  <c r="J315" i="7"/>
  <c r="K315" i="7" s="1"/>
  <c r="I315" i="7"/>
  <c r="J314" i="7"/>
  <c r="I314" i="7"/>
  <c r="K314" i="7" s="1"/>
  <c r="K313" i="7"/>
  <c r="J313" i="7"/>
  <c r="I313" i="7"/>
  <c r="J312" i="7"/>
  <c r="I312" i="7"/>
  <c r="K312" i="7" s="1"/>
  <c r="J311" i="7"/>
  <c r="K311" i="7" s="1"/>
  <c r="I311" i="7"/>
  <c r="J310" i="7"/>
  <c r="K310" i="7" s="1"/>
  <c r="I310" i="7"/>
  <c r="K309" i="7"/>
  <c r="J309" i="7"/>
  <c r="I309" i="7"/>
  <c r="J308" i="7"/>
  <c r="K308" i="7" s="1"/>
  <c r="I308" i="7"/>
  <c r="J307" i="7"/>
  <c r="I307" i="7"/>
  <c r="K306" i="7"/>
  <c r="J306" i="7"/>
  <c r="I306" i="7"/>
  <c r="J305" i="7"/>
  <c r="I305" i="7"/>
  <c r="K305" i="7" s="1"/>
  <c r="J304" i="7"/>
  <c r="I304" i="7"/>
  <c r="K304" i="7" s="1"/>
  <c r="K303" i="7"/>
  <c r="J303" i="7"/>
  <c r="I303" i="7"/>
  <c r="J302" i="7"/>
  <c r="I302" i="7"/>
  <c r="K301" i="7"/>
  <c r="J301" i="7"/>
  <c r="I301" i="7"/>
  <c r="J300" i="7"/>
  <c r="I300" i="7"/>
  <c r="K300" i="7" s="1"/>
  <c r="K299" i="7"/>
  <c r="J299" i="7"/>
  <c r="I299" i="7"/>
  <c r="J298" i="7"/>
  <c r="I298" i="7"/>
  <c r="K298" i="7" s="1"/>
  <c r="J297" i="7"/>
  <c r="I297" i="7"/>
  <c r="K297" i="7" s="1"/>
  <c r="J296" i="7"/>
  <c r="I296" i="7"/>
  <c r="K296" i="7" s="1"/>
  <c r="J295" i="7"/>
  <c r="I295" i="7"/>
  <c r="K294" i="7"/>
  <c r="J294" i="7"/>
  <c r="I294" i="7"/>
  <c r="J293" i="7"/>
  <c r="K293" i="7" s="1"/>
  <c r="I293" i="7"/>
  <c r="J292" i="7"/>
  <c r="I292" i="7"/>
  <c r="K292" i="7" s="1"/>
  <c r="J291" i="7"/>
  <c r="I291" i="7"/>
  <c r="K291" i="7" s="1"/>
  <c r="J290" i="7"/>
  <c r="K290" i="7" s="1"/>
  <c r="I290" i="7"/>
  <c r="J289" i="7"/>
  <c r="K289" i="7" s="1"/>
  <c r="I289" i="7"/>
  <c r="J288" i="7"/>
  <c r="K288" i="7" s="1"/>
  <c r="I288" i="7"/>
  <c r="J287" i="7"/>
  <c r="I287" i="7"/>
  <c r="K287" i="7" s="1"/>
  <c r="J286" i="7"/>
  <c r="I286" i="7"/>
  <c r="K286" i="7" s="1"/>
  <c r="J285" i="7"/>
  <c r="I285" i="7"/>
  <c r="K285" i="7" s="1"/>
  <c r="K284" i="7"/>
  <c r="J284" i="7"/>
  <c r="I284" i="7"/>
  <c r="J283" i="7"/>
  <c r="I283" i="7"/>
  <c r="K283" i="7" s="1"/>
  <c r="J282" i="7"/>
  <c r="I282" i="7"/>
  <c r="K282" i="7" s="1"/>
  <c r="J281" i="7"/>
  <c r="K281" i="7" s="1"/>
  <c r="I281" i="7"/>
  <c r="J280" i="7"/>
  <c r="I280" i="7"/>
  <c r="J279" i="7"/>
  <c r="I279" i="7"/>
  <c r="K279" i="7" s="1"/>
  <c r="J278" i="7"/>
  <c r="I278" i="7"/>
  <c r="K278" i="7" s="1"/>
  <c r="K277" i="7"/>
  <c r="J277" i="7"/>
  <c r="I277" i="7"/>
  <c r="J276" i="7"/>
  <c r="I276" i="7"/>
  <c r="K275" i="7"/>
  <c r="J275" i="7"/>
  <c r="I275" i="7"/>
  <c r="J274" i="7"/>
  <c r="K274" i="7" s="1"/>
  <c r="I274" i="7"/>
  <c r="J273" i="7"/>
  <c r="I273" i="7"/>
  <c r="K273" i="7" s="1"/>
  <c r="J272" i="7"/>
  <c r="I272" i="7"/>
  <c r="K271" i="7"/>
  <c r="J271" i="7"/>
  <c r="I271" i="7"/>
  <c r="K270" i="7"/>
  <c r="J270" i="7"/>
  <c r="I270" i="7"/>
  <c r="J269" i="7"/>
  <c r="I269" i="7"/>
  <c r="K269" i="7" s="1"/>
  <c r="J268" i="7"/>
  <c r="I268" i="7"/>
  <c r="K267" i="7"/>
  <c r="J267" i="7"/>
  <c r="I267" i="7"/>
  <c r="K266" i="7"/>
  <c r="J266" i="7"/>
  <c r="I266" i="7"/>
  <c r="J265" i="7"/>
  <c r="I265" i="7"/>
  <c r="K264" i="7"/>
  <c r="J264" i="7"/>
  <c r="I264" i="7"/>
  <c r="J263" i="7"/>
  <c r="I263" i="7"/>
  <c r="K263" i="7" s="1"/>
  <c r="J262" i="7"/>
  <c r="K262" i="7" s="1"/>
  <c r="I262" i="7"/>
  <c r="J261" i="7"/>
  <c r="K261" i="7" s="1"/>
  <c r="I261" i="7"/>
  <c r="J260" i="7"/>
  <c r="I260" i="7"/>
  <c r="K260" i="7" s="1"/>
  <c r="J259" i="7"/>
  <c r="K259" i="7" s="1"/>
  <c r="I259" i="7"/>
  <c r="J258" i="7"/>
  <c r="I258" i="7"/>
  <c r="K258" i="7" s="1"/>
  <c r="J257" i="7"/>
  <c r="K257" i="7" s="1"/>
  <c r="I257" i="7"/>
  <c r="J256" i="7"/>
  <c r="I256" i="7"/>
  <c r="K255" i="7"/>
  <c r="J255" i="7"/>
  <c r="I255" i="7"/>
  <c r="J254" i="7"/>
  <c r="I254" i="7"/>
  <c r="K254" i="7" s="1"/>
  <c r="J253" i="7"/>
  <c r="I253" i="7"/>
  <c r="K253" i="7" s="1"/>
  <c r="J252" i="7"/>
  <c r="I252" i="7"/>
  <c r="K252" i="7" s="1"/>
  <c r="J251" i="7"/>
  <c r="I251" i="7"/>
  <c r="K250" i="7"/>
  <c r="J250" i="7"/>
  <c r="I250" i="7"/>
  <c r="J249" i="7"/>
  <c r="I249" i="7"/>
  <c r="K249" i="7" s="1"/>
  <c r="K248" i="7"/>
  <c r="J248" i="7"/>
  <c r="I248" i="7"/>
  <c r="K247" i="7"/>
  <c r="J247" i="7"/>
  <c r="I247" i="7"/>
  <c r="J246" i="7"/>
  <c r="I246" i="7"/>
  <c r="K246" i="7" s="1"/>
  <c r="J245" i="7"/>
  <c r="I245" i="7"/>
  <c r="K245" i="7" s="1"/>
  <c r="J244" i="7"/>
  <c r="I244" i="7"/>
  <c r="K243" i="7"/>
  <c r="J243" i="7"/>
  <c r="I243" i="7"/>
  <c r="J242" i="7"/>
  <c r="I242" i="7"/>
  <c r="K242" i="7" s="1"/>
  <c r="J241" i="7"/>
  <c r="I241" i="7"/>
  <c r="K240" i="7"/>
  <c r="J240" i="7"/>
  <c r="I240" i="7"/>
  <c r="K239" i="7"/>
  <c r="J239" i="7"/>
  <c r="I239" i="7"/>
  <c r="J238" i="7"/>
  <c r="I238" i="7"/>
  <c r="K238" i="7" s="1"/>
  <c r="J237" i="7"/>
  <c r="I237" i="7"/>
  <c r="J236" i="7"/>
  <c r="I236" i="7"/>
  <c r="K236" i="7" s="1"/>
  <c r="K235" i="7"/>
  <c r="J235" i="7"/>
  <c r="I235" i="7"/>
  <c r="J234" i="7"/>
  <c r="I234" i="7"/>
  <c r="K234" i="7" s="1"/>
  <c r="K233" i="7"/>
  <c r="J233" i="7"/>
  <c r="I233" i="7"/>
  <c r="J232" i="7"/>
  <c r="K232" i="7" s="1"/>
  <c r="I232" i="7"/>
  <c r="J231" i="7"/>
  <c r="I231" i="7"/>
  <c r="K231" i="7" s="1"/>
  <c r="K230" i="7"/>
  <c r="J230" i="7"/>
  <c r="I230" i="7"/>
  <c r="J229" i="7"/>
  <c r="I229" i="7"/>
  <c r="K229" i="7" s="1"/>
  <c r="J228" i="7"/>
  <c r="K228" i="7" s="1"/>
  <c r="I228" i="7"/>
  <c r="J227" i="7"/>
  <c r="I227" i="7"/>
  <c r="K227" i="7" s="1"/>
  <c r="J226" i="7"/>
  <c r="I226" i="7"/>
  <c r="K226" i="7" s="1"/>
  <c r="J225" i="7"/>
  <c r="I225" i="7"/>
  <c r="K225" i="7" s="1"/>
  <c r="J224" i="7"/>
  <c r="I224" i="7"/>
  <c r="K224" i="7" s="1"/>
  <c r="K223" i="7"/>
  <c r="J223" i="7"/>
  <c r="I223" i="7"/>
  <c r="J222" i="7"/>
  <c r="I222" i="7"/>
  <c r="K222" i="7" s="1"/>
  <c r="K221" i="7"/>
  <c r="J221" i="7"/>
  <c r="I221" i="7"/>
  <c r="K220" i="7"/>
  <c r="J220" i="7"/>
  <c r="I220" i="7"/>
  <c r="J219" i="7"/>
  <c r="I219" i="7"/>
  <c r="K219" i="7" s="1"/>
  <c r="J218" i="7"/>
  <c r="I218" i="7"/>
  <c r="K218" i="7" s="1"/>
  <c r="J217" i="7"/>
  <c r="I217" i="7"/>
  <c r="K217" i="7" s="1"/>
  <c r="J216" i="7"/>
  <c r="I216" i="7"/>
  <c r="J215" i="7"/>
  <c r="I215" i="7"/>
  <c r="K215" i="7" s="1"/>
  <c r="J214" i="7"/>
  <c r="I214" i="7"/>
  <c r="K214" i="7" s="1"/>
  <c r="J213" i="7"/>
  <c r="K213" i="7" s="1"/>
  <c r="I213" i="7"/>
  <c r="J212" i="7"/>
  <c r="I212" i="7"/>
  <c r="J211" i="7"/>
  <c r="I211" i="7"/>
  <c r="K211" i="7" s="1"/>
  <c r="K210" i="7"/>
  <c r="J210" i="7"/>
  <c r="I210" i="7"/>
  <c r="J209" i="7"/>
  <c r="I209" i="7"/>
  <c r="K209" i="7" s="1"/>
  <c r="J208" i="7"/>
  <c r="I208" i="7"/>
  <c r="K208" i="7" s="1"/>
  <c r="J207" i="7"/>
  <c r="I207" i="7"/>
  <c r="K206" i="7"/>
  <c r="J206" i="7"/>
  <c r="I206" i="7"/>
  <c r="J205" i="7"/>
  <c r="K205" i="7" s="1"/>
  <c r="I205" i="7"/>
  <c r="J204" i="7"/>
  <c r="I204" i="7"/>
  <c r="K204" i="7" s="1"/>
  <c r="K203" i="7"/>
  <c r="J203" i="7"/>
  <c r="I203" i="7"/>
  <c r="J202" i="7"/>
  <c r="I202" i="7"/>
  <c r="K202" i="7" s="1"/>
  <c r="K201" i="7"/>
  <c r="J201" i="7"/>
  <c r="I201" i="7"/>
  <c r="J200" i="7"/>
  <c r="I200" i="7"/>
  <c r="J199" i="7"/>
  <c r="I199" i="7"/>
  <c r="K199" i="7" s="1"/>
  <c r="J198" i="7"/>
  <c r="I198" i="7"/>
  <c r="K198" i="7" s="1"/>
  <c r="J197" i="7"/>
  <c r="I197" i="7"/>
  <c r="K197" i="7" s="1"/>
  <c r="J196" i="7"/>
  <c r="I196" i="7"/>
  <c r="K196" i="7" s="1"/>
  <c r="J195" i="7"/>
  <c r="I195" i="7"/>
  <c r="K195" i="7" s="1"/>
  <c r="J194" i="7"/>
  <c r="K194" i="7" s="1"/>
  <c r="I194" i="7"/>
  <c r="J193" i="7"/>
  <c r="I193" i="7"/>
  <c r="J192" i="7"/>
  <c r="I192" i="7"/>
  <c r="K192" i="7" s="1"/>
  <c r="K191" i="7"/>
  <c r="J191" i="7"/>
  <c r="I191" i="7"/>
  <c r="J190" i="7"/>
  <c r="K190" i="7" s="1"/>
  <c r="I190" i="7"/>
  <c r="J189" i="7"/>
  <c r="K189" i="7" s="1"/>
  <c r="I189" i="7"/>
  <c r="K188" i="7"/>
  <c r="J188" i="7"/>
  <c r="I188" i="7"/>
  <c r="J187" i="7"/>
  <c r="I187" i="7"/>
  <c r="K187" i="7" s="1"/>
  <c r="J186" i="7"/>
  <c r="K186" i="7" s="1"/>
  <c r="I186" i="7"/>
  <c r="J185" i="7"/>
  <c r="I185" i="7"/>
  <c r="K184" i="7"/>
  <c r="J184" i="7"/>
  <c r="I184" i="7"/>
  <c r="K183" i="7"/>
  <c r="J183" i="7"/>
  <c r="I183" i="7"/>
  <c r="J182" i="7"/>
  <c r="I182" i="7"/>
  <c r="K182" i="7" s="1"/>
  <c r="K181" i="7"/>
  <c r="J181" i="7"/>
  <c r="I181" i="7"/>
  <c r="J180" i="7"/>
  <c r="I180" i="7"/>
  <c r="K180" i="7" s="1"/>
  <c r="K179" i="7"/>
  <c r="J179" i="7"/>
  <c r="I179" i="7"/>
  <c r="J178" i="7"/>
  <c r="I178" i="7"/>
  <c r="K177" i="7"/>
  <c r="J177" i="7"/>
  <c r="I177" i="7"/>
  <c r="J176" i="7"/>
  <c r="I176" i="7"/>
  <c r="K176" i="7" s="1"/>
  <c r="J175" i="7"/>
  <c r="I175" i="7"/>
  <c r="K175" i="7" s="1"/>
  <c r="J174" i="7"/>
  <c r="K174" i="7" s="1"/>
  <c r="I174" i="7"/>
  <c r="J173" i="7"/>
  <c r="I173" i="7"/>
  <c r="K173" i="7" s="1"/>
  <c r="K172" i="7"/>
  <c r="J172" i="7"/>
  <c r="I172" i="7"/>
  <c r="K171" i="7"/>
  <c r="J171" i="7"/>
  <c r="I171" i="7"/>
  <c r="J170" i="7"/>
  <c r="K170" i="7" s="1"/>
  <c r="I170" i="7"/>
  <c r="J169" i="7"/>
  <c r="I169" i="7"/>
  <c r="K169" i="7" s="1"/>
  <c r="J168" i="7"/>
  <c r="I168" i="7"/>
  <c r="K168" i="7" s="1"/>
  <c r="K167" i="7"/>
  <c r="J167" i="7"/>
  <c r="I167" i="7"/>
  <c r="J166" i="7"/>
  <c r="I166" i="7"/>
  <c r="K166" i="7" s="1"/>
  <c r="J165" i="7"/>
  <c r="I165" i="7"/>
  <c r="K165" i="7" s="1"/>
  <c r="J164" i="7"/>
  <c r="I164" i="7"/>
  <c r="K164" i="7" s="1"/>
  <c r="J163" i="7"/>
  <c r="I163" i="7"/>
  <c r="K163" i="7" s="1"/>
  <c r="J162" i="7"/>
  <c r="K162" i="7" s="1"/>
  <c r="I162" i="7"/>
  <c r="K161" i="7"/>
  <c r="J161" i="7"/>
  <c r="I161" i="7"/>
  <c r="J160" i="7"/>
  <c r="I160" i="7"/>
  <c r="K160" i="7" s="1"/>
  <c r="J159" i="7"/>
  <c r="K159" i="7" s="1"/>
  <c r="I159" i="7"/>
  <c r="J158" i="7"/>
  <c r="I158" i="7"/>
  <c r="K158" i="7" s="1"/>
  <c r="J157" i="7"/>
  <c r="I157" i="7"/>
  <c r="K157" i="7" s="1"/>
  <c r="J156" i="7"/>
  <c r="I156" i="7"/>
  <c r="K155" i="7"/>
  <c r="J155" i="7"/>
  <c r="I155" i="7"/>
  <c r="J154" i="7"/>
  <c r="K154" i="7" s="1"/>
  <c r="I154" i="7"/>
  <c r="J153" i="7"/>
  <c r="I153" i="7"/>
  <c r="K153" i="7" s="1"/>
  <c r="K152" i="7"/>
  <c r="J152" i="7"/>
  <c r="I152" i="7"/>
  <c r="J151" i="7"/>
  <c r="I151" i="7"/>
  <c r="K151" i="7" s="1"/>
  <c r="K150" i="7"/>
  <c r="J150" i="7"/>
  <c r="I150" i="7"/>
  <c r="J149" i="7"/>
  <c r="I149" i="7"/>
  <c r="K148" i="7"/>
  <c r="J148" i="7"/>
  <c r="I148" i="7"/>
  <c r="J147" i="7"/>
  <c r="K147" i="7" s="1"/>
  <c r="I147" i="7"/>
  <c r="J146" i="7"/>
  <c r="I146" i="7"/>
  <c r="K146" i="7" s="1"/>
  <c r="K145" i="7"/>
  <c r="J145" i="7"/>
  <c r="I145" i="7"/>
  <c r="J144" i="7"/>
  <c r="I144" i="7"/>
  <c r="K144" i="7" s="1"/>
  <c r="J143" i="7"/>
  <c r="I143" i="7"/>
  <c r="K143" i="7" s="1"/>
  <c r="J142" i="7"/>
  <c r="I142" i="7"/>
  <c r="J141" i="7"/>
  <c r="I141" i="7"/>
  <c r="K140" i="7"/>
  <c r="J140" i="7"/>
  <c r="I140" i="7"/>
  <c r="J139" i="7"/>
  <c r="I139" i="7"/>
  <c r="K139" i="7" s="1"/>
  <c r="J138" i="7"/>
  <c r="I138" i="7"/>
  <c r="K138" i="7" s="1"/>
  <c r="J137" i="7"/>
  <c r="I137" i="7"/>
  <c r="K137" i="7" s="1"/>
  <c r="J136" i="7"/>
  <c r="I136" i="7"/>
  <c r="K136" i="7" s="1"/>
  <c r="J135" i="7"/>
  <c r="I135" i="7"/>
  <c r="J134" i="7"/>
  <c r="I134" i="7"/>
  <c r="K133" i="7"/>
  <c r="J133" i="7"/>
  <c r="I133" i="7"/>
  <c r="J132" i="7"/>
  <c r="K132" i="7" s="1"/>
  <c r="I132" i="7"/>
  <c r="J131" i="7"/>
  <c r="I131" i="7"/>
  <c r="K131" i="7" s="1"/>
  <c r="J130" i="7"/>
  <c r="K130" i="7" s="1"/>
  <c r="I130" i="7"/>
  <c r="J129" i="7"/>
  <c r="I129" i="7"/>
  <c r="K129" i="7" s="1"/>
  <c r="K128" i="7"/>
  <c r="J128" i="7"/>
  <c r="I128" i="7"/>
  <c r="J127" i="7"/>
  <c r="I127" i="7"/>
  <c r="K127" i="7" s="1"/>
  <c r="K126" i="7"/>
  <c r="J126" i="7"/>
  <c r="I126" i="7"/>
  <c r="J125" i="7"/>
  <c r="K125" i="7" s="1"/>
  <c r="I125" i="7"/>
  <c r="J124" i="7"/>
  <c r="I124" i="7"/>
  <c r="K124" i="7" s="1"/>
  <c r="K123" i="7"/>
  <c r="J123" i="7"/>
  <c r="I123" i="7"/>
  <c r="J122" i="7"/>
  <c r="I122" i="7"/>
  <c r="K122" i="7" s="1"/>
  <c r="J121" i="7"/>
  <c r="I121" i="7"/>
  <c r="K121" i="7" s="1"/>
  <c r="J120" i="7"/>
  <c r="I120" i="7"/>
  <c r="J119" i="7"/>
  <c r="I119" i="7"/>
  <c r="K118" i="7"/>
  <c r="J118" i="7"/>
  <c r="I118" i="7"/>
  <c r="J117" i="7"/>
  <c r="I117" i="7"/>
  <c r="K117" i="7" s="1"/>
  <c r="J116" i="7"/>
  <c r="I116" i="7"/>
  <c r="K116" i="7" s="1"/>
  <c r="J115" i="7"/>
  <c r="I115" i="7"/>
  <c r="K115" i="7" s="1"/>
  <c r="K114" i="7"/>
  <c r="J114" i="7"/>
  <c r="I114" i="7"/>
  <c r="J113" i="7"/>
  <c r="I113" i="7"/>
  <c r="K113" i="7" s="1"/>
  <c r="J112" i="7"/>
  <c r="I112" i="7"/>
  <c r="K112" i="7" s="1"/>
  <c r="K111" i="7"/>
  <c r="J111" i="7"/>
  <c r="I111" i="7"/>
  <c r="K110" i="7"/>
  <c r="J110" i="7"/>
  <c r="I110" i="7"/>
  <c r="J109" i="7"/>
  <c r="I109" i="7"/>
  <c r="K109" i="7" s="1"/>
  <c r="J108" i="7"/>
  <c r="I108" i="7"/>
  <c r="K108" i="7" s="1"/>
  <c r="J107" i="7"/>
  <c r="I107" i="7"/>
  <c r="K107" i="7" s="1"/>
  <c r="J106" i="7"/>
  <c r="K106" i="7" s="1"/>
  <c r="I106" i="7"/>
  <c r="K105" i="7"/>
  <c r="J105" i="7"/>
  <c r="I105" i="7"/>
  <c r="J104" i="7"/>
  <c r="I104" i="7"/>
  <c r="K104" i="7" s="1"/>
  <c r="K103" i="7"/>
  <c r="J103" i="7"/>
  <c r="I103" i="7"/>
  <c r="J102" i="7"/>
  <c r="I102" i="7"/>
  <c r="K102" i="7" s="1"/>
  <c r="K101" i="7"/>
  <c r="J101" i="7"/>
  <c r="I101" i="7"/>
  <c r="J100" i="7"/>
  <c r="I100" i="7"/>
  <c r="K100" i="7" s="1"/>
  <c r="J99" i="7"/>
  <c r="I99" i="7"/>
  <c r="K99" i="7" s="1"/>
  <c r="K98" i="7"/>
  <c r="J98" i="7"/>
  <c r="I98" i="7"/>
  <c r="J97" i="7"/>
  <c r="I97" i="7"/>
  <c r="K97" i="7" s="1"/>
  <c r="J96" i="7"/>
  <c r="I96" i="7"/>
  <c r="K96" i="7" s="1"/>
  <c r="J95" i="7"/>
  <c r="I95" i="7"/>
  <c r="K95" i="7" s="1"/>
  <c r="J94" i="7"/>
  <c r="K94" i="7" s="1"/>
  <c r="I94" i="7"/>
  <c r="J93" i="7"/>
  <c r="I93" i="7"/>
  <c r="K93" i="7" s="1"/>
  <c r="K92" i="7"/>
  <c r="J92" i="7"/>
  <c r="I92" i="7"/>
  <c r="J91" i="7"/>
  <c r="K91" i="7" s="1"/>
  <c r="I91" i="7"/>
  <c r="J90" i="7"/>
  <c r="K90" i="7" s="1"/>
  <c r="I90" i="7"/>
  <c r="J89" i="7"/>
  <c r="I89" i="7"/>
  <c r="K89" i="7" s="1"/>
  <c r="J88" i="7"/>
  <c r="I88" i="7"/>
  <c r="K88" i="7" s="1"/>
  <c r="K87" i="7"/>
  <c r="J87" i="7"/>
  <c r="I87" i="7"/>
  <c r="J86" i="7"/>
  <c r="I86" i="7"/>
  <c r="K86" i="7" s="1"/>
  <c r="J85" i="7"/>
  <c r="I85" i="7"/>
  <c r="K84" i="7"/>
  <c r="J84" i="7"/>
  <c r="I84" i="7"/>
  <c r="K83" i="7"/>
  <c r="J83" i="7"/>
  <c r="I83" i="7"/>
  <c r="J82" i="7"/>
  <c r="I82" i="7"/>
  <c r="K82" i="7" s="1"/>
  <c r="J81" i="7"/>
  <c r="I81" i="7"/>
  <c r="K81" i="7" s="1"/>
  <c r="J80" i="7"/>
  <c r="I80" i="7"/>
  <c r="K80" i="7" s="1"/>
  <c r="J79" i="7"/>
  <c r="K79" i="7" s="1"/>
  <c r="I79" i="7"/>
  <c r="J78" i="7"/>
  <c r="K78" i="7" s="1"/>
  <c r="I78" i="7"/>
  <c r="J77" i="7"/>
  <c r="I77" i="7"/>
  <c r="K77" i="7" s="1"/>
  <c r="J76" i="7"/>
  <c r="I76" i="7"/>
  <c r="K75" i="7"/>
  <c r="J75" i="7"/>
  <c r="I75" i="7"/>
  <c r="J74" i="7"/>
  <c r="K74" i="7" s="1"/>
  <c r="I74" i="7"/>
  <c r="J73" i="7"/>
  <c r="I73" i="7"/>
  <c r="K73" i="7" s="1"/>
  <c r="J72" i="7"/>
  <c r="K72" i="7" s="1"/>
  <c r="I72" i="7"/>
  <c r="J71" i="7"/>
  <c r="I71" i="7"/>
  <c r="K71" i="7" s="1"/>
  <c r="K70" i="7"/>
  <c r="J70" i="7"/>
  <c r="I70" i="7"/>
  <c r="J69" i="7"/>
  <c r="I69" i="7"/>
  <c r="K69" i="7" s="1"/>
  <c r="K68" i="7"/>
  <c r="J68" i="7"/>
  <c r="I68" i="7"/>
  <c r="J67" i="7"/>
  <c r="K67" i="7" s="1"/>
  <c r="I67" i="7"/>
  <c r="J66" i="7"/>
  <c r="I66" i="7"/>
  <c r="K66" i="7" s="1"/>
  <c r="K65" i="7"/>
  <c r="J65" i="7"/>
  <c r="I65" i="7"/>
  <c r="J64" i="7"/>
  <c r="K64" i="7" s="1"/>
  <c r="I64" i="7"/>
  <c r="J63" i="7"/>
  <c r="I63" i="7"/>
  <c r="K63" i="7" s="1"/>
  <c r="J62" i="7"/>
  <c r="I62" i="7"/>
  <c r="K61" i="7"/>
  <c r="J61" i="7"/>
  <c r="I61" i="7"/>
  <c r="K60" i="7"/>
  <c r="J60" i="7"/>
  <c r="I60" i="7"/>
  <c r="J59" i="7"/>
  <c r="I59" i="7"/>
  <c r="K59" i="7" s="1"/>
  <c r="J58" i="7"/>
  <c r="I58" i="7"/>
  <c r="K57" i="7"/>
  <c r="J57" i="7"/>
  <c r="I57" i="7"/>
  <c r="J56" i="7"/>
  <c r="I56" i="7"/>
  <c r="J55" i="7"/>
  <c r="I55" i="7"/>
  <c r="K55" i="7" s="1"/>
  <c r="J54" i="7"/>
  <c r="K54" i="7" s="1"/>
  <c r="I54" i="7"/>
  <c r="J53" i="7"/>
  <c r="I53" i="7"/>
  <c r="K53" i="7" s="1"/>
  <c r="J52" i="7"/>
  <c r="I52" i="7"/>
  <c r="K52" i="7" s="1"/>
  <c r="J51" i="7"/>
  <c r="I51" i="7"/>
  <c r="K51" i="7" s="1"/>
  <c r="K50" i="7"/>
  <c r="J50" i="7"/>
  <c r="I50" i="7"/>
  <c r="J49" i="7"/>
  <c r="K49" i="7" s="1"/>
  <c r="I49" i="7"/>
  <c r="K48" i="7"/>
  <c r="J48" i="7"/>
  <c r="I48" i="7"/>
  <c r="J47" i="7"/>
  <c r="K47" i="7" s="1"/>
  <c r="I47" i="7"/>
  <c r="J46" i="7"/>
  <c r="I46" i="7"/>
  <c r="K45" i="7"/>
  <c r="J45" i="7"/>
  <c r="I45" i="7"/>
  <c r="J44" i="7"/>
  <c r="I44" i="7"/>
  <c r="K44" i="7" s="1"/>
  <c r="J43" i="7"/>
  <c r="I43" i="7"/>
  <c r="K43" i="7" s="1"/>
  <c r="J42" i="7"/>
  <c r="I42" i="7"/>
  <c r="K42" i="7" s="1"/>
  <c r="J41" i="7"/>
  <c r="I41" i="7"/>
  <c r="K40" i="7"/>
  <c r="J40" i="7"/>
  <c r="I40" i="7"/>
  <c r="J39" i="7"/>
  <c r="I39" i="7"/>
  <c r="K39" i="7" s="1"/>
  <c r="K38" i="7"/>
  <c r="J38" i="7"/>
  <c r="I38" i="7"/>
  <c r="K37" i="7"/>
  <c r="J37" i="7"/>
  <c r="I37" i="7"/>
  <c r="J36" i="7"/>
  <c r="I36" i="7"/>
  <c r="K36" i="7" s="1"/>
  <c r="J35" i="7"/>
  <c r="I35" i="7"/>
  <c r="K35" i="7" s="1"/>
  <c r="J34" i="7"/>
  <c r="I34" i="7"/>
  <c r="K33" i="7"/>
  <c r="J33" i="7"/>
  <c r="I33" i="7"/>
  <c r="J32" i="7"/>
  <c r="I32" i="7"/>
  <c r="K32" i="7" s="1"/>
  <c r="K31" i="7"/>
  <c r="J31" i="7"/>
  <c r="I31" i="7"/>
  <c r="K30" i="7"/>
  <c r="J30" i="7"/>
  <c r="I30" i="7"/>
  <c r="J29" i="7"/>
  <c r="I29" i="7"/>
  <c r="K29" i="7" s="1"/>
  <c r="J28" i="7"/>
  <c r="I28" i="7"/>
  <c r="K28" i="7" s="1"/>
  <c r="J27" i="7"/>
  <c r="I27" i="7"/>
  <c r="J26" i="7"/>
  <c r="I26" i="7"/>
  <c r="K26" i="7" s="1"/>
  <c r="J25" i="7"/>
  <c r="I25" i="7"/>
  <c r="K25" i="7" s="1"/>
  <c r="J24" i="7"/>
  <c r="I24" i="7"/>
  <c r="K23" i="7"/>
  <c r="J23" i="7"/>
  <c r="I23" i="7"/>
  <c r="K22" i="7"/>
  <c r="J22" i="7"/>
  <c r="I22" i="7"/>
  <c r="J21" i="7"/>
  <c r="I21" i="7"/>
  <c r="K21" i="7" s="1"/>
  <c r="J20" i="7"/>
  <c r="I20" i="7"/>
  <c r="J19" i="7"/>
  <c r="I19" i="7"/>
  <c r="K18" i="7"/>
  <c r="J18" i="7"/>
  <c r="I18" i="7"/>
  <c r="J17" i="7"/>
  <c r="K17" i="7" s="1"/>
  <c r="I17" i="7"/>
  <c r="J16" i="7"/>
  <c r="I16" i="7"/>
  <c r="J15" i="7"/>
  <c r="K15" i="7" s="1"/>
  <c r="I15" i="7"/>
  <c r="J14" i="7"/>
  <c r="I14" i="7"/>
  <c r="K14" i="7" s="1"/>
  <c r="J13" i="7"/>
  <c r="I13" i="7"/>
  <c r="K13" i="7" s="1"/>
  <c r="J12" i="7"/>
  <c r="I12" i="7"/>
  <c r="K12" i="7" s="1"/>
  <c r="J11" i="7"/>
  <c r="K11" i="7" s="1"/>
  <c r="I11" i="7"/>
  <c r="K10" i="7"/>
  <c r="J10" i="7"/>
  <c r="I10" i="7"/>
  <c r="J9" i="7"/>
  <c r="I9" i="7"/>
  <c r="K9" i="7" s="1"/>
  <c r="J8" i="7"/>
  <c r="I8" i="7"/>
  <c r="K8" i="7" s="1"/>
  <c r="J7" i="7"/>
  <c r="I7" i="7"/>
  <c r="K7" i="7" s="1"/>
  <c r="J6" i="7"/>
  <c r="K6" i="7" s="1"/>
  <c r="I6" i="7"/>
  <c r="K5" i="7"/>
  <c r="J5" i="7"/>
  <c r="I5" i="7"/>
  <c r="K4" i="7"/>
  <c r="J4" i="7"/>
  <c r="I4" i="7"/>
  <c r="K3" i="7"/>
  <c r="K2" i="7" s="1"/>
  <c r="J3" i="7"/>
  <c r="I3" i="7"/>
  <c r="H2" i="7"/>
  <c r="K1" i="7"/>
  <c r="J1" i="7"/>
  <c r="I1" i="7"/>
  <c r="H1" i="7"/>
  <c r="G1" i="7"/>
  <c r="E1" i="7"/>
  <c r="D1" i="7"/>
  <c r="C1" i="7"/>
  <c r="J246" i="6"/>
  <c r="I246" i="6"/>
  <c r="A246" i="6"/>
  <c r="A245" i="6"/>
  <c r="J244" i="6"/>
  <c r="I244" i="6"/>
  <c r="A244" i="6"/>
  <c r="J243" i="6"/>
  <c r="I243" i="6"/>
  <c r="A243" i="6"/>
  <c r="J242" i="6"/>
  <c r="I242" i="6"/>
  <c r="A242" i="6"/>
  <c r="A241" i="6"/>
  <c r="A240" i="6"/>
  <c r="J239" i="6"/>
  <c r="I239" i="6"/>
  <c r="A239" i="6"/>
  <c r="J238" i="6"/>
  <c r="I238" i="6"/>
  <c r="A238" i="6"/>
  <c r="J237" i="6"/>
  <c r="I237" i="6"/>
  <c r="A237" i="6"/>
  <c r="A236" i="6"/>
  <c r="J235" i="6"/>
  <c r="I235" i="6"/>
  <c r="A235" i="6"/>
  <c r="J234" i="6"/>
  <c r="I234" i="6"/>
  <c r="A234" i="6"/>
  <c r="A233" i="6"/>
  <c r="J232" i="6"/>
  <c r="I232" i="6"/>
  <c r="A232" i="6"/>
  <c r="A231" i="6"/>
  <c r="J230" i="6"/>
  <c r="I230" i="6"/>
  <c r="A230" i="6"/>
  <c r="J229" i="6"/>
  <c r="I229" i="6"/>
  <c r="A229" i="6"/>
  <c r="J228" i="6"/>
  <c r="I228" i="6"/>
  <c r="A228" i="6"/>
  <c r="J227" i="6"/>
  <c r="I227" i="6"/>
  <c r="A227" i="6"/>
  <c r="J226" i="6"/>
  <c r="I226" i="6"/>
  <c r="A226" i="6"/>
  <c r="A225" i="6"/>
  <c r="A224" i="6"/>
  <c r="J223" i="6"/>
  <c r="I223" i="6"/>
  <c r="A223" i="6"/>
  <c r="J222" i="6"/>
  <c r="I222" i="6"/>
  <c r="A222" i="6"/>
  <c r="A221" i="6"/>
  <c r="J220" i="6"/>
  <c r="I220" i="6"/>
  <c r="A220" i="6"/>
  <c r="A219" i="6"/>
  <c r="J218" i="6"/>
  <c r="I218" i="6"/>
  <c r="A218" i="6"/>
  <c r="J217" i="6"/>
  <c r="I217" i="6"/>
  <c r="A217" i="6"/>
  <c r="J216" i="6"/>
  <c r="I216" i="6"/>
  <c r="A216" i="6"/>
  <c r="J215" i="6"/>
  <c r="I215" i="6"/>
  <c r="A215" i="6"/>
  <c r="J214" i="6"/>
  <c r="I214" i="6"/>
  <c r="A214" i="6"/>
  <c r="J213" i="6"/>
  <c r="I213" i="6"/>
  <c r="A213" i="6"/>
  <c r="J212" i="6"/>
  <c r="I212" i="6"/>
  <c r="A212" i="6"/>
  <c r="J211" i="6"/>
  <c r="I211" i="6"/>
  <c r="A211" i="6"/>
  <c r="A210" i="6"/>
  <c r="A209" i="6"/>
  <c r="J208" i="6"/>
  <c r="I208" i="6"/>
  <c r="A208" i="6"/>
  <c r="A207" i="6"/>
  <c r="A206" i="6"/>
  <c r="J205" i="6"/>
  <c r="I205" i="6"/>
  <c r="A205" i="6"/>
  <c r="A204" i="6"/>
  <c r="J203" i="6"/>
  <c r="I203" i="6"/>
  <c r="A203" i="6"/>
  <c r="A202" i="6"/>
  <c r="J201" i="6"/>
  <c r="I201" i="6"/>
  <c r="A201" i="6"/>
  <c r="J200" i="6"/>
  <c r="I200" i="6"/>
  <c r="A200" i="6"/>
  <c r="J199" i="6"/>
  <c r="I199" i="6"/>
  <c r="A199" i="6"/>
  <c r="A198" i="6"/>
  <c r="J197" i="6"/>
  <c r="I197" i="6"/>
  <c r="A197" i="6"/>
  <c r="J196" i="6"/>
  <c r="I196" i="6"/>
  <c r="A196" i="6"/>
  <c r="J195" i="6"/>
  <c r="I195" i="6"/>
  <c r="A195" i="6"/>
  <c r="J194" i="6"/>
  <c r="I194" i="6"/>
  <c r="A194" i="6"/>
  <c r="A193" i="6"/>
  <c r="J192" i="6"/>
  <c r="I192" i="6"/>
  <c r="A192" i="6"/>
  <c r="J191" i="6"/>
  <c r="I191" i="6"/>
  <c r="A191" i="6"/>
  <c r="J190" i="6"/>
  <c r="I190" i="6"/>
  <c r="A190" i="6"/>
  <c r="J189" i="6"/>
  <c r="I189" i="6"/>
  <c r="A189" i="6"/>
  <c r="J188" i="6"/>
  <c r="I188" i="6"/>
  <c r="A188" i="6"/>
  <c r="A187" i="6"/>
  <c r="J186" i="6"/>
  <c r="I186" i="6"/>
  <c r="A186" i="6"/>
  <c r="J185" i="6"/>
  <c r="I185" i="6"/>
  <c r="A185" i="6"/>
  <c r="J184" i="6"/>
  <c r="I184" i="6"/>
  <c r="A184" i="6"/>
  <c r="J183" i="6"/>
  <c r="I183" i="6"/>
  <c r="A183" i="6"/>
  <c r="A182" i="6"/>
  <c r="J181" i="6"/>
  <c r="I181" i="6"/>
  <c r="A181" i="6"/>
  <c r="J180" i="6"/>
  <c r="I180" i="6"/>
  <c r="A180" i="6"/>
  <c r="A179" i="6"/>
  <c r="J178" i="6"/>
  <c r="I178" i="6"/>
  <c r="A178" i="6"/>
  <c r="A177" i="6"/>
  <c r="J176" i="6"/>
  <c r="I176" i="6"/>
  <c r="A176" i="6"/>
  <c r="A175" i="6"/>
  <c r="J174" i="6"/>
  <c r="I174" i="6"/>
  <c r="A174" i="6"/>
  <c r="J173" i="6"/>
  <c r="I173" i="6"/>
  <c r="A173" i="6"/>
  <c r="J172" i="6"/>
  <c r="I172" i="6"/>
  <c r="A172" i="6"/>
  <c r="A171" i="6"/>
  <c r="J170" i="6"/>
  <c r="I170" i="6"/>
  <c r="A170" i="6"/>
  <c r="J169" i="6"/>
  <c r="I169" i="6"/>
  <c r="A169" i="6"/>
  <c r="J168" i="6"/>
  <c r="I168" i="6"/>
  <c r="A168" i="6"/>
  <c r="A167" i="6"/>
  <c r="J166" i="6"/>
  <c r="I166" i="6"/>
  <c r="A166" i="6"/>
  <c r="J165" i="6"/>
  <c r="I165" i="6"/>
  <c r="A165" i="6"/>
  <c r="J164" i="6"/>
  <c r="I164" i="6"/>
  <c r="A164" i="6"/>
  <c r="A163" i="6"/>
  <c r="J162" i="6"/>
  <c r="I162" i="6"/>
  <c r="A162" i="6"/>
  <c r="J161" i="6"/>
  <c r="I161" i="6"/>
  <c r="A161" i="6"/>
  <c r="J160" i="6"/>
  <c r="I160" i="6"/>
  <c r="A160" i="6"/>
  <c r="J159" i="6"/>
  <c r="I159" i="6"/>
  <c r="A159" i="6"/>
  <c r="A158" i="6"/>
  <c r="J157" i="6"/>
  <c r="I157" i="6"/>
  <c r="A157" i="6"/>
  <c r="J156" i="6"/>
  <c r="I156" i="6"/>
  <c r="A156" i="6"/>
  <c r="J155" i="6"/>
  <c r="I155" i="6"/>
  <c r="A155" i="6"/>
  <c r="J154" i="6"/>
  <c r="I154" i="6"/>
  <c r="A154" i="6"/>
  <c r="A153" i="6"/>
  <c r="J152" i="6"/>
  <c r="I152" i="6"/>
  <c r="A152" i="6"/>
  <c r="J151" i="6"/>
  <c r="I151" i="6"/>
  <c r="A151" i="6"/>
  <c r="A150" i="6"/>
  <c r="J149" i="6"/>
  <c r="I149" i="6"/>
  <c r="A149" i="6"/>
  <c r="J148" i="6"/>
  <c r="I148" i="6"/>
  <c r="A148" i="6"/>
  <c r="J147" i="6"/>
  <c r="I147" i="6"/>
  <c r="A147" i="6"/>
  <c r="A146" i="6"/>
  <c r="J145" i="6"/>
  <c r="I145" i="6"/>
  <c r="A145" i="6"/>
  <c r="J144" i="6"/>
  <c r="I144" i="6"/>
  <c r="A144" i="6"/>
  <c r="J143" i="6"/>
  <c r="I143" i="6"/>
  <c r="A143" i="6"/>
  <c r="A142" i="6"/>
  <c r="J141" i="6"/>
  <c r="I141" i="6"/>
  <c r="A141" i="6"/>
  <c r="J140" i="6"/>
  <c r="I140" i="6"/>
  <c r="A140" i="6"/>
  <c r="J139" i="6"/>
  <c r="I139" i="6"/>
  <c r="A139" i="6"/>
  <c r="A138" i="6"/>
  <c r="J137" i="6"/>
  <c r="I137" i="6"/>
  <c r="A137" i="6"/>
  <c r="J136" i="6"/>
  <c r="I136" i="6"/>
  <c r="A136" i="6"/>
  <c r="J135" i="6"/>
  <c r="I135" i="6"/>
  <c r="A135" i="6"/>
  <c r="J134" i="6"/>
  <c r="I134" i="6"/>
  <c r="A134" i="6"/>
  <c r="J133" i="6"/>
  <c r="I133" i="6"/>
  <c r="A133" i="6"/>
  <c r="J132" i="6"/>
  <c r="I132" i="6"/>
  <c r="A132" i="6"/>
  <c r="J131" i="6"/>
  <c r="I131" i="6"/>
  <c r="A131" i="6"/>
  <c r="J130" i="6"/>
  <c r="I130" i="6"/>
  <c r="A130" i="6"/>
  <c r="J129" i="6"/>
  <c r="I129" i="6"/>
  <c r="A129" i="6"/>
  <c r="A128" i="6"/>
  <c r="A127" i="6"/>
  <c r="J126" i="6"/>
  <c r="I126" i="6"/>
  <c r="A126" i="6"/>
  <c r="J125" i="6"/>
  <c r="I125" i="6"/>
  <c r="A125" i="6"/>
  <c r="J124" i="6"/>
  <c r="I124" i="6"/>
  <c r="A124" i="6"/>
  <c r="J123" i="6"/>
  <c r="I123" i="6"/>
  <c r="A123" i="6"/>
  <c r="J122" i="6"/>
  <c r="I122" i="6"/>
  <c r="A122" i="6"/>
  <c r="J121" i="6"/>
  <c r="I121" i="6"/>
  <c r="A121" i="6"/>
  <c r="J120" i="6"/>
  <c r="I120" i="6"/>
  <c r="A120" i="6"/>
  <c r="J119" i="6"/>
  <c r="I119" i="6"/>
  <c r="A119" i="6"/>
  <c r="J118" i="6"/>
  <c r="I118" i="6"/>
  <c r="A118" i="6"/>
  <c r="J117" i="6"/>
  <c r="I117" i="6"/>
  <c r="A117" i="6"/>
  <c r="J116" i="6"/>
  <c r="I116" i="6"/>
  <c r="A116" i="6"/>
  <c r="J115" i="6"/>
  <c r="I115" i="6"/>
  <c r="A115" i="6"/>
  <c r="A114" i="6"/>
  <c r="J113" i="6"/>
  <c r="I113" i="6"/>
  <c r="A113" i="6"/>
  <c r="J112" i="6"/>
  <c r="I112" i="6"/>
  <c r="A112" i="6"/>
  <c r="J111" i="6"/>
  <c r="I111" i="6"/>
  <c r="A111" i="6"/>
  <c r="J110" i="6"/>
  <c r="I110" i="6"/>
  <c r="A110" i="6"/>
  <c r="J109" i="6"/>
  <c r="I109" i="6"/>
  <c r="A109" i="6"/>
  <c r="J108" i="6"/>
  <c r="I108" i="6"/>
  <c r="A108" i="6"/>
  <c r="J107" i="6"/>
  <c r="I107" i="6"/>
  <c r="A107" i="6"/>
  <c r="J106" i="6"/>
  <c r="I106" i="6"/>
  <c r="A106" i="6"/>
  <c r="J105" i="6"/>
  <c r="I105" i="6"/>
  <c r="A105" i="6"/>
  <c r="J104" i="6"/>
  <c r="I104" i="6"/>
  <c r="A104" i="6"/>
  <c r="A103" i="6"/>
  <c r="A102" i="6"/>
  <c r="J101" i="6"/>
  <c r="I101" i="6"/>
  <c r="A101" i="6"/>
  <c r="J100" i="6"/>
  <c r="I100" i="6"/>
  <c r="A100" i="6"/>
  <c r="A99" i="6"/>
  <c r="J98" i="6"/>
  <c r="I98" i="6"/>
  <c r="A98" i="6"/>
  <c r="J97" i="6"/>
  <c r="I97" i="6"/>
  <c r="A97" i="6"/>
  <c r="A96" i="6"/>
  <c r="A95" i="6"/>
  <c r="J94" i="6"/>
  <c r="I94" i="6"/>
  <c r="A94" i="6"/>
  <c r="J93" i="6"/>
  <c r="I93" i="6"/>
  <c r="A93" i="6"/>
  <c r="A92" i="6"/>
  <c r="J91" i="6"/>
  <c r="I91" i="6"/>
  <c r="A91" i="6"/>
  <c r="J90" i="6"/>
  <c r="I90" i="6"/>
  <c r="A90" i="6"/>
  <c r="J89" i="6"/>
  <c r="I89" i="6"/>
  <c r="A89" i="6"/>
  <c r="J88" i="6"/>
  <c r="I88" i="6"/>
  <c r="A88" i="6"/>
  <c r="A87" i="6"/>
  <c r="J86" i="6"/>
  <c r="I86" i="6"/>
  <c r="A86" i="6"/>
  <c r="J85" i="6"/>
  <c r="I85" i="6"/>
  <c r="A85" i="6"/>
  <c r="J84" i="6"/>
  <c r="I84" i="6"/>
  <c r="A84" i="6"/>
  <c r="J83" i="6"/>
  <c r="I83" i="6"/>
  <c r="A83" i="6"/>
  <c r="J82" i="6"/>
  <c r="I82" i="6"/>
  <c r="A82" i="6"/>
  <c r="J81" i="6"/>
  <c r="I81" i="6"/>
  <c r="A81" i="6"/>
  <c r="J80" i="6"/>
  <c r="I80" i="6"/>
  <c r="A80" i="6"/>
  <c r="A79" i="6"/>
  <c r="J78" i="6"/>
  <c r="I78" i="6"/>
  <c r="A78" i="6"/>
  <c r="J77" i="6"/>
  <c r="I77" i="6"/>
  <c r="A77" i="6"/>
  <c r="A76" i="6"/>
  <c r="J75" i="6"/>
  <c r="I75" i="6"/>
  <c r="A75" i="6"/>
  <c r="A74" i="6"/>
  <c r="J73" i="6"/>
  <c r="I73" i="6"/>
  <c r="A73" i="6"/>
  <c r="J72" i="6"/>
  <c r="I72" i="6"/>
  <c r="A72" i="6"/>
  <c r="J71" i="6"/>
  <c r="I71" i="6"/>
  <c r="A71" i="6"/>
  <c r="J70" i="6"/>
  <c r="I70" i="6"/>
  <c r="A70" i="6"/>
  <c r="J69" i="6"/>
  <c r="I69" i="6"/>
  <c r="A69" i="6"/>
  <c r="J68" i="6"/>
  <c r="I68" i="6"/>
  <c r="A68" i="6"/>
  <c r="J67" i="6"/>
  <c r="I67" i="6"/>
  <c r="A67" i="6"/>
  <c r="J66" i="6"/>
  <c r="I66" i="6"/>
  <c r="A66" i="6"/>
  <c r="J65" i="6"/>
  <c r="I65" i="6"/>
  <c r="A65" i="6"/>
  <c r="J64" i="6"/>
  <c r="I64" i="6"/>
  <c r="A64" i="6"/>
  <c r="A63" i="6"/>
  <c r="J62" i="6"/>
  <c r="I62" i="6"/>
  <c r="A62" i="6"/>
  <c r="J61" i="6"/>
  <c r="I61" i="6"/>
  <c r="A61" i="6"/>
  <c r="J60" i="6"/>
  <c r="I60" i="6"/>
  <c r="A60" i="6"/>
  <c r="J59" i="6"/>
  <c r="I59" i="6"/>
  <c r="A59" i="6"/>
  <c r="J58" i="6"/>
  <c r="I58" i="6"/>
  <c r="A58" i="6"/>
  <c r="J57" i="6"/>
  <c r="I57" i="6"/>
  <c r="A57" i="6"/>
  <c r="J56" i="6"/>
  <c r="I56" i="6"/>
  <c r="A56" i="6"/>
  <c r="J55" i="6"/>
  <c r="I55" i="6"/>
  <c r="A55" i="6"/>
  <c r="A54" i="6"/>
  <c r="J53" i="6"/>
  <c r="I53" i="6"/>
  <c r="A53" i="6"/>
  <c r="J52" i="6"/>
  <c r="I52" i="6"/>
  <c r="A52" i="6"/>
  <c r="J51" i="6"/>
  <c r="I51" i="6"/>
  <c r="A51" i="6"/>
  <c r="J50" i="6"/>
  <c r="I50" i="6"/>
  <c r="A50" i="6"/>
  <c r="A49" i="6"/>
  <c r="J48" i="6"/>
  <c r="I48" i="6"/>
  <c r="A48" i="6"/>
  <c r="J47" i="6"/>
  <c r="I47" i="6"/>
  <c r="A47" i="6"/>
  <c r="J46" i="6"/>
  <c r="I46" i="6"/>
  <c r="A46" i="6"/>
  <c r="J45" i="6"/>
  <c r="I45" i="6"/>
  <c r="A45" i="6"/>
  <c r="J44" i="6"/>
  <c r="I44" i="6"/>
  <c r="A44" i="6"/>
  <c r="J43" i="6"/>
  <c r="I43" i="6"/>
  <c r="A43" i="6"/>
  <c r="J42" i="6"/>
  <c r="I42" i="6"/>
  <c r="A42" i="6"/>
  <c r="A41" i="6"/>
  <c r="J40" i="6"/>
  <c r="I40" i="6"/>
  <c r="A40" i="6"/>
  <c r="J39" i="6"/>
  <c r="I39" i="6"/>
  <c r="A39" i="6"/>
  <c r="J38" i="6"/>
  <c r="I38" i="6"/>
  <c r="A38" i="6"/>
  <c r="A37" i="6"/>
  <c r="J36" i="6"/>
  <c r="I36" i="6"/>
  <c r="A36" i="6"/>
  <c r="J35" i="6"/>
  <c r="I35" i="6"/>
  <c r="A35" i="6"/>
  <c r="J34" i="6"/>
  <c r="I34" i="6"/>
  <c r="A34" i="6"/>
  <c r="J33" i="6"/>
  <c r="I33" i="6"/>
  <c r="A33" i="6"/>
  <c r="J32" i="6"/>
  <c r="I32" i="6"/>
  <c r="A32" i="6"/>
  <c r="A31" i="6"/>
  <c r="J30" i="6"/>
  <c r="I30" i="6"/>
  <c r="A30" i="6"/>
  <c r="A29" i="6"/>
  <c r="J28" i="6"/>
  <c r="I28" i="6"/>
  <c r="A28" i="6"/>
  <c r="J27" i="6"/>
  <c r="I27" i="6"/>
  <c r="A27" i="6"/>
  <c r="A26" i="6"/>
  <c r="J25" i="6"/>
  <c r="I25" i="6"/>
  <c r="A25" i="6"/>
  <c r="J24" i="6"/>
  <c r="I24" i="6"/>
  <c r="A24" i="6"/>
  <c r="J23" i="6"/>
  <c r="I23" i="6"/>
  <c r="A23" i="6"/>
  <c r="A22" i="6"/>
  <c r="J21" i="6"/>
  <c r="I21" i="6"/>
  <c r="A21" i="6"/>
  <c r="J20" i="6"/>
  <c r="I20" i="6"/>
  <c r="A20" i="6"/>
  <c r="J19" i="6"/>
  <c r="I19" i="6"/>
  <c r="A19" i="6"/>
  <c r="J18" i="6"/>
  <c r="I18" i="6"/>
  <c r="H18" i="6"/>
  <c r="H104" i="1" s="1"/>
  <c r="A18" i="6"/>
  <c r="J17" i="6"/>
  <c r="I17" i="6"/>
  <c r="H17" i="6"/>
  <c r="G104" i="1" s="1"/>
  <c r="A17" i="6"/>
  <c r="J16" i="6"/>
  <c r="I16" i="6"/>
  <c r="H16" i="6"/>
  <c r="F104" i="1" s="1"/>
  <c r="A16" i="6"/>
  <c r="J15" i="6"/>
  <c r="I15" i="6"/>
  <c r="H15" i="6"/>
  <c r="E104" i="1" s="1"/>
  <c r="A15" i="6"/>
  <c r="J14" i="6"/>
  <c r="I14" i="6"/>
  <c r="H14" i="6"/>
  <c r="H82" i="1" s="1"/>
  <c r="A14" i="6"/>
  <c r="J13" i="6"/>
  <c r="I13" i="6"/>
  <c r="H13" i="6"/>
  <c r="G82" i="1" s="1"/>
  <c r="A13" i="6"/>
  <c r="J12" i="6"/>
  <c r="I12" i="6"/>
  <c r="H12" i="6"/>
  <c r="F82" i="1" s="1"/>
  <c r="A12" i="6"/>
  <c r="H11" i="6"/>
  <c r="E82" i="1" s="1"/>
  <c r="A11" i="6"/>
  <c r="J10" i="6"/>
  <c r="I10" i="6"/>
  <c r="H10" i="6"/>
  <c r="H60" i="1" s="1"/>
  <c r="A10" i="6"/>
  <c r="J9" i="6"/>
  <c r="I9" i="6"/>
  <c r="H9" i="6"/>
  <c r="G60" i="1" s="1"/>
  <c r="A9" i="6"/>
  <c r="H8" i="6"/>
  <c r="F60" i="1" s="1"/>
  <c r="A8" i="6"/>
  <c r="H7" i="6"/>
  <c r="E60" i="1" s="1"/>
  <c r="A7" i="6"/>
  <c r="J6" i="6"/>
  <c r="I6" i="6"/>
  <c r="A6" i="6"/>
  <c r="A5" i="6"/>
  <c r="A4" i="6"/>
  <c r="J3" i="6"/>
  <c r="I3" i="6"/>
  <c r="A3" i="6"/>
  <c r="H2" i="6"/>
  <c r="D16" i="1" s="1"/>
  <c r="K1" i="6"/>
  <c r="J1" i="6"/>
  <c r="I1" i="6"/>
  <c r="H1" i="6"/>
  <c r="G1" i="6"/>
  <c r="H6" i="6" s="1"/>
  <c r="J6" i="2" s="1"/>
  <c r="E1" i="6"/>
  <c r="D1" i="6"/>
  <c r="C1" i="6"/>
  <c r="A162" i="5"/>
  <c r="A161" i="5"/>
  <c r="A160" i="5"/>
  <c r="A159" i="5"/>
  <c r="A157" i="5"/>
  <c r="A156" i="5"/>
  <c r="A155" i="5"/>
  <c r="A154" i="5"/>
  <c r="A152" i="5"/>
  <c r="A150" i="5"/>
  <c r="A148" i="5"/>
  <c r="A147" i="5"/>
  <c r="A145" i="5"/>
  <c r="A144" i="5"/>
  <c r="A143" i="5"/>
  <c r="A141" i="5"/>
  <c r="A140" i="5"/>
  <c r="A139" i="5"/>
  <c r="A138" i="5"/>
  <c r="A136" i="5"/>
  <c r="A134" i="5"/>
  <c r="A133" i="5"/>
  <c r="A132" i="5"/>
  <c r="A131" i="5"/>
  <c r="A130" i="5"/>
  <c r="A128" i="5"/>
  <c r="A127" i="5"/>
  <c r="A126" i="5"/>
  <c r="A125" i="5"/>
  <c r="A124" i="5"/>
  <c r="A122" i="5"/>
  <c r="A121" i="5"/>
  <c r="A120" i="5"/>
  <c r="A119" i="5"/>
  <c r="A118" i="5"/>
  <c r="A115" i="5"/>
  <c r="A114" i="5"/>
  <c r="A113" i="5"/>
  <c r="A112" i="5"/>
  <c r="A111" i="5"/>
  <c r="A110" i="5"/>
  <c r="A109" i="5"/>
  <c r="A108" i="5"/>
  <c r="A107" i="5"/>
  <c r="A105" i="5"/>
  <c r="A102" i="5"/>
  <c r="A100" i="5"/>
  <c r="A99" i="5"/>
  <c r="A98" i="5"/>
  <c r="A97" i="5"/>
  <c r="A96" i="5"/>
  <c r="A95" i="5"/>
  <c r="A94" i="5"/>
  <c r="A93" i="5"/>
  <c r="A92" i="5"/>
  <c r="A89" i="5"/>
  <c r="A87" i="5"/>
  <c r="A86" i="5"/>
  <c r="A85" i="5"/>
  <c r="A84" i="5"/>
  <c r="A82" i="5"/>
  <c r="A81" i="5"/>
  <c r="A79" i="5"/>
  <c r="A77" i="5"/>
  <c r="A76" i="5"/>
  <c r="A75" i="5"/>
  <c r="A74" i="5"/>
  <c r="A73" i="5"/>
  <c r="A72" i="5"/>
  <c r="A70" i="5"/>
  <c r="A69" i="5"/>
  <c r="A68" i="5"/>
  <c r="A67" i="5"/>
  <c r="A66" i="5"/>
  <c r="A65" i="5"/>
  <c r="A64" i="5"/>
  <c r="A63" i="5"/>
  <c r="A61" i="5"/>
  <c r="A60" i="5"/>
  <c r="A59" i="5"/>
  <c r="A57" i="5"/>
  <c r="A56" i="5"/>
  <c r="A55" i="5"/>
  <c r="A54" i="5"/>
  <c r="A53" i="5"/>
  <c r="A51" i="5"/>
  <c r="A50" i="5"/>
  <c r="A49" i="5"/>
  <c r="A47" i="5"/>
  <c r="A45" i="5"/>
  <c r="A44" i="5"/>
  <c r="A42" i="5"/>
  <c r="A41" i="5"/>
  <c r="A40" i="5"/>
  <c r="A39" i="5"/>
  <c r="A38" i="5"/>
  <c r="A37" i="5"/>
  <c r="A36" i="5"/>
  <c r="A35" i="5"/>
  <c r="A34" i="5"/>
  <c r="A33" i="5"/>
  <c r="A32" i="5"/>
  <c r="A31" i="5"/>
  <c r="A30" i="5"/>
  <c r="A29" i="5"/>
  <c r="A28" i="5"/>
  <c r="A27" i="5"/>
  <c r="A24" i="5"/>
  <c r="A23" i="5"/>
  <c r="A22" i="5"/>
  <c r="A21" i="5"/>
  <c r="A18" i="5"/>
  <c r="A17" i="5"/>
  <c r="A16" i="5"/>
  <c r="A14" i="5"/>
  <c r="A13" i="5"/>
  <c r="A12" i="5"/>
  <c r="A10" i="5"/>
  <c r="A9" i="5"/>
  <c r="A8" i="5"/>
  <c r="A5" i="5"/>
  <c r="A3" i="5"/>
  <c r="C103" i="1"/>
  <c r="G1" i="5"/>
  <c r="E1" i="5"/>
  <c r="D1" i="5"/>
  <c r="C1" i="5"/>
  <c r="A42" i="4"/>
  <c r="J41" i="4"/>
  <c r="I41" i="4"/>
  <c r="A41" i="4"/>
  <c r="J40" i="4"/>
  <c r="I40" i="4"/>
  <c r="K40" i="4" s="1"/>
  <c r="A40" i="4"/>
  <c r="J39" i="4"/>
  <c r="I39" i="4"/>
  <c r="K39" i="4" s="1"/>
  <c r="A39" i="4"/>
  <c r="J38" i="4"/>
  <c r="I38" i="4"/>
  <c r="A38" i="4"/>
  <c r="J37" i="4"/>
  <c r="I37" i="4"/>
  <c r="A37" i="4"/>
  <c r="J34" i="4"/>
  <c r="I34" i="4"/>
  <c r="A34" i="4"/>
  <c r="J32" i="4"/>
  <c r="I32" i="4"/>
  <c r="K32" i="4" s="1"/>
  <c r="A32" i="4"/>
  <c r="J31" i="4"/>
  <c r="I31" i="4"/>
  <c r="K31" i="4" s="1"/>
  <c r="A31" i="4"/>
  <c r="J30" i="4"/>
  <c r="K30" i="4" s="1"/>
  <c r="I30" i="4"/>
  <c r="A30" i="4"/>
  <c r="J29" i="4"/>
  <c r="I29" i="4"/>
  <c r="A29" i="4"/>
  <c r="J28" i="4"/>
  <c r="I28" i="4"/>
  <c r="K28" i="4" s="1"/>
  <c r="A28" i="4"/>
  <c r="J26" i="4"/>
  <c r="I26" i="4"/>
  <c r="A26" i="4"/>
  <c r="J25" i="4"/>
  <c r="I25" i="4"/>
  <c r="A25" i="4"/>
  <c r="J24" i="4"/>
  <c r="I24" i="4"/>
  <c r="A24" i="4"/>
  <c r="J23" i="4"/>
  <c r="I23" i="4"/>
  <c r="A23" i="4"/>
  <c r="J22" i="4"/>
  <c r="K22" i="4" s="1"/>
  <c r="I22" i="4"/>
  <c r="A22" i="4"/>
  <c r="J19" i="4"/>
  <c r="I19" i="4"/>
  <c r="A19" i="4"/>
  <c r="J17" i="4"/>
  <c r="I17" i="4"/>
  <c r="A17" i="4"/>
  <c r="H18" i="4"/>
  <c r="H102" i="1" s="1"/>
  <c r="J16" i="4"/>
  <c r="I16" i="4"/>
  <c r="H17" i="4"/>
  <c r="G102" i="1" s="1"/>
  <c r="A16" i="4"/>
  <c r="J15" i="4"/>
  <c r="I15" i="4"/>
  <c r="H16" i="4"/>
  <c r="F102" i="1" s="1"/>
  <c r="A15" i="4"/>
  <c r="H15" i="4"/>
  <c r="E102" i="1" s="1"/>
  <c r="H14" i="4"/>
  <c r="H80" i="1" s="1"/>
  <c r="H13" i="4"/>
  <c r="G80" i="1" s="1"/>
  <c r="J12" i="4"/>
  <c r="I12" i="4"/>
  <c r="H12" i="4"/>
  <c r="F80" i="1" s="1"/>
  <c r="A12" i="4"/>
  <c r="J11" i="4"/>
  <c r="I11" i="4"/>
  <c r="H11" i="4"/>
  <c r="E80" i="1" s="1"/>
  <c r="A11" i="4"/>
  <c r="J10" i="4"/>
  <c r="I10" i="4"/>
  <c r="K10" i="4" s="1"/>
  <c r="H10" i="4"/>
  <c r="H58" i="1" s="1"/>
  <c r="A10" i="4"/>
  <c r="J9" i="4"/>
  <c r="I9" i="4"/>
  <c r="K9" i="4" s="1"/>
  <c r="H9" i="4"/>
  <c r="G58" i="1" s="1"/>
  <c r="A9" i="4"/>
  <c r="M8" i="4"/>
  <c r="J8" i="4"/>
  <c r="I8" i="4"/>
  <c r="H8" i="4"/>
  <c r="F58" i="1" s="1"/>
  <c r="A8" i="4"/>
  <c r="M7" i="4"/>
  <c r="J7" i="4"/>
  <c r="I7" i="4"/>
  <c r="K7" i="4" s="1"/>
  <c r="H7" i="4"/>
  <c r="E58" i="1" s="1"/>
  <c r="A7" i="4"/>
  <c r="J6" i="4"/>
  <c r="I6" i="4"/>
  <c r="K6" i="4" s="1"/>
  <c r="A6" i="4"/>
  <c r="H2" i="4"/>
  <c r="F4" i="2" s="1"/>
  <c r="F23" i="2" s="1"/>
  <c r="K1" i="4"/>
  <c r="J1" i="4"/>
  <c r="I1" i="4"/>
  <c r="H1" i="4"/>
  <c r="G1" i="4"/>
  <c r="H5" i="4" s="1"/>
  <c r="E1" i="4"/>
  <c r="D1" i="4"/>
  <c r="C1" i="4"/>
  <c r="A60" i="2"/>
  <c r="D22" i="2"/>
  <c r="D21" i="2"/>
  <c r="D20" i="2"/>
  <c r="D19" i="2"/>
  <c r="D18" i="2"/>
  <c r="D17" i="2"/>
  <c r="D16" i="2"/>
  <c r="D15" i="2"/>
  <c r="D14" i="2"/>
  <c r="D13" i="2"/>
  <c r="D12" i="2"/>
  <c r="D11" i="2"/>
  <c r="D10" i="2"/>
  <c r="D9" i="2"/>
  <c r="D8" i="2"/>
  <c r="D7" i="2"/>
  <c r="D6" i="2"/>
  <c r="D5" i="2"/>
  <c r="D4" i="2"/>
  <c r="J1" i="2"/>
  <c r="I1" i="2"/>
  <c r="H1" i="2"/>
  <c r="G1" i="2"/>
  <c r="E1" i="2"/>
  <c r="C1" i="2"/>
  <c r="D120" i="1"/>
  <c r="B120" i="1"/>
  <c r="D119" i="1"/>
  <c r="B119" i="1"/>
  <c r="D118" i="1"/>
  <c r="B118" i="1"/>
  <c r="D117" i="1"/>
  <c r="B117" i="1"/>
  <c r="D116" i="1"/>
  <c r="B116" i="1"/>
  <c r="D115" i="1"/>
  <c r="B115" i="1"/>
  <c r="D114" i="1"/>
  <c r="B114" i="1"/>
  <c r="D113" i="1"/>
  <c r="B113" i="1"/>
  <c r="D112" i="1"/>
  <c r="B112" i="1"/>
  <c r="D111" i="1"/>
  <c r="B111" i="1"/>
  <c r="D110" i="1"/>
  <c r="B110" i="1"/>
  <c r="D109" i="1"/>
  <c r="B109" i="1"/>
  <c r="D108" i="1"/>
  <c r="B108" i="1"/>
  <c r="D107" i="1"/>
  <c r="B107" i="1"/>
  <c r="D106" i="1"/>
  <c r="B106" i="1"/>
  <c r="D105" i="1"/>
  <c r="B105" i="1"/>
  <c r="D104" i="1"/>
  <c r="B104" i="1"/>
  <c r="D103" i="1"/>
  <c r="B103" i="1"/>
  <c r="D102" i="1"/>
  <c r="B102" i="1"/>
  <c r="D98" i="1"/>
  <c r="B98" i="1"/>
  <c r="D97" i="1"/>
  <c r="B97" i="1"/>
  <c r="D96" i="1"/>
  <c r="B96" i="1"/>
  <c r="D95" i="1"/>
  <c r="C95" i="1"/>
  <c r="B95" i="1"/>
  <c r="D94" i="1"/>
  <c r="B94" i="1"/>
  <c r="D93" i="1"/>
  <c r="B93" i="1"/>
  <c r="D92" i="1"/>
  <c r="B92" i="1"/>
  <c r="D91" i="1"/>
  <c r="B91" i="1"/>
  <c r="D90" i="1"/>
  <c r="B90" i="1"/>
  <c r="D89" i="1"/>
  <c r="C89" i="1"/>
  <c r="B89" i="1"/>
  <c r="D88" i="1"/>
  <c r="C88" i="1"/>
  <c r="B88" i="1"/>
  <c r="D87" i="1"/>
  <c r="B87" i="1"/>
  <c r="D86" i="1"/>
  <c r="B86" i="1"/>
  <c r="D85" i="1"/>
  <c r="B85" i="1"/>
  <c r="D84" i="1"/>
  <c r="B84" i="1"/>
  <c r="D83" i="1"/>
  <c r="B83" i="1"/>
  <c r="D82" i="1"/>
  <c r="B82" i="1"/>
  <c r="D81" i="1"/>
  <c r="B81" i="1"/>
  <c r="D80" i="1"/>
  <c r="B80" i="1"/>
  <c r="D76" i="1"/>
  <c r="B76" i="1"/>
  <c r="D75" i="1"/>
  <c r="B75" i="1"/>
  <c r="D74" i="1"/>
  <c r="B74" i="1"/>
  <c r="D73" i="1"/>
  <c r="B73" i="1"/>
  <c r="D72" i="1"/>
  <c r="B72" i="1"/>
  <c r="D71" i="1"/>
  <c r="B71" i="1"/>
  <c r="D70" i="1"/>
  <c r="B70" i="1"/>
  <c r="D69" i="1"/>
  <c r="B69" i="1"/>
  <c r="D68" i="1"/>
  <c r="B68" i="1"/>
  <c r="D67" i="1"/>
  <c r="B67" i="1"/>
  <c r="D66" i="1"/>
  <c r="B66" i="1"/>
  <c r="D65" i="1"/>
  <c r="B65" i="1"/>
  <c r="D64" i="1"/>
  <c r="B64" i="1"/>
  <c r="D63" i="1"/>
  <c r="B63" i="1"/>
  <c r="D62" i="1"/>
  <c r="B62" i="1"/>
  <c r="D61" i="1"/>
  <c r="B61" i="1"/>
  <c r="D60" i="1"/>
  <c r="B60" i="1"/>
  <c r="D59" i="1"/>
  <c r="B59" i="1"/>
  <c r="D58" i="1"/>
  <c r="B58" i="1"/>
  <c r="B54" i="1"/>
  <c r="B53" i="1"/>
  <c r="B52" i="1"/>
  <c r="B51" i="1"/>
  <c r="D50" i="1"/>
  <c r="B50" i="1"/>
  <c r="B49" i="1"/>
  <c r="B48" i="1"/>
  <c r="B47" i="1"/>
  <c r="B46" i="1"/>
  <c r="D45" i="1"/>
  <c r="B45" i="1"/>
  <c r="B44" i="1"/>
  <c r="B43" i="1"/>
  <c r="B42" i="1"/>
  <c r="B41" i="1"/>
  <c r="B40" i="1"/>
  <c r="B39" i="1"/>
  <c r="B38" i="1"/>
  <c r="B37" i="1"/>
  <c r="D36" i="1"/>
  <c r="B36" i="1"/>
  <c r="H32" i="1"/>
  <c r="G32" i="1"/>
  <c r="F32" i="1"/>
  <c r="B32" i="1"/>
  <c r="H31" i="1"/>
  <c r="G31" i="1"/>
  <c r="F31" i="1"/>
  <c r="B31" i="1"/>
  <c r="H30" i="1"/>
  <c r="G30" i="1"/>
  <c r="F30" i="1"/>
  <c r="B30" i="1"/>
  <c r="H29" i="1"/>
  <c r="G29" i="1"/>
  <c r="F29" i="1"/>
  <c r="B29" i="1"/>
  <c r="H28" i="1"/>
  <c r="G28" i="1"/>
  <c r="F28" i="1"/>
  <c r="B28" i="1"/>
  <c r="H27" i="1"/>
  <c r="G27" i="1"/>
  <c r="F27" i="1"/>
  <c r="B27" i="1"/>
  <c r="H26" i="1"/>
  <c r="G26" i="1"/>
  <c r="F26" i="1"/>
  <c r="B26" i="1"/>
  <c r="H25" i="1"/>
  <c r="G25" i="1"/>
  <c r="F25" i="1"/>
  <c r="B25" i="1"/>
  <c r="H24" i="1"/>
  <c r="G24" i="1"/>
  <c r="F24" i="1"/>
  <c r="B24" i="1"/>
  <c r="H23" i="1"/>
  <c r="G23" i="1"/>
  <c r="F23" i="1"/>
  <c r="B23" i="1"/>
  <c r="H22" i="1"/>
  <c r="G22" i="1"/>
  <c r="F22" i="1"/>
  <c r="B22" i="1"/>
  <c r="H21" i="1"/>
  <c r="G21" i="1"/>
  <c r="F21" i="1"/>
  <c r="B21" i="1"/>
  <c r="H20" i="1"/>
  <c r="G20" i="1"/>
  <c r="F20" i="1"/>
  <c r="B20" i="1"/>
  <c r="H19" i="1"/>
  <c r="G19" i="1"/>
  <c r="F19" i="1"/>
  <c r="B19" i="1"/>
  <c r="H18" i="1"/>
  <c r="G18" i="1"/>
  <c r="F18" i="1"/>
  <c r="B18" i="1"/>
  <c r="H17" i="1"/>
  <c r="G17" i="1"/>
  <c r="F17" i="1"/>
  <c r="B17" i="1"/>
  <c r="H16" i="1"/>
  <c r="G16" i="1"/>
  <c r="F16" i="1"/>
  <c r="B16" i="1"/>
  <c r="H15" i="1"/>
  <c r="G15" i="1"/>
  <c r="F15" i="1"/>
  <c r="B15" i="1"/>
  <c r="H14" i="1"/>
  <c r="G14" i="1"/>
  <c r="F14" i="1"/>
  <c r="F13" i="1" s="1"/>
  <c r="B14" i="1"/>
  <c r="F49" i="1" l="1"/>
  <c r="F37" i="1"/>
  <c r="G5" i="2"/>
  <c r="H37" i="1"/>
  <c r="G37" i="1"/>
  <c r="G13" i="1"/>
  <c r="D13" i="1" s="1"/>
  <c r="D10" i="1" s="1"/>
  <c r="H13" i="1"/>
  <c r="F2" i="2"/>
  <c r="K16" i="26"/>
  <c r="K70" i="26"/>
  <c r="K34" i="26"/>
  <c r="K61" i="26"/>
  <c r="K43" i="26"/>
  <c r="K72" i="26"/>
  <c r="K35" i="26"/>
  <c r="K28" i="26"/>
  <c r="I22" i="2"/>
  <c r="K8" i="26"/>
  <c r="K64" i="26"/>
  <c r="K14" i="26"/>
  <c r="K20" i="26"/>
  <c r="K46" i="26"/>
  <c r="K37" i="26"/>
  <c r="K36" i="23"/>
  <c r="K3" i="23"/>
  <c r="K43" i="23"/>
  <c r="K37" i="23"/>
  <c r="K20" i="23"/>
  <c r="K31" i="23"/>
  <c r="K23" i="23"/>
  <c r="K33" i="23"/>
  <c r="K17" i="23"/>
  <c r="K11" i="23"/>
  <c r="K39" i="23"/>
  <c r="K40" i="23"/>
  <c r="K26" i="23"/>
  <c r="K49" i="23"/>
  <c r="K29" i="23"/>
  <c r="K42" i="23"/>
  <c r="G53" i="1"/>
  <c r="H53" i="1"/>
  <c r="K22" i="23"/>
  <c r="K47" i="23"/>
  <c r="E53" i="1"/>
  <c r="G21" i="2"/>
  <c r="K34" i="23"/>
  <c r="K18" i="23"/>
  <c r="K19" i="23"/>
  <c r="K7" i="23"/>
  <c r="K27" i="23"/>
  <c r="K8" i="23"/>
  <c r="K21" i="23"/>
  <c r="K32" i="23"/>
  <c r="K46" i="23"/>
  <c r="K25" i="23"/>
  <c r="K203" i="22"/>
  <c r="K166" i="22"/>
  <c r="K83" i="22"/>
  <c r="K109" i="22"/>
  <c r="K91" i="22"/>
  <c r="K142" i="22"/>
  <c r="K168" i="22"/>
  <c r="K231" i="22"/>
  <c r="K251" i="22"/>
  <c r="K75" i="22"/>
  <c r="K100" i="22"/>
  <c r="K124" i="22"/>
  <c r="K177" i="22"/>
  <c r="K195" i="22"/>
  <c r="K197" i="22"/>
  <c r="K123" i="22"/>
  <c r="K176" i="22"/>
  <c r="K236" i="22"/>
  <c r="K7" i="22"/>
  <c r="K117" i="22"/>
  <c r="K170" i="22"/>
  <c r="K209" i="22"/>
  <c r="K41" i="22"/>
  <c r="K94" i="22"/>
  <c r="K118" i="22"/>
  <c r="K206" i="22"/>
  <c r="K234" i="22"/>
  <c r="K107" i="22"/>
  <c r="K184" i="22"/>
  <c r="K201" i="22"/>
  <c r="K34" i="22"/>
  <c r="K23" i="22"/>
  <c r="K212" i="22"/>
  <c r="K101" i="22"/>
  <c r="K126" i="22"/>
  <c r="K154" i="22"/>
  <c r="K179" i="22"/>
  <c r="K196" i="22"/>
  <c r="K204" i="22"/>
  <c r="K55" i="22"/>
  <c r="K246" i="22"/>
  <c r="K130" i="22"/>
  <c r="K183" i="22"/>
  <c r="K89" i="22"/>
  <c r="K28" i="22"/>
  <c r="K90" i="22"/>
  <c r="K167" i="22"/>
  <c r="K52" i="22"/>
  <c r="K151" i="22"/>
  <c r="K186" i="22"/>
  <c r="K228" i="22"/>
  <c r="K64" i="22"/>
  <c r="K17" i="22"/>
  <c r="K135" i="22"/>
  <c r="K18" i="22"/>
  <c r="K78" i="22"/>
  <c r="K136" i="22"/>
  <c r="K163" i="22"/>
  <c r="K19" i="22"/>
  <c r="K95" i="22"/>
  <c r="K145" i="22"/>
  <c r="K172" i="22"/>
  <c r="K247" i="22"/>
  <c r="K13" i="22"/>
  <c r="K50" i="22"/>
  <c r="K139" i="22"/>
  <c r="K59" i="22"/>
  <c r="K190" i="22"/>
  <c r="K140" i="22"/>
  <c r="K46" i="22"/>
  <c r="K98" i="22"/>
  <c r="K122" i="22"/>
  <c r="K227" i="22"/>
  <c r="K35" i="22"/>
  <c r="K47" i="22"/>
  <c r="K141" i="22"/>
  <c r="K93" i="22"/>
  <c r="K29" i="22"/>
  <c r="K49" i="22"/>
  <c r="K113" i="22"/>
  <c r="K155" i="22"/>
  <c r="K221" i="22"/>
  <c r="K238" i="22"/>
  <c r="K105" i="22"/>
  <c r="K128" i="22"/>
  <c r="K137" i="22"/>
  <c r="K171" i="22"/>
  <c r="K181" i="22"/>
  <c r="K213" i="22"/>
  <c r="K252" i="22"/>
  <c r="K14" i="22"/>
  <c r="K45" i="22"/>
  <c r="K72" i="22"/>
  <c r="K80" i="22"/>
  <c r="K157" i="22"/>
  <c r="K188" i="22"/>
  <c r="K222" i="22"/>
  <c r="K51" i="22"/>
  <c r="K165" i="22"/>
  <c r="K198" i="22"/>
  <c r="K73" i="22"/>
  <c r="K81" i="22"/>
  <c r="K158" i="22"/>
  <c r="K223" i="22"/>
  <c r="K241" i="22"/>
  <c r="K9" i="22"/>
  <c r="K16" i="22"/>
  <c r="K24" i="22"/>
  <c r="K147" i="22"/>
  <c r="K173" i="22"/>
  <c r="K216" i="22"/>
  <c r="K82" i="22"/>
  <c r="K108" i="22"/>
  <c r="K132" i="22"/>
  <c r="K217" i="22"/>
  <c r="K160" i="22"/>
  <c r="K26" i="22"/>
  <c r="K65" i="22"/>
  <c r="K150" i="22"/>
  <c r="K32" i="22"/>
  <c r="K48" i="22"/>
  <c r="K85" i="22"/>
  <c r="K92" i="22"/>
  <c r="K116" i="22"/>
  <c r="K202" i="22"/>
  <c r="K27" i="22"/>
  <c r="K40" i="22"/>
  <c r="K68" i="22"/>
  <c r="K110" i="22"/>
  <c r="K230" i="22"/>
  <c r="K182" i="22"/>
  <c r="K205" i="22"/>
  <c r="K76" i="22"/>
  <c r="K215" i="22"/>
  <c r="K148" i="22"/>
  <c r="K159" i="22"/>
  <c r="K189" i="22"/>
  <c r="K3" i="22"/>
  <c r="K56" i="22"/>
  <c r="K69" i="22"/>
  <c r="K86" i="22"/>
  <c r="K253" i="22"/>
  <c r="K187" i="22"/>
  <c r="K220" i="22"/>
  <c r="K54" i="22"/>
  <c r="K58" i="22"/>
  <c r="K79" i="22"/>
  <c r="K87" i="22"/>
  <c r="K254" i="22"/>
  <c r="H6" i="22"/>
  <c r="K6" i="22"/>
  <c r="K38" i="22"/>
  <c r="K143" i="22"/>
  <c r="K161" i="22"/>
  <c r="K192" i="22"/>
  <c r="K225" i="22"/>
  <c r="K233" i="22"/>
  <c r="K242" i="22"/>
  <c r="K218" i="22"/>
  <c r="K248" i="22"/>
  <c r="K256" i="22"/>
  <c r="K99" i="22"/>
  <c r="H4" i="22"/>
  <c r="K175" i="22"/>
  <c r="K200" i="22"/>
  <c r="K88" i="22"/>
  <c r="K193" i="22"/>
  <c r="K226" i="22"/>
  <c r="K127" i="22"/>
  <c r="K169" i="22"/>
  <c r="K21" i="22"/>
  <c r="K36" i="22"/>
  <c r="K60" i="22"/>
  <c r="K97" i="22"/>
  <c r="K119" i="22"/>
  <c r="K211" i="22"/>
  <c r="K219" i="22"/>
  <c r="K249" i="22"/>
  <c r="K39" i="22"/>
  <c r="K53" i="22"/>
  <c r="K75" i="21"/>
  <c r="K125" i="21"/>
  <c r="D29" i="1"/>
  <c r="J29" i="1" s="1"/>
  <c r="K43" i="21"/>
  <c r="K99" i="21"/>
  <c r="K114" i="21"/>
  <c r="K135" i="21"/>
  <c r="K148" i="21"/>
  <c r="K191" i="21"/>
  <c r="K78" i="21"/>
  <c r="K196" i="21"/>
  <c r="K73" i="21"/>
  <c r="K48" i="21"/>
  <c r="K179" i="21"/>
  <c r="K128" i="21"/>
  <c r="K71" i="21"/>
  <c r="K32" i="21"/>
  <c r="K60" i="21"/>
  <c r="K39" i="21"/>
  <c r="K98" i="21"/>
  <c r="K171" i="21"/>
  <c r="K22" i="21"/>
  <c r="K192" i="21"/>
  <c r="K120" i="21"/>
  <c r="K36" i="21"/>
  <c r="K144" i="21"/>
  <c r="K169" i="21"/>
  <c r="K85" i="21"/>
  <c r="K19" i="21"/>
  <c r="K86" i="21"/>
  <c r="K123" i="21"/>
  <c r="K14" i="21"/>
  <c r="K23" i="21"/>
  <c r="K133" i="21"/>
  <c r="K147" i="21"/>
  <c r="K172" i="21"/>
  <c r="K190" i="21"/>
  <c r="K61" i="21"/>
  <c r="K90" i="21"/>
  <c r="K93" i="21"/>
  <c r="K124" i="21"/>
  <c r="K157" i="21"/>
  <c r="K94" i="21"/>
  <c r="K113" i="21"/>
  <c r="K9" i="21"/>
  <c r="K16" i="21"/>
  <c r="K26" i="21"/>
  <c r="K54" i="21"/>
  <c r="K107" i="21"/>
  <c r="K136" i="21"/>
  <c r="K159" i="21"/>
  <c r="K194" i="21"/>
  <c r="K185" i="21"/>
  <c r="K5" i="21"/>
  <c r="K38" i="21"/>
  <c r="K58" i="21"/>
  <c r="K40" i="21"/>
  <c r="K189" i="21"/>
  <c r="K31" i="21"/>
  <c r="K112" i="21"/>
  <c r="K175" i="21"/>
  <c r="K80" i="21"/>
  <c r="K8" i="21"/>
  <c r="K33" i="21"/>
  <c r="K13" i="21"/>
  <c r="K15" i="21"/>
  <c r="K103" i="21"/>
  <c r="K118" i="21"/>
  <c r="K150" i="21"/>
  <c r="K184" i="21"/>
  <c r="K44" i="21"/>
  <c r="K46" i="21"/>
  <c r="K63" i="21"/>
  <c r="K151" i="21"/>
  <c r="K161" i="21"/>
  <c r="K116" i="21"/>
  <c r="K121" i="21"/>
  <c r="K180" i="21"/>
  <c r="K55" i="21"/>
  <c r="K74" i="21"/>
  <c r="K152" i="21"/>
  <c r="K11" i="21"/>
  <c r="K88" i="21"/>
  <c r="K130" i="21"/>
  <c r="K145" i="21"/>
  <c r="K181" i="21"/>
  <c r="K195" i="21"/>
  <c r="K28" i="21"/>
  <c r="K122" i="21"/>
  <c r="K163" i="21"/>
  <c r="K50" i="21"/>
  <c r="K70" i="21"/>
  <c r="K6" i="21"/>
  <c r="K12" i="21"/>
  <c r="C73" i="1" s="1"/>
  <c r="K30" i="21"/>
  <c r="K165" i="21"/>
  <c r="K174" i="21"/>
  <c r="I73" i="1"/>
  <c r="K21" i="21"/>
  <c r="K49" i="21"/>
  <c r="K156" i="21"/>
  <c r="I95" i="1"/>
  <c r="K35" i="21"/>
  <c r="K51" i="21"/>
  <c r="K83" i="21"/>
  <c r="K146" i="21"/>
  <c r="K20" i="21"/>
  <c r="K115" i="21"/>
  <c r="K126" i="21"/>
  <c r="K162" i="21"/>
  <c r="K100" i="21"/>
  <c r="K154" i="21"/>
  <c r="K81" i="21"/>
  <c r="K139" i="21"/>
  <c r="K170" i="21"/>
  <c r="K166" i="21"/>
  <c r="K65" i="21"/>
  <c r="K95" i="21"/>
  <c r="K143" i="21"/>
  <c r="K182" i="21"/>
  <c r="K3" i="21"/>
  <c r="K56" i="21"/>
  <c r="C117" i="1" s="1"/>
  <c r="K158" i="21"/>
  <c r="K96" i="21"/>
  <c r="K109" i="21"/>
  <c r="K25" i="21"/>
  <c r="K42" i="21"/>
  <c r="K68" i="21"/>
  <c r="K97" i="21"/>
  <c r="K110" i="21"/>
  <c r="K84" i="21"/>
  <c r="K101" i="21"/>
  <c r="K129" i="21"/>
  <c r="J19" i="2"/>
  <c r="K187" i="21"/>
  <c r="K137" i="21"/>
  <c r="K106" i="21"/>
  <c r="K141" i="21"/>
  <c r="K77" i="21"/>
  <c r="K89" i="21"/>
  <c r="K168" i="21"/>
  <c r="K176" i="21"/>
  <c r="I117" i="1"/>
  <c r="C29" i="1"/>
  <c r="K94" i="20"/>
  <c r="K165" i="20"/>
  <c r="K227" i="20"/>
  <c r="K343" i="20"/>
  <c r="K294" i="20"/>
  <c r="K277" i="20"/>
  <c r="K82" i="20"/>
  <c r="K89" i="20"/>
  <c r="K148" i="20"/>
  <c r="K295" i="20"/>
  <c r="K325" i="20"/>
  <c r="K66" i="20"/>
  <c r="K75" i="20"/>
  <c r="K179" i="20"/>
  <c r="K316" i="20"/>
  <c r="K169" i="20"/>
  <c r="K76" i="20"/>
  <c r="K109" i="20"/>
  <c r="K149" i="20"/>
  <c r="K240" i="20"/>
  <c r="K29" i="20"/>
  <c r="K39" i="20"/>
  <c r="K248" i="20"/>
  <c r="K328" i="20"/>
  <c r="K88" i="20"/>
  <c r="K245" i="20"/>
  <c r="J18" i="2"/>
  <c r="E50" i="1"/>
  <c r="K14" i="20"/>
  <c r="K20" i="20"/>
  <c r="K70" i="20"/>
  <c r="K58" i="20"/>
  <c r="K160" i="20"/>
  <c r="K265" i="20"/>
  <c r="E28" i="1"/>
  <c r="K249" i="20"/>
  <c r="K291" i="20"/>
  <c r="K330" i="20"/>
  <c r="K79" i="20"/>
  <c r="K187" i="20"/>
  <c r="G50" i="1"/>
  <c r="I18" i="2"/>
  <c r="K53" i="20"/>
  <c r="K226" i="20"/>
  <c r="K233" i="20"/>
  <c r="K27" i="20"/>
  <c r="K47" i="20"/>
  <c r="K95" i="20"/>
  <c r="K115" i="20"/>
  <c r="K243" i="20"/>
  <c r="K292" i="20"/>
  <c r="K312" i="20"/>
  <c r="K355" i="20"/>
  <c r="K114" i="20"/>
  <c r="K176" i="20"/>
  <c r="K356" i="20"/>
  <c r="K135" i="20"/>
  <c r="K199" i="20"/>
  <c r="K210" i="20"/>
  <c r="K251" i="20"/>
  <c r="K293" i="20"/>
  <c r="K322" i="20"/>
  <c r="K156" i="20"/>
  <c r="K341" i="20"/>
  <c r="K200" i="20"/>
  <c r="K211" i="20"/>
  <c r="K268" i="20"/>
  <c r="K349" i="20"/>
  <c r="K40" i="20"/>
  <c r="K98" i="20"/>
  <c r="K129" i="20"/>
  <c r="K221" i="20"/>
  <c r="K358" i="20"/>
  <c r="K21" i="20"/>
  <c r="K203" i="20"/>
  <c r="K253" i="20"/>
  <c r="K193" i="20"/>
  <c r="K140" i="20"/>
  <c r="K222" i="20"/>
  <c r="K278" i="20"/>
  <c r="K334" i="20"/>
  <c r="K360" i="20"/>
  <c r="K23" i="20"/>
  <c r="K121" i="20"/>
  <c r="K254" i="20"/>
  <c r="H4" i="20"/>
  <c r="K34" i="20"/>
  <c r="K62" i="20"/>
  <c r="K102" i="20"/>
  <c r="K142" i="20"/>
  <c r="K172" i="20"/>
  <c r="K336" i="20"/>
  <c r="K112" i="20"/>
  <c r="K195" i="20"/>
  <c r="K289" i="20"/>
  <c r="K35" i="20"/>
  <c r="K133" i="20"/>
  <c r="K143" i="20"/>
  <c r="K184" i="20"/>
  <c r="K338" i="20"/>
  <c r="K363" i="20"/>
  <c r="K11" i="20"/>
  <c r="K67" i="20"/>
  <c r="K122" i="20"/>
  <c r="K313" i="20"/>
  <c r="K364" i="20"/>
  <c r="K171" i="20"/>
  <c r="K348" i="20"/>
  <c r="K12" i="20"/>
  <c r="K17" i="20"/>
  <c r="K50" i="20"/>
  <c r="K90" i="20"/>
  <c r="K234" i="20"/>
  <c r="K272" i="20"/>
  <c r="K324" i="20"/>
  <c r="K43" i="20"/>
  <c r="K77" i="20"/>
  <c r="K108" i="20"/>
  <c r="K125" i="20"/>
  <c r="K183" i="20"/>
  <c r="K228" i="20"/>
  <c r="K357" i="20"/>
  <c r="K18" i="20"/>
  <c r="K51" i="20"/>
  <c r="K91" i="20"/>
  <c r="K235" i="20"/>
  <c r="K273" i="20"/>
  <c r="K297" i="20"/>
  <c r="K333" i="20"/>
  <c r="K116" i="20"/>
  <c r="K173" i="20"/>
  <c r="K213" i="20"/>
  <c r="K244" i="20"/>
  <c r="K257" i="20"/>
  <c r="K308" i="20"/>
  <c r="K350" i="20"/>
  <c r="K8" i="20"/>
  <c r="K28" i="20"/>
  <c r="K146" i="20"/>
  <c r="K153" i="20"/>
  <c r="K214" i="20"/>
  <c r="K259" i="20"/>
  <c r="K309" i="20"/>
  <c r="K352" i="20"/>
  <c r="K99" i="20"/>
  <c r="K282" i="20"/>
  <c r="K166" i="20"/>
  <c r="K215" i="20"/>
  <c r="K260" i="20"/>
  <c r="K317" i="20"/>
  <c r="K136" i="20"/>
  <c r="K231" i="20"/>
  <c r="K283" i="20"/>
  <c r="K362" i="20"/>
  <c r="K3" i="20"/>
  <c r="K10" i="20"/>
  <c r="K55" i="20"/>
  <c r="K103" i="20"/>
  <c r="K139" i="20"/>
  <c r="K178" i="20"/>
  <c r="K198" i="20"/>
  <c r="K247" i="20"/>
  <c r="K284" i="20"/>
  <c r="K189" i="20"/>
  <c r="K241" i="20"/>
  <c r="K269" i="20"/>
  <c r="K305" i="20"/>
  <c r="K321" i="20"/>
  <c r="K370" i="20"/>
  <c r="K67" i="19"/>
  <c r="K39" i="19"/>
  <c r="K48" i="19"/>
  <c r="K59" i="19"/>
  <c r="H5" i="19"/>
  <c r="K13" i="19"/>
  <c r="K40" i="19"/>
  <c r="K70" i="19"/>
  <c r="K55" i="19"/>
  <c r="K63" i="19"/>
  <c r="K74" i="19"/>
  <c r="K26" i="19"/>
  <c r="K147" i="18"/>
  <c r="K143" i="18"/>
  <c r="K122" i="18"/>
  <c r="K148" i="18"/>
  <c r="K134" i="18"/>
  <c r="K155" i="18"/>
  <c r="K254" i="18"/>
  <c r="K5" i="18"/>
  <c r="K246" i="18"/>
  <c r="K130" i="18"/>
  <c r="K223" i="18"/>
  <c r="K251" i="18"/>
  <c r="K42" i="18"/>
  <c r="K225" i="18"/>
  <c r="K209" i="18"/>
  <c r="K237" i="18"/>
  <c r="K193" i="18"/>
  <c r="K220" i="18"/>
  <c r="K30" i="18"/>
  <c r="K230" i="18"/>
  <c r="K16" i="18"/>
  <c r="K32" i="18"/>
  <c r="K49" i="18"/>
  <c r="K178" i="18"/>
  <c r="K60" i="18"/>
  <c r="K162" i="18"/>
  <c r="K205" i="18"/>
  <c r="K104" i="18"/>
  <c r="K93" i="18"/>
  <c r="K136" i="18"/>
  <c r="K101" i="18"/>
  <c r="K39" i="18"/>
  <c r="K66" i="18"/>
  <c r="K95" i="18"/>
  <c r="K117" i="18"/>
  <c r="K31" i="18"/>
  <c r="K159" i="18"/>
  <c r="K231" i="18"/>
  <c r="D26" i="1"/>
  <c r="J26" i="1" s="1"/>
  <c r="F16" i="2"/>
  <c r="K68" i="18"/>
  <c r="K172" i="18"/>
  <c r="K190" i="18"/>
  <c r="K244" i="18"/>
  <c r="K191" i="18"/>
  <c r="K154" i="18"/>
  <c r="K41" i="18"/>
  <c r="K98" i="18"/>
  <c r="K61" i="18"/>
  <c r="K115" i="18"/>
  <c r="K229" i="18"/>
  <c r="K18" i="18"/>
  <c r="K26" i="18"/>
  <c r="K44" i="18"/>
  <c r="K186" i="18"/>
  <c r="K12" i="18"/>
  <c r="K62" i="18"/>
  <c r="K92" i="18"/>
  <c r="K45" i="18"/>
  <c r="K72" i="18"/>
  <c r="K83" i="18"/>
  <c r="K212" i="18"/>
  <c r="K64" i="18"/>
  <c r="K22" i="18"/>
  <c r="K47" i="18"/>
  <c r="K86" i="18"/>
  <c r="K140" i="18"/>
  <c r="K197" i="18"/>
  <c r="K216" i="18"/>
  <c r="K53" i="18"/>
  <c r="K102" i="18"/>
  <c r="K125" i="18"/>
  <c r="K173" i="18"/>
  <c r="K207" i="18"/>
  <c r="K252" i="18"/>
  <c r="K15" i="18"/>
  <c r="K38" i="18"/>
  <c r="K110" i="18"/>
  <c r="K144" i="18"/>
  <c r="K149" i="18"/>
  <c r="K84" i="18"/>
  <c r="K23" i="18"/>
  <c r="K56" i="18"/>
  <c r="K219" i="18"/>
  <c r="K228" i="18"/>
  <c r="I26" i="1"/>
  <c r="K24" i="18"/>
  <c r="K77" i="18"/>
  <c r="K137" i="18"/>
  <c r="K201" i="18"/>
  <c r="K106" i="18"/>
  <c r="K118" i="18"/>
  <c r="K129" i="18"/>
  <c r="K176" i="18"/>
  <c r="K211" i="18"/>
  <c r="K17" i="18"/>
  <c r="K87" i="18"/>
  <c r="K202" i="18"/>
  <c r="K96" i="18"/>
  <c r="K150" i="18"/>
  <c r="K249" i="18"/>
  <c r="K8" i="18"/>
  <c r="K81" i="18"/>
  <c r="K90" i="18"/>
  <c r="K19" i="18"/>
  <c r="K27" i="18"/>
  <c r="K36" i="18"/>
  <c r="K70" i="18"/>
  <c r="K171" i="18"/>
  <c r="K232" i="18"/>
  <c r="K242" i="18"/>
  <c r="K91" i="18"/>
  <c r="K14" i="18"/>
  <c r="K20" i="18"/>
  <c r="K198" i="18"/>
  <c r="K234" i="18"/>
  <c r="K243" i="18"/>
  <c r="I92" i="1"/>
  <c r="I114" i="1"/>
  <c r="K50" i="18"/>
  <c r="K67" i="18"/>
  <c r="K113" i="18"/>
  <c r="K131" i="18"/>
  <c r="K160" i="18"/>
  <c r="K177" i="18"/>
  <c r="K194" i="18"/>
  <c r="K245" i="18"/>
  <c r="K253" i="18"/>
  <c r="K35" i="18"/>
  <c r="K109" i="18"/>
  <c r="K58" i="18"/>
  <c r="K236" i="18"/>
  <c r="J16" i="2"/>
  <c r="K28" i="18"/>
  <c r="K78" i="18"/>
  <c r="K133" i="18"/>
  <c r="K141" i="18"/>
  <c r="K52" i="18"/>
  <c r="H3" i="18"/>
  <c r="K79" i="18"/>
  <c r="K105" i="18"/>
  <c r="K163" i="18"/>
  <c r="K181" i="18"/>
  <c r="K221" i="18"/>
  <c r="K256" i="18"/>
  <c r="K204" i="18"/>
  <c r="K213" i="18"/>
  <c r="K153" i="18"/>
  <c r="K240" i="18"/>
  <c r="K54" i="18"/>
  <c r="K257" i="18"/>
  <c r="K46" i="18"/>
  <c r="K71" i="18"/>
  <c r="K145" i="18"/>
  <c r="K63" i="18"/>
  <c r="K82" i="18"/>
  <c r="K108" i="18"/>
  <c r="K127" i="18"/>
  <c r="K165" i="18"/>
  <c r="K183" i="18"/>
  <c r="K250" i="18"/>
  <c r="K111" i="18"/>
  <c r="K33" i="18"/>
  <c r="K138" i="18"/>
  <c r="K167" i="18"/>
  <c r="K185" i="18"/>
  <c r="K192" i="18"/>
  <c r="K196" i="18"/>
  <c r="C26" i="1"/>
  <c r="K40" i="18"/>
  <c r="K157" i="18"/>
  <c r="K120" i="18"/>
  <c r="K158" i="18"/>
  <c r="K208" i="18"/>
  <c r="K218" i="18"/>
  <c r="K57" i="18"/>
  <c r="K75" i="18"/>
  <c r="K200" i="18"/>
  <c r="K227" i="18"/>
  <c r="I70" i="1"/>
  <c r="K16" i="17"/>
  <c r="K9" i="17"/>
  <c r="K25" i="17"/>
  <c r="K5" i="17"/>
  <c r="K12" i="17"/>
  <c r="K7" i="17"/>
  <c r="K14" i="17"/>
  <c r="K28" i="17"/>
  <c r="K22" i="17"/>
  <c r="K20" i="17"/>
  <c r="K17" i="17"/>
  <c r="H5" i="17"/>
  <c r="K23" i="17"/>
  <c r="K27" i="17"/>
  <c r="K10" i="17"/>
  <c r="K46" i="16"/>
  <c r="K64" i="16"/>
  <c r="K117" i="16"/>
  <c r="K125" i="16"/>
  <c r="K71" i="16"/>
  <c r="K73" i="16"/>
  <c r="K105" i="16"/>
  <c r="K86" i="16"/>
  <c r="K121" i="16"/>
  <c r="K52" i="16"/>
  <c r="K80" i="16"/>
  <c r="K115" i="16"/>
  <c r="K12" i="16"/>
  <c r="K62" i="16"/>
  <c r="K28" i="16"/>
  <c r="I90" i="1"/>
  <c r="K30" i="16"/>
  <c r="K68" i="16"/>
  <c r="K126" i="16"/>
  <c r="K84" i="16"/>
  <c r="K3" i="16"/>
  <c r="K119" i="16"/>
  <c r="K50" i="16"/>
  <c r="K130" i="16"/>
  <c r="K77" i="16"/>
  <c r="E24" i="1"/>
  <c r="K101" i="16"/>
  <c r="K107" i="16"/>
  <c r="K39" i="16"/>
  <c r="K45" i="16"/>
  <c r="K31" i="16"/>
  <c r="K83" i="16"/>
  <c r="K57" i="16"/>
  <c r="K76" i="16"/>
  <c r="K17" i="16"/>
  <c r="K33" i="16"/>
  <c r="K41" i="16"/>
  <c r="K48" i="16"/>
  <c r="K110" i="16"/>
  <c r="K85" i="16"/>
  <c r="K103" i="16"/>
  <c r="K11" i="16"/>
  <c r="K18" i="16"/>
  <c r="K26" i="16"/>
  <c r="K42" i="16"/>
  <c r="K109" i="16"/>
  <c r="K19" i="16"/>
  <c r="K78" i="16"/>
  <c r="K98" i="16"/>
  <c r="D24" i="1"/>
  <c r="J24" i="1" s="1"/>
  <c r="J14" i="2"/>
  <c r="K24" i="16"/>
  <c r="K40" i="16"/>
  <c r="K106" i="16"/>
  <c r="K75" i="16"/>
  <c r="K82" i="16"/>
  <c r="K27" i="16"/>
  <c r="K43" i="16"/>
  <c r="K59" i="16"/>
  <c r="K102" i="16"/>
  <c r="K9" i="16"/>
  <c r="K60" i="16"/>
  <c r="K37" i="16"/>
  <c r="K22" i="16"/>
  <c r="K54" i="16"/>
  <c r="K94" i="16"/>
  <c r="K99" i="16"/>
  <c r="K34" i="16"/>
  <c r="K87" i="16"/>
  <c r="K93" i="16"/>
  <c r="K133" i="16"/>
  <c r="I24" i="1"/>
  <c r="K36" i="16"/>
  <c r="K66" i="16"/>
  <c r="K25" i="16"/>
  <c r="K91" i="16"/>
  <c r="K116" i="16"/>
  <c r="K47" i="16"/>
  <c r="K13" i="16"/>
  <c r="F14" i="2"/>
  <c r="K10" i="16"/>
  <c r="K21" i="16"/>
  <c r="G14" i="2"/>
  <c r="K51" i="16"/>
  <c r="K100" i="16"/>
  <c r="K114" i="16"/>
  <c r="K16" i="16"/>
  <c r="K69" i="16"/>
  <c r="K122" i="16"/>
  <c r="K61" i="16"/>
  <c r="K123" i="16"/>
  <c r="K131" i="16"/>
  <c r="I112" i="1"/>
  <c r="H14" i="2"/>
  <c r="K38" i="14"/>
  <c r="K56" i="14"/>
  <c r="K53" i="14"/>
  <c r="K37" i="14"/>
  <c r="K43" i="14"/>
  <c r="K25" i="14"/>
  <c r="K20" i="14"/>
  <c r="C67" i="1" s="1"/>
  <c r="K10" i="14"/>
  <c r="K64" i="14"/>
  <c r="D23" i="1"/>
  <c r="J23" i="1" s="1"/>
  <c r="K23" i="14"/>
  <c r="K54" i="14"/>
  <c r="K18" i="14"/>
  <c r="K45" i="14"/>
  <c r="K60" i="14"/>
  <c r="K39" i="14"/>
  <c r="K66" i="14"/>
  <c r="K19" i="14"/>
  <c r="K36" i="14"/>
  <c r="K74" i="14"/>
  <c r="K55" i="14"/>
  <c r="K8" i="14"/>
  <c r="K77" i="14"/>
  <c r="K42" i="14"/>
  <c r="K7" i="14"/>
  <c r="K52" i="14"/>
  <c r="K3" i="14"/>
  <c r="K33" i="14"/>
  <c r="K47" i="14"/>
  <c r="F45" i="1"/>
  <c r="H13" i="2"/>
  <c r="K34" i="14"/>
  <c r="K27" i="14"/>
  <c r="K79" i="14"/>
  <c r="K21" i="14"/>
  <c r="K28" i="14"/>
  <c r="K81" i="14"/>
  <c r="K50" i="14"/>
  <c r="K71" i="14"/>
  <c r="H5" i="14"/>
  <c r="K11" i="14"/>
  <c r="K6" i="14"/>
  <c r="K12" i="14"/>
  <c r="K32" i="14"/>
  <c r="K51" i="14"/>
  <c r="I67" i="1"/>
  <c r="I23" i="1"/>
  <c r="K75" i="13"/>
  <c r="K61" i="13"/>
  <c r="K10" i="13"/>
  <c r="K24" i="13"/>
  <c r="K40" i="13"/>
  <c r="K98" i="13"/>
  <c r="K28" i="13"/>
  <c r="K95" i="13"/>
  <c r="K67" i="13"/>
  <c r="K35" i="13"/>
  <c r="K93" i="13"/>
  <c r="K26" i="13"/>
  <c r="K63" i="13"/>
  <c r="K6" i="13"/>
  <c r="K8" i="13"/>
  <c r="K13" i="13"/>
  <c r="K74" i="13"/>
  <c r="C22" i="1"/>
  <c r="K86" i="13"/>
  <c r="K34" i="13"/>
  <c r="K16" i="13"/>
  <c r="K44" i="13"/>
  <c r="K62" i="13"/>
  <c r="K45" i="13"/>
  <c r="K81" i="13"/>
  <c r="K83" i="13"/>
  <c r="K17" i="13"/>
  <c r="K84" i="13"/>
  <c r="K39" i="13"/>
  <c r="K47" i="13"/>
  <c r="K64" i="13"/>
  <c r="D44" i="1"/>
  <c r="D22" i="1"/>
  <c r="J22" i="1" s="1"/>
  <c r="K30" i="13"/>
  <c r="K73" i="13"/>
  <c r="K79" i="13"/>
  <c r="I22" i="1"/>
  <c r="K80" i="13"/>
  <c r="K22" i="13"/>
  <c r="K59" i="13"/>
  <c r="K66" i="13"/>
  <c r="K60" i="13"/>
  <c r="K5" i="13"/>
  <c r="K11" i="13"/>
  <c r="K82" i="13"/>
  <c r="K85" i="13"/>
  <c r="K97" i="13"/>
  <c r="I88" i="1"/>
  <c r="J12" i="2"/>
  <c r="H44" i="1"/>
  <c r="I110" i="1"/>
  <c r="K90" i="13"/>
  <c r="K15" i="13"/>
  <c r="K48" i="13"/>
  <c r="K49" i="13"/>
  <c r="K50" i="13"/>
  <c r="K14" i="13"/>
  <c r="K9" i="13"/>
  <c r="K12" i="13"/>
  <c r="K51" i="13"/>
  <c r="K69" i="13"/>
  <c r="K36" i="13"/>
  <c r="K27" i="13"/>
  <c r="K20" i="13"/>
  <c r="K53" i="13"/>
  <c r="K72" i="13"/>
  <c r="K88" i="13"/>
  <c r="K10" i="12"/>
  <c r="K16" i="12"/>
  <c r="K33" i="12"/>
  <c r="H5" i="12"/>
  <c r="G43" i="1" s="1"/>
  <c r="H6" i="12"/>
  <c r="H43" i="1" s="1"/>
  <c r="K30" i="12"/>
  <c r="K115" i="12"/>
  <c r="K83" i="12"/>
  <c r="I21" i="1"/>
  <c r="K12" i="12"/>
  <c r="K18" i="12"/>
  <c r="K26" i="12"/>
  <c r="K60" i="12"/>
  <c r="K45" i="12"/>
  <c r="K69" i="12"/>
  <c r="K86" i="12"/>
  <c r="K117" i="12"/>
  <c r="K20" i="12"/>
  <c r="K62" i="12"/>
  <c r="K54" i="12"/>
  <c r="K80" i="12"/>
  <c r="K21" i="12"/>
  <c r="K73" i="12"/>
  <c r="K40" i="12"/>
  <c r="K64" i="12"/>
  <c r="K23" i="12"/>
  <c r="K31" i="12"/>
  <c r="K74" i="12"/>
  <c r="K105" i="12"/>
  <c r="K24" i="12"/>
  <c r="F43" i="1"/>
  <c r="H11" i="2"/>
  <c r="K36" i="12"/>
  <c r="K29" i="12"/>
  <c r="K95" i="12"/>
  <c r="K15" i="12"/>
  <c r="K63" i="12"/>
  <c r="K72" i="12"/>
  <c r="K78" i="12"/>
  <c r="C21" i="1"/>
  <c r="K47" i="12"/>
  <c r="K55" i="12"/>
  <c r="K118" i="12"/>
  <c r="H3" i="12"/>
  <c r="E21" i="1" s="1"/>
  <c r="K49" i="12"/>
  <c r="K56" i="12"/>
  <c r="K89" i="12"/>
  <c r="K11" i="12"/>
  <c r="K17" i="12"/>
  <c r="K112" i="12"/>
  <c r="K25" i="12"/>
  <c r="K42" i="12"/>
  <c r="K50" i="12"/>
  <c r="K58" i="12"/>
  <c r="K67" i="12"/>
  <c r="K82" i="12"/>
  <c r="K90" i="12"/>
  <c r="K104" i="12"/>
  <c r="K34" i="12"/>
  <c r="K19" i="12"/>
  <c r="K106" i="12"/>
  <c r="K53" i="12"/>
  <c r="K61" i="12"/>
  <c r="K46" i="12"/>
  <c r="K111" i="12"/>
  <c r="K75" i="12"/>
  <c r="K52" i="12"/>
  <c r="K102" i="12"/>
  <c r="D21" i="1"/>
  <c r="J21" i="1" s="1"/>
  <c r="K37" i="12"/>
  <c r="K41" i="12"/>
  <c r="K84" i="12"/>
  <c r="F11" i="2"/>
  <c r="K114" i="12"/>
  <c r="K99" i="12"/>
  <c r="K28" i="12"/>
  <c r="K35" i="12"/>
  <c r="K107" i="12"/>
  <c r="K87" i="12"/>
  <c r="I87" i="1"/>
  <c r="I65" i="1"/>
  <c r="K37" i="11"/>
  <c r="K74" i="11"/>
  <c r="K98" i="11"/>
  <c r="K99" i="11"/>
  <c r="K33" i="11"/>
  <c r="K61" i="11"/>
  <c r="K35" i="11"/>
  <c r="K100" i="11"/>
  <c r="K85" i="11"/>
  <c r="K20" i="11"/>
  <c r="K71" i="11"/>
  <c r="K87" i="11"/>
  <c r="K25" i="11"/>
  <c r="K16" i="11"/>
  <c r="K67" i="11"/>
  <c r="K83" i="11"/>
  <c r="K42" i="11"/>
  <c r="K60" i="11"/>
  <c r="K13" i="11"/>
  <c r="K32" i="11"/>
  <c r="K41" i="11"/>
  <c r="K92" i="11"/>
  <c r="K9" i="11"/>
  <c r="K15" i="11"/>
  <c r="K54" i="11"/>
  <c r="K93" i="11"/>
  <c r="K45" i="11"/>
  <c r="H10" i="2"/>
  <c r="K86" i="11"/>
  <c r="K31" i="11"/>
  <c r="K96" i="11"/>
  <c r="K104" i="11"/>
  <c r="K50" i="11"/>
  <c r="K34" i="11"/>
  <c r="K75" i="11"/>
  <c r="K12" i="11"/>
  <c r="K91" i="11"/>
  <c r="K76" i="11"/>
  <c r="K44" i="11"/>
  <c r="K107" i="11"/>
  <c r="K14" i="11"/>
  <c r="K101" i="11"/>
  <c r="H42" i="1"/>
  <c r="K39" i="11"/>
  <c r="K10" i="11"/>
  <c r="D20" i="1"/>
  <c r="J20" i="1" s="1"/>
  <c r="F10" i="2"/>
  <c r="K56" i="11"/>
  <c r="E42" i="1"/>
  <c r="K17" i="11"/>
  <c r="K68" i="11"/>
  <c r="K105" i="11"/>
  <c r="K46" i="11"/>
  <c r="C108" i="1" s="1"/>
  <c r="K69" i="11"/>
  <c r="K84" i="11"/>
  <c r="K97" i="11"/>
  <c r="K24" i="11"/>
  <c r="C86" i="1" s="1"/>
  <c r="K77" i="11"/>
  <c r="K48" i="11"/>
  <c r="K7" i="11"/>
  <c r="K57" i="11"/>
  <c r="K78" i="11"/>
  <c r="K63" i="11"/>
  <c r="K72" i="11"/>
  <c r="K110" i="11"/>
  <c r="K26" i="11"/>
  <c r="K94" i="11"/>
  <c r="K64" i="11"/>
  <c r="K111" i="11"/>
  <c r="K81" i="11"/>
  <c r="K28" i="11"/>
  <c r="K36" i="11"/>
  <c r="K53" i="11"/>
  <c r="I108" i="1"/>
  <c r="I86" i="1"/>
  <c r="G42" i="1"/>
  <c r="G10" i="2"/>
  <c r="K89" i="10"/>
  <c r="K54" i="10"/>
  <c r="K51" i="10"/>
  <c r="K43" i="10"/>
  <c r="K28" i="10"/>
  <c r="D19" i="1"/>
  <c r="J19" i="1" s="1"/>
  <c r="K15" i="10"/>
  <c r="C107" i="1"/>
  <c r="K17" i="10"/>
  <c r="K30" i="10"/>
  <c r="K68" i="10"/>
  <c r="K67" i="10"/>
  <c r="K9" i="10"/>
  <c r="K61" i="10"/>
  <c r="K82" i="10"/>
  <c r="K18" i="10"/>
  <c r="K11" i="10"/>
  <c r="K46" i="10"/>
  <c r="K60" i="10"/>
  <c r="K86" i="10"/>
  <c r="K24" i="10"/>
  <c r="K32" i="10"/>
  <c r="K57" i="10"/>
  <c r="K45" i="10"/>
  <c r="K78" i="10"/>
  <c r="K79" i="10"/>
  <c r="H3" i="10"/>
  <c r="E19" i="1" s="1"/>
  <c r="K91" i="10"/>
  <c r="K10" i="10"/>
  <c r="K37" i="10"/>
  <c r="C41" i="1"/>
  <c r="K62" i="10"/>
  <c r="D41" i="1"/>
  <c r="I85" i="1"/>
  <c r="K49" i="10"/>
  <c r="K8" i="10"/>
  <c r="H41" i="1"/>
  <c r="C63" i="1"/>
  <c r="H5" i="10"/>
  <c r="I9" i="2" s="1"/>
  <c r="K23" i="10"/>
  <c r="K39" i="10"/>
  <c r="K6" i="10"/>
  <c r="K31" i="10"/>
  <c r="K75" i="10"/>
  <c r="K56" i="10"/>
  <c r="K72" i="10"/>
  <c r="K12" i="10"/>
  <c r="K73" i="10"/>
  <c r="K87" i="10"/>
  <c r="I63" i="1"/>
  <c r="K27" i="10"/>
  <c r="K42" i="10"/>
  <c r="K64" i="10"/>
  <c r="K69" i="10"/>
  <c r="K34" i="10"/>
  <c r="K36" i="10"/>
  <c r="K3" i="10"/>
  <c r="K14" i="10"/>
  <c r="K20" i="10"/>
  <c r="K58" i="10"/>
  <c r="K66" i="10"/>
  <c r="K21" i="10"/>
  <c r="K47" i="10"/>
  <c r="H4" i="10"/>
  <c r="K4" i="10"/>
  <c r="K40" i="10"/>
  <c r="I107" i="1"/>
  <c r="C19" i="1"/>
  <c r="K12" i="9"/>
  <c r="K5" i="9"/>
  <c r="K45" i="9"/>
  <c r="K91" i="9"/>
  <c r="K41" i="9"/>
  <c r="C106" i="1" s="1"/>
  <c r="J8" i="2"/>
  <c r="K77" i="9"/>
  <c r="K23" i="9"/>
  <c r="K10" i="9"/>
  <c r="K76" i="9"/>
  <c r="K50" i="9"/>
  <c r="K38" i="9"/>
  <c r="K57" i="9"/>
  <c r="K86" i="9"/>
  <c r="K39" i="9"/>
  <c r="K49" i="9"/>
  <c r="K11" i="9"/>
  <c r="K75" i="9"/>
  <c r="K70" i="9"/>
  <c r="K36" i="9"/>
  <c r="K43" i="9"/>
  <c r="K7" i="9"/>
  <c r="K21" i="9"/>
  <c r="K29" i="9"/>
  <c r="K44" i="9"/>
  <c r="K64" i="9"/>
  <c r="K72" i="9"/>
  <c r="C18" i="1"/>
  <c r="K87" i="9"/>
  <c r="K32" i="9"/>
  <c r="K33" i="9"/>
  <c r="K48" i="9"/>
  <c r="K15" i="9"/>
  <c r="K19" i="9"/>
  <c r="K42" i="9"/>
  <c r="K61" i="9"/>
  <c r="K82" i="9"/>
  <c r="K89" i="9"/>
  <c r="K84" i="9"/>
  <c r="D18" i="1"/>
  <c r="J18" i="1" s="1"/>
  <c r="D40" i="1"/>
  <c r="K31" i="9"/>
  <c r="I18" i="1"/>
  <c r="K66" i="9"/>
  <c r="K24" i="9"/>
  <c r="K47" i="9"/>
  <c r="K13" i="9"/>
  <c r="K8" i="9"/>
  <c r="K40" i="9"/>
  <c r="K79" i="9"/>
  <c r="K14" i="9"/>
  <c r="K26" i="9"/>
  <c r="K22" i="9"/>
  <c r="K59" i="9"/>
  <c r="K78" i="9"/>
  <c r="K85" i="9"/>
  <c r="K60" i="9"/>
  <c r="K20" i="9"/>
  <c r="C84" i="1" s="1"/>
  <c r="I106" i="1"/>
  <c r="K69" i="9"/>
  <c r="K25" i="9"/>
  <c r="K51" i="9"/>
  <c r="K55" i="9"/>
  <c r="I62" i="1"/>
  <c r="K151" i="8"/>
  <c r="K143" i="8"/>
  <c r="K46" i="8"/>
  <c r="C105" i="1" s="1"/>
  <c r="K120" i="8"/>
  <c r="K77" i="8"/>
  <c r="K87" i="8"/>
  <c r="K95" i="8"/>
  <c r="K62" i="8"/>
  <c r="K34" i="8"/>
  <c r="K17" i="8"/>
  <c r="K63" i="8"/>
  <c r="K79" i="8"/>
  <c r="K113" i="8"/>
  <c r="K169" i="8"/>
  <c r="K138" i="8"/>
  <c r="K146" i="8"/>
  <c r="K66" i="8"/>
  <c r="K74" i="8"/>
  <c r="K133" i="8"/>
  <c r="K92" i="8"/>
  <c r="K84" i="8"/>
  <c r="K150" i="8"/>
  <c r="K153" i="8"/>
  <c r="K47" i="8"/>
  <c r="K64" i="8"/>
  <c r="K106" i="8"/>
  <c r="J17" i="1"/>
  <c r="K65" i="8"/>
  <c r="K107" i="8"/>
  <c r="K58" i="8"/>
  <c r="K91" i="8"/>
  <c r="K164" i="8"/>
  <c r="K68" i="8"/>
  <c r="K76" i="8"/>
  <c r="K45" i="8"/>
  <c r="K55" i="8"/>
  <c r="K174" i="8"/>
  <c r="K6" i="8"/>
  <c r="K88" i="8"/>
  <c r="K39" i="8"/>
  <c r="K71" i="8"/>
  <c r="K97" i="8"/>
  <c r="K32" i="8"/>
  <c r="K40" i="8"/>
  <c r="K48" i="8"/>
  <c r="K72" i="8"/>
  <c r="K132" i="8"/>
  <c r="K25" i="8"/>
  <c r="K82" i="8"/>
  <c r="K139" i="8"/>
  <c r="K100" i="8"/>
  <c r="K116" i="8"/>
  <c r="K94" i="8"/>
  <c r="K110" i="8"/>
  <c r="K141" i="8"/>
  <c r="K158" i="8"/>
  <c r="K165" i="8"/>
  <c r="K109" i="8"/>
  <c r="K54" i="8"/>
  <c r="K43" i="8"/>
  <c r="K96" i="8"/>
  <c r="K128" i="8"/>
  <c r="K159" i="8"/>
  <c r="K166" i="8"/>
  <c r="K57" i="8"/>
  <c r="K89" i="8"/>
  <c r="K112" i="8"/>
  <c r="K167" i="8"/>
  <c r="K81" i="8"/>
  <c r="K130" i="8"/>
  <c r="K154" i="8"/>
  <c r="K37" i="8"/>
  <c r="K29" i="8"/>
  <c r="K75" i="8"/>
  <c r="K99" i="8"/>
  <c r="K115" i="8"/>
  <c r="K20" i="8"/>
  <c r="K108" i="8"/>
  <c r="K124" i="8"/>
  <c r="K31" i="8"/>
  <c r="K61" i="8"/>
  <c r="K125" i="8"/>
  <c r="K140" i="8"/>
  <c r="K7" i="8"/>
  <c r="K14" i="8"/>
  <c r="K69" i="8"/>
  <c r="K117" i="8"/>
  <c r="K135" i="8"/>
  <c r="K172" i="8"/>
  <c r="K103" i="8"/>
  <c r="K126" i="8"/>
  <c r="K8" i="8"/>
  <c r="K24" i="8"/>
  <c r="K70" i="8"/>
  <c r="K118" i="8"/>
  <c r="K136" i="8"/>
  <c r="K173" i="8"/>
  <c r="I83" i="1"/>
  <c r="I105" i="1"/>
  <c r="K50" i="8"/>
  <c r="K145" i="8"/>
  <c r="K52" i="8"/>
  <c r="K59" i="8"/>
  <c r="K104" i="8"/>
  <c r="K111" i="8"/>
  <c r="K161" i="8"/>
  <c r="K33" i="8"/>
  <c r="K60" i="8"/>
  <c r="K105" i="8"/>
  <c r="K147" i="8"/>
  <c r="K163" i="8"/>
  <c r="H6" i="8"/>
  <c r="H5" i="8"/>
  <c r="H4" i="8"/>
  <c r="H3" i="8"/>
  <c r="K12" i="8"/>
  <c r="K19" i="8"/>
  <c r="K28" i="8"/>
  <c r="K41" i="8"/>
  <c r="K129" i="8"/>
  <c r="K36" i="8"/>
  <c r="K114" i="8"/>
  <c r="K122" i="8"/>
  <c r="K157" i="8"/>
  <c r="K98" i="8"/>
  <c r="K149" i="8"/>
  <c r="I17" i="1"/>
  <c r="K15" i="8"/>
  <c r="K3" i="8"/>
  <c r="K67" i="8"/>
  <c r="K123" i="8"/>
  <c r="K22" i="8"/>
  <c r="K78" i="8"/>
  <c r="K6" i="6"/>
  <c r="K13" i="6"/>
  <c r="K32" i="6"/>
  <c r="K94" i="6"/>
  <c r="K112" i="6"/>
  <c r="K154" i="6"/>
  <c r="K170" i="6"/>
  <c r="K246" i="6"/>
  <c r="K139" i="6"/>
  <c r="K157" i="6"/>
  <c r="K180" i="6"/>
  <c r="K30" i="6"/>
  <c r="K88" i="6"/>
  <c r="K81" i="6"/>
  <c r="K109" i="6"/>
  <c r="K117" i="6"/>
  <c r="K133" i="6"/>
  <c r="K195" i="6"/>
  <c r="K208" i="6"/>
  <c r="K28" i="6"/>
  <c r="K78" i="6"/>
  <c r="K86" i="6"/>
  <c r="K27" i="6"/>
  <c r="K181" i="6"/>
  <c r="K230" i="6"/>
  <c r="D38" i="1"/>
  <c r="K3" i="6"/>
  <c r="K118" i="6"/>
  <c r="K132" i="6"/>
  <c r="K67" i="6"/>
  <c r="K164" i="6"/>
  <c r="K216" i="6"/>
  <c r="K104" i="6"/>
  <c r="K149" i="6"/>
  <c r="K16" i="6"/>
  <c r="H38" i="1"/>
  <c r="H5" i="6"/>
  <c r="I6" i="2" s="1"/>
  <c r="K156" i="6"/>
  <c r="K143" i="6"/>
  <c r="K169" i="6"/>
  <c r="K235" i="6"/>
  <c r="K64" i="6"/>
  <c r="K229" i="6"/>
  <c r="K215" i="6"/>
  <c r="K71" i="6"/>
  <c r="K196" i="6"/>
  <c r="K53" i="6"/>
  <c r="K82" i="6"/>
  <c r="K90" i="6"/>
  <c r="K176" i="6"/>
  <c r="K203" i="6"/>
  <c r="K134" i="6"/>
  <c r="K140" i="6"/>
  <c r="K159" i="6"/>
  <c r="K135" i="6"/>
  <c r="K17" i="6"/>
  <c r="H4" i="6"/>
  <c r="K178" i="6"/>
  <c r="K60" i="6"/>
  <c r="K85" i="6"/>
  <c r="K124" i="6"/>
  <c r="K213" i="6"/>
  <c r="K19" i="6"/>
  <c r="K45" i="6"/>
  <c r="K77" i="6"/>
  <c r="K106" i="6"/>
  <c r="K121" i="6"/>
  <c r="K214" i="6"/>
  <c r="K237" i="6"/>
  <c r="F6" i="2"/>
  <c r="K14" i="6"/>
  <c r="K38" i="6"/>
  <c r="K46" i="6"/>
  <c r="K107" i="6"/>
  <c r="K115" i="6"/>
  <c r="K122" i="6"/>
  <c r="K55" i="6"/>
  <c r="K183" i="6"/>
  <c r="K191" i="6"/>
  <c r="K21" i="6"/>
  <c r="K39" i="6"/>
  <c r="K47" i="6"/>
  <c r="C82" i="1" s="1"/>
  <c r="K123" i="6"/>
  <c r="K151" i="6"/>
  <c r="K168" i="6"/>
  <c r="K184" i="6"/>
  <c r="K205" i="6"/>
  <c r="K220" i="6"/>
  <c r="K232" i="6"/>
  <c r="K57" i="6"/>
  <c r="K65" i="6"/>
  <c r="K72" i="6"/>
  <c r="K144" i="6"/>
  <c r="K152" i="6"/>
  <c r="K185" i="6"/>
  <c r="K217" i="6"/>
  <c r="K10" i="6"/>
  <c r="K101" i="6"/>
  <c r="K131" i="6"/>
  <c r="K161" i="6"/>
  <c r="K242" i="6"/>
  <c r="J16" i="1"/>
  <c r="K42" i="6"/>
  <c r="K50" i="6"/>
  <c r="K58" i="6"/>
  <c r="K66" i="6"/>
  <c r="K73" i="6"/>
  <c r="K110" i="6"/>
  <c r="K34" i="6"/>
  <c r="K111" i="6"/>
  <c r="K126" i="6"/>
  <c r="K223" i="6"/>
  <c r="K51" i="6"/>
  <c r="K119" i="6"/>
  <c r="K197" i="6"/>
  <c r="K244" i="6"/>
  <c r="K12" i="6"/>
  <c r="K75" i="6"/>
  <c r="K147" i="6"/>
  <c r="K18" i="6"/>
  <c r="K44" i="6"/>
  <c r="K52" i="6"/>
  <c r="K84" i="6"/>
  <c r="K89" i="6"/>
  <c r="K105" i="6"/>
  <c r="K199" i="6"/>
  <c r="K228" i="6"/>
  <c r="K129" i="6"/>
  <c r="K148" i="6"/>
  <c r="K189" i="6"/>
  <c r="K226" i="6"/>
  <c r="K24" i="6"/>
  <c r="K33" i="6"/>
  <c r="K70" i="6"/>
  <c r="K194" i="6"/>
  <c r="K238" i="6"/>
  <c r="K35" i="6"/>
  <c r="K91" i="6"/>
  <c r="K120" i="6"/>
  <c r="K190" i="6"/>
  <c r="K218" i="6"/>
  <c r="K25" i="6"/>
  <c r="K212" i="6"/>
  <c r="K222" i="6"/>
  <c r="K80" i="6"/>
  <c r="K145" i="6"/>
  <c r="K36" i="6"/>
  <c r="K98" i="6"/>
  <c r="K234" i="6"/>
  <c r="K59" i="6"/>
  <c r="K9" i="6"/>
  <c r="K20" i="6"/>
  <c r="K162" i="6"/>
  <c r="K227" i="6"/>
  <c r="K243" i="6"/>
  <c r="K100" i="6"/>
  <c r="K130" i="6"/>
  <c r="K192" i="6"/>
  <c r="K116" i="6"/>
  <c r="K201" i="6"/>
  <c r="K137" i="6"/>
  <c r="K43" i="6"/>
  <c r="K15" i="6"/>
  <c r="K155" i="6"/>
  <c r="K68" i="6"/>
  <c r="K83" i="6"/>
  <c r="K166" i="6"/>
  <c r="K172" i="6"/>
  <c r="K174" i="6"/>
  <c r="K211" i="6"/>
  <c r="C16" i="1"/>
  <c r="K62" i="6"/>
  <c r="K173" i="6"/>
  <c r="I60" i="1"/>
  <c r="I104" i="1"/>
  <c r="I82" i="1"/>
  <c r="C59" i="1"/>
  <c r="C37" i="1"/>
  <c r="C81" i="1"/>
  <c r="C15" i="1"/>
  <c r="I81" i="1"/>
  <c r="J15" i="1"/>
  <c r="I15" i="1"/>
  <c r="H3" i="4"/>
  <c r="E14" i="1" s="1"/>
  <c r="K19" i="4"/>
  <c r="K8" i="4"/>
  <c r="E2" i="2"/>
  <c r="K12" i="4"/>
  <c r="K29" i="4"/>
  <c r="K38" i="4"/>
  <c r="K23" i="4"/>
  <c r="K24" i="4"/>
  <c r="D14" i="1"/>
  <c r="J14" i="1" s="1"/>
  <c r="K25" i="4"/>
  <c r="K16" i="4"/>
  <c r="K41" i="4"/>
  <c r="K26" i="4"/>
  <c r="H6" i="4"/>
  <c r="J4" i="2" s="1"/>
  <c r="K17" i="4"/>
  <c r="K34" i="4"/>
  <c r="K37" i="4"/>
  <c r="C14" i="1"/>
  <c r="K48" i="23"/>
  <c r="K16" i="23"/>
  <c r="I31" i="1"/>
  <c r="K13" i="23"/>
  <c r="I119" i="1"/>
  <c r="E31" i="1"/>
  <c r="C31" i="1"/>
  <c r="I97" i="1"/>
  <c r="I75" i="1"/>
  <c r="D31" i="1"/>
  <c r="J31" i="1" s="1"/>
  <c r="D53" i="1"/>
  <c r="K235" i="22"/>
  <c r="K164" i="22"/>
  <c r="K134" i="22"/>
  <c r="K120" i="22"/>
  <c r="K111" i="22"/>
  <c r="K106" i="22"/>
  <c r="K70" i="22"/>
  <c r="D30" i="1"/>
  <c r="J30" i="1" s="1"/>
  <c r="K33" i="22"/>
  <c r="K25" i="22"/>
  <c r="K250" i="22"/>
  <c r="F20" i="2"/>
  <c r="K245" i="22"/>
  <c r="C30" i="1"/>
  <c r="I96" i="1"/>
  <c r="G52" i="1"/>
  <c r="I118" i="1"/>
  <c r="I74" i="1"/>
  <c r="D32" i="1"/>
  <c r="J32" i="1" s="1"/>
  <c r="K12" i="26"/>
  <c r="F22" i="2"/>
  <c r="I120" i="1"/>
  <c r="K4" i="26"/>
  <c r="I98" i="1"/>
  <c r="I76" i="1"/>
  <c r="C32" i="1"/>
  <c r="K13" i="20"/>
  <c r="D28" i="1"/>
  <c r="J28" i="1" s="1"/>
  <c r="K9" i="20"/>
  <c r="C28" i="1"/>
  <c r="I94" i="1"/>
  <c r="I116" i="1"/>
  <c r="I72" i="1"/>
  <c r="K81" i="19"/>
  <c r="K60" i="19"/>
  <c r="K49" i="19"/>
  <c r="K42" i="19"/>
  <c r="K37" i="19"/>
  <c r="K36" i="19"/>
  <c r="K29" i="19"/>
  <c r="K23" i="19"/>
  <c r="D27" i="1"/>
  <c r="J27" i="1" s="1"/>
  <c r="F17" i="2"/>
  <c r="K7" i="19"/>
  <c r="I115" i="1"/>
  <c r="I71" i="1"/>
  <c r="C27" i="1"/>
  <c r="K13" i="17"/>
  <c r="H47" i="1"/>
  <c r="G7" i="1"/>
  <c r="F15" i="2"/>
  <c r="D47" i="1"/>
  <c r="D101" i="1"/>
  <c r="C25" i="1"/>
  <c r="I91" i="1"/>
  <c r="I69" i="1"/>
  <c r="D79" i="1"/>
  <c r="E79" i="1"/>
  <c r="H57" i="1"/>
  <c r="F101" i="1"/>
  <c r="F57" i="1"/>
  <c r="H7" i="1"/>
  <c r="H79" i="1"/>
  <c r="I4" i="2"/>
  <c r="G36" i="1"/>
  <c r="I103" i="1"/>
  <c r="H101" i="1"/>
  <c r="E101" i="1"/>
  <c r="I102" i="1"/>
  <c r="I58" i="1"/>
  <c r="K2" i="4"/>
  <c r="G79" i="1"/>
  <c r="I80" i="1"/>
  <c r="K165" i="6"/>
  <c r="K374" i="7"/>
  <c r="K142" i="7"/>
  <c r="K193" i="7"/>
  <c r="K237" i="7"/>
  <c r="I28" i="1"/>
  <c r="I59" i="1"/>
  <c r="I32" i="1"/>
  <c r="E57" i="1"/>
  <c r="G57" i="1"/>
  <c r="I16" i="1"/>
  <c r="I111" i="1"/>
  <c r="I14" i="1"/>
  <c r="J33" i="1" s="1"/>
  <c r="I66" i="1"/>
  <c r="K272" i="7"/>
  <c r="K48" i="6"/>
  <c r="K178" i="7"/>
  <c r="G101" i="1"/>
  <c r="J25" i="1"/>
  <c r="C17" i="1"/>
  <c r="I19" i="1"/>
  <c r="C24" i="1"/>
  <c r="I61" i="1"/>
  <c r="I93" i="1"/>
  <c r="K11" i="4"/>
  <c r="K61" i="6"/>
  <c r="K135" i="7"/>
  <c r="K265" i="7"/>
  <c r="K360" i="7"/>
  <c r="I27" i="1"/>
  <c r="I84" i="1"/>
  <c r="D57" i="1"/>
  <c r="I29" i="1"/>
  <c r="I64" i="1"/>
  <c r="I109" i="1"/>
  <c r="K56" i="6"/>
  <c r="K41" i="7"/>
  <c r="K52" i="9"/>
  <c r="F79" i="1"/>
  <c r="C20" i="1"/>
  <c r="K120" i="7"/>
  <c r="K26" i="8"/>
  <c r="K34" i="7"/>
  <c r="K388" i="7"/>
  <c r="K27" i="7"/>
  <c r="K200" i="7"/>
  <c r="K251" i="7"/>
  <c r="I30" i="1"/>
  <c r="I20" i="1"/>
  <c r="I25" i="1"/>
  <c r="I89" i="1"/>
  <c r="I68" i="1"/>
  <c r="I113" i="1"/>
  <c r="H4" i="4"/>
  <c r="C23" i="1"/>
  <c r="K23" i="6"/>
  <c r="K20" i="7"/>
  <c r="K62" i="7"/>
  <c r="K149" i="7"/>
  <c r="K244" i="7"/>
  <c r="K40" i="6"/>
  <c r="K97" i="6"/>
  <c r="K136" i="6"/>
  <c r="K276" i="7"/>
  <c r="K334" i="7"/>
  <c r="K16" i="8"/>
  <c r="K29" i="10"/>
  <c r="K141" i="6"/>
  <c r="K186" i="6"/>
  <c r="K24" i="7"/>
  <c r="K212" i="7"/>
  <c r="K241" i="7"/>
  <c r="K171" i="8"/>
  <c r="K46" i="9"/>
  <c r="K71" i="9"/>
  <c r="K46" i="7"/>
  <c r="K256" i="7"/>
  <c r="K307" i="7"/>
  <c r="K9" i="9"/>
  <c r="K30" i="9"/>
  <c r="K188" i="6"/>
  <c r="K239" i="6"/>
  <c r="K119" i="7"/>
  <c r="K141" i="7"/>
  <c r="K351" i="7"/>
  <c r="K402" i="7"/>
  <c r="K6" i="9"/>
  <c r="K17" i="9"/>
  <c r="K54" i="9"/>
  <c r="H3" i="6"/>
  <c r="K19" i="7"/>
  <c r="K76" i="7"/>
  <c r="K134" i="7"/>
  <c r="K156" i="7"/>
  <c r="K185" i="7"/>
  <c r="K207" i="7"/>
  <c r="K395" i="7"/>
  <c r="K38" i="8"/>
  <c r="K155" i="8"/>
  <c r="K16" i="10"/>
  <c r="K69" i="6"/>
  <c r="K93" i="6"/>
  <c r="K113" i="6"/>
  <c r="K280" i="7"/>
  <c r="K302" i="7"/>
  <c r="K56" i="8"/>
  <c r="H3" i="9"/>
  <c r="H4" i="9"/>
  <c r="K62" i="9"/>
  <c r="K53" i="10"/>
  <c r="K15" i="4"/>
  <c r="K108" i="6"/>
  <c r="K125" i="6"/>
  <c r="K160" i="6"/>
  <c r="K56" i="7"/>
  <c r="K85" i="7"/>
  <c r="K295" i="7"/>
  <c r="K397" i="7"/>
  <c r="K3" i="11"/>
  <c r="K41" i="10"/>
  <c r="K200" i="6"/>
  <c r="K58" i="7"/>
  <c r="K268" i="7"/>
  <c r="K10" i="8"/>
  <c r="H5" i="9"/>
  <c r="K35" i="10"/>
  <c r="K88" i="11"/>
  <c r="K8" i="12"/>
  <c r="K44" i="12"/>
  <c r="K96" i="12"/>
  <c r="K110" i="12"/>
  <c r="K35" i="9"/>
  <c r="K14" i="12"/>
  <c r="K77" i="12"/>
  <c r="K41" i="13"/>
  <c r="K176" i="8"/>
  <c r="K74" i="10"/>
  <c r="H4" i="13"/>
  <c r="H5" i="13"/>
  <c r="K27" i="11"/>
  <c r="K76" i="10"/>
  <c r="K90" i="8"/>
  <c r="K177" i="8"/>
  <c r="K55" i="11"/>
  <c r="K65" i="11"/>
  <c r="K3" i="12"/>
  <c r="K98" i="12"/>
  <c r="K16" i="7"/>
  <c r="K416" i="7"/>
  <c r="K88" i="9"/>
  <c r="K396" i="7"/>
  <c r="K142" i="8"/>
  <c r="K160" i="8"/>
  <c r="K83" i="9"/>
  <c r="K21" i="13"/>
  <c r="K59" i="14"/>
  <c r="H3" i="13"/>
  <c r="K49" i="11"/>
  <c r="K112" i="11"/>
  <c r="K37" i="13"/>
  <c r="K57" i="13"/>
  <c r="K316" i="7"/>
  <c r="K43" i="11"/>
  <c r="K92" i="13"/>
  <c r="K216" i="7"/>
  <c r="K27" i="9"/>
  <c r="K82" i="11"/>
  <c r="K26" i="10"/>
  <c r="K55" i="13"/>
  <c r="K13" i="14"/>
  <c r="K38" i="16"/>
  <c r="K104" i="16"/>
  <c r="K94" i="18"/>
  <c r="K42" i="13"/>
  <c r="K22" i="14"/>
  <c r="K56" i="16"/>
  <c r="K118" i="16"/>
  <c r="H3" i="17"/>
  <c r="K48" i="18"/>
  <c r="A76" i="14"/>
  <c r="K14" i="14"/>
  <c r="K48" i="14"/>
  <c r="K76" i="14"/>
  <c r="K132" i="16"/>
  <c r="K88" i="18"/>
  <c r="K89" i="16"/>
  <c r="K113" i="16"/>
  <c r="H4" i="17"/>
  <c r="K29" i="14"/>
  <c r="A77" i="14"/>
  <c r="K5" i="16"/>
  <c r="K70" i="16"/>
  <c r="A71" i="14"/>
  <c r="K20" i="16"/>
  <c r="K37" i="18"/>
  <c r="K239" i="18"/>
  <c r="K96" i="16"/>
  <c r="K188" i="18"/>
  <c r="K84" i="10"/>
  <c r="K113" i="12"/>
  <c r="K16" i="14"/>
  <c r="K31" i="14"/>
  <c r="K68" i="14"/>
  <c r="A72" i="14"/>
  <c r="K6" i="16"/>
  <c r="K15" i="16"/>
  <c r="K127" i="16"/>
  <c r="A75" i="14"/>
  <c r="A73" i="14"/>
  <c r="K6" i="11"/>
  <c r="K93" i="12"/>
  <c r="K65" i="13"/>
  <c r="K63" i="14"/>
  <c r="K73" i="14"/>
  <c r="A80" i="14"/>
  <c r="K7" i="16"/>
  <c r="K79" i="16"/>
  <c r="K25" i="18"/>
  <c r="K97" i="12"/>
  <c r="K71" i="13"/>
  <c r="H3" i="14"/>
  <c r="H6" i="14"/>
  <c r="K80" i="14"/>
  <c r="A74" i="14"/>
  <c r="K6" i="12"/>
  <c r="K94" i="12"/>
  <c r="A81" i="14"/>
  <c r="K21" i="17"/>
  <c r="K175" i="18"/>
  <c r="K19" i="20"/>
  <c r="K81" i="20"/>
  <c r="K144" i="20"/>
  <c r="K217" i="20"/>
  <c r="K274" i="20"/>
  <c r="K340" i="20"/>
  <c r="K102" i="21"/>
  <c r="K3" i="26"/>
  <c r="K203" i="18"/>
  <c r="K6" i="20"/>
  <c r="K26" i="20"/>
  <c r="K87" i="20"/>
  <c r="K152" i="20"/>
  <c r="K225" i="20"/>
  <c r="K281" i="20"/>
  <c r="K347" i="20"/>
  <c r="K92" i="21"/>
  <c r="H3" i="22"/>
  <c r="K8" i="22"/>
  <c r="K10" i="26"/>
  <c r="H5" i="16"/>
  <c r="H4" i="18"/>
  <c r="K187" i="18"/>
  <c r="H6" i="19"/>
  <c r="K71" i="20"/>
  <c r="K130" i="20"/>
  <c r="K204" i="20"/>
  <c r="K262" i="20"/>
  <c r="K326" i="20"/>
  <c r="K14" i="23"/>
  <c r="K174" i="18"/>
  <c r="K63" i="20"/>
  <c r="K123" i="20"/>
  <c r="K196" i="20"/>
  <c r="K256" i="20"/>
  <c r="K318" i="20"/>
  <c r="K72" i="20"/>
  <c r="K132" i="20"/>
  <c r="K206" i="20"/>
  <c r="K263" i="20"/>
  <c r="K327" i="20"/>
  <c r="H4" i="21"/>
  <c r="H3" i="21"/>
  <c r="G19" i="2" s="1"/>
  <c r="K72" i="21"/>
  <c r="K149" i="21"/>
  <c r="K30" i="26"/>
  <c r="K52" i="26"/>
  <c r="H5" i="18"/>
  <c r="K164" i="18"/>
  <c r="K66" i="21"/>
  <c r="K31" i="22"/>
  <c r="K42" i="22"/>
  <c r="K74" i="22"/>
  <c r="K102" i="22"/>
  <c r="K131" i="22"/>
  <c r="K162" i="22"/>
  <c r="K239" i="22"/>
  <c r="K49" i="20"/>
  <c r="K110" i="20"/>
  <c r="K181" i="20"/>
  <c r="K246" i="20"/>
  <c r="K307" i="20"/>
  <c r="K369" i="20"/>
  <c r="K59" i="21"/>
  <c r="K151" i="18"/>
  <c r="K57" i="20"/>
  <c r="K117" i="20"/>
  <c r="K190" i="20"/>
  <c r="K252" i="20"/>
  <c r="K314" i="20"/>
  <c r="K53" i="21"/>
  <c r="K11" i="22"/>
  <c r="K47" i="21"/>
  <c r="K132" i="21"/>
  <c r="H6" i="26"/>
  <c r="H4" i="26"/>
  <c r="H3" i="26"/>
  <c r="K25" i="26"/>
  <c r="K47" i="26"/>
  <c r="K139" i="18"/>
  <c r="K247" i="18"/>
  <c r="K44" i="20"/>
  <c r="K106" i="20"/>
  <c r="K175" i="20"/>
  <c r="K242" i="20"/>
  <c r="K300" i="20"/>
  <c r="K365" i="20"/>
  <c r="K27" i="21"/>
  <c r="K12" i="22"/>
  <c r="K126" i="18"/>
  <c r="K235" i="18"/>
  <c r="K222" i="18"/>
  <c r="K10" i="19"/>
  <c r="K25" i="20"/>
  <c r="K86" i="20"/>
  <c r="K151" i="20"/>
  <c r="K224" i="20"/>
  <c r="K279" i="20"/>
  <c r="K345" i="20"/>
  <c r="K18" i="26"/>
  <c r="K41" i="26"/>
  <c r="K67" i="26"/>
  <c r="K217" i="18"/>
  <c r="H3" i="19"/>
  <c r="K30" i="20"/>
  <c r="K92" i="20"/>
  <c r="K159" i="20"/>
  <c r="K230" i="20"/>
  <c r="K287" i="20"/>
  <c r="K353" i="20"/>
  <c r="H5" i="21"/>
  <c r="K105" i="21"/>
  <c r="K188" i="21"/>
  <c r="J11" i="2" l="1"/>
  <c r="I11" i="2"/>
  <c r="F39" i="1"/>
  <c r="H7" i="2"/>
  <c r="E39" i="1"/>
  <c r="E17" i="1"/>
  <c r="G7" i="2"/>
  <c r="J7" i="2"/>
  <c r="H39" i="1"/>
  <c r="G39" i="1"/>
  <c r="I7" i="2"/>
  <c r="H36" i="1"/>
  <c r="K2" i="23"/>
  <c r="J21" i="2"/>
  <c r="I21" i="2"/>
  <c r="C119" i="1"/>
  <c r="C53" i="1"/>
  <c r="C97" i="1"/>
  <c r="C75" i="1"/>
  <c r="F53" i="1"/>
  <c r="I53" i="1" s="1"/>
  <c r="H21" i="2"/>
  <c r="H20" i="2"/>
  <c r="F52" i="1"/>
  <c r="J20" i="2"/>
  <c r="H52" i="1"/>
  <c r="K2" i="21"/>
  <c r="C51" i="1" s="1"/>
  <c r="H18" i="2"/>
  <c r="F50" i="1"/>
  <c r="I50" i="1" s="1"/>
  <c r="K2" i="20"/>
  <c r="C116" i="1" s="1"/>
  <c r="I17" i="2"/>
  <c r="G49" i="1"/>
  <c r="K2" i="18"/>
  <c r="C92" i="1" s="1"/>
  <c r="E48" i="1"/>
  <c r="E26" i="1"/>
  <c r="G16" i="2"/>
  <c r="K2" i="17"/>
  <c r="G47" i="1"/>
  <c r="I15" i="2"/>
  <c r="K2" i="16"/>
  <c r="C112" i="1" s="1"/>
  <c r="K2" i="14"/>
  <c r="C111" i="1" s="1"/>
  <c r="I13" i="2"/>
  <c r="G45" i="1"/>
  <c r="K2" i="13"/>
  <c r="C44" i="1" s="1"/>
  <c r="E43" i="1"/>
  <c r="I43" i="1" s="1"/>
  <c r="G11" i="2"/>
  <c r="I42" i="1"/>
  <c r="E41" i="1"/>
  <c r="G9" i="2"/>
  <c r="G41" i="1"/>
  <c r="H9" i="2"/>
  <c r="F41" i="1"/>
  <c r="K2" i="9"/>
  <c r="C40" i="1" s="1"/>
  <c r="K2" i="8"/>
  <c r="C61" i="1" s="1"/>
  <c r="D35" i="1"/>
  <c r="G38" i="1"/>
  <c r="D7" i="1"/>
  <c r="F38" i="1"/>
  <c r="H6" i="2"/>
  <c r="K2" i="6"/>
  <c r="C104" i="1" s="1"/>
  <c r="E13" i="1"/>
  <c r="E36" i="1"/>
  <c r="G4" i="2"/>
  <c r="K2" i="22"/>
  <c r="C52" i="1" s="1"/>
  <c r="K2" i="19"/>
  <c r="C115" i="1" s="1"/>
  <c r="C13" i="1"/>
  <c r="I101" i="1"/>
  <c r="I79" i="1"/>
  <c r="H4" i="2"/>
  <c r="F36" i="1"/>
  <c r="J13" i="1"/>
  <c r="I13" i="1"/>
  <c r="F7" i="1"/>
  <c r="C7" i="1" s="1"/>
  <c r="J98" i="1"/>
  <c r="I8" i="2"/>
  <c r="G40" i="1"/>
  <c r="C102" i="1"/>
  <c r="C80" i="1"/>
  <c r="C58" i="1"/>
  <c r="C36" i="1"/>
  <c r="F54" i="1"/>
  <c r="H22" i="2"/>
  <c r="I16" i="2"/>
  <c r="G48" i="1"/>
  <c r="E51" i="1"/>
  <c r="E29" i="1"/>
  <c r="C91" i="1"/>
  <c r="C113" i="1"/>
  <c r="C69" i="1"/>
  <c r="C47" i="1"/>
  <c r="E32" i="1"/>
  <c r="E54" i="1"/>
  <c r="G22" i="2"/>
  <c r="G13" i="2"/>
  <c r="E23" i="1"/>
  <c r="E45" i="1"/>
  <c r="F51" i="1"/>
  <c r="H19" i="2"/>
  <c r="E25" i="1"/>
  <c r="G15" i="2"/>
  <c r="E47" i="1"/>
  <c r="E38" i="1"/>
  <c r="E16" i="1"/>
  <c r="G6" i="2"/>
  <c r="I57" i="1"/>
  <c r="E18" i="1"/>
  <c r="E40" i="1"/>
  <c r="G8" i="2"/>
  <c r="E30" i="1"/>
  <c r="E52" i="1"/>
  <c r="G20" i="2"/>
  <c r="K2" i="26"/>
  <c r="H54" i="1"/>
  <c r="J22" i="2"/>
  <c r="E22" i="1"/>
  <c r="G12" i="2"/>
  <c r="E44" i="1"/>
  <c r="H45" i="1"/>
  <c r="J13" i="2"/>
  <c r="J17" i="2"/>
  <c r="H49" i="1"/>
  <c r="K2" i="11"/>
  <c r="J76" i="1"/>
  <c r="E49" i="1"/>
  <c r="E27" i="1"/>
  <c r="G17" i="2"/>
  <c r="I19" i="2"/>
  <c r="I2" i="2" s="1"/>
  <c r="G51" i="1"/>
  <c r="I12" i="2"/>
  <c r="G44" i="1"/>
  <c r="F44" i="1"/>
  <c r="H12" i="2"/>
  <c r="F48" i="1"/>
  <c r="H16" i="2"/>
  <c r="G46" i="1"/>
  <c r="I46" i="1" s="1"/>
  <c r="I14" i="2"/>
  <c r="J120" i="1"/>
  <c r="F40" i="1"/>
  <c r="H8" i="2"/>
  <c r="F47" i="1"/>
  <c r="H15" i="2"/>
  <c r="K2" i="12"/>
  <c r="H35" i="1" l="1"/>
  <c r="H10" i="1" s="1"/>
  <c r="I44" i="1"/>
  <c r="G2" i="2"/>
  <c r="I52" i="1"/>
  <c r="I51" i="1"/>
  <c r="C50" i="1"/>
  <c r="C72" i="1"/>
  <c r="C94" i="1"/>
  <c r="C93" i="1"/>
  <c r="C49" i="1"/>
  <c r="C71" i="1"/>
  <c r="C70" i="1"/>
  <c r="C114" i="1"/>
  <c r="C48" i="1"/>
  <c r="C90" i="1"/>
  <c r="C46" i="1"/>
  <c r="C68" i="1"/>
  <c r="C45" i="1"/>
  <c r="C66" i="1"/>
  <c r="C110" i="1"/>
  <c r="I41" i="1"/>
  <c r="I40" i="1"/>
  <c r="C83" i="1"/>
  <c r="C39" i="1"/>
  <c r="C38" i="1"/>
  <c r="C60" i="1"/>
  <c r="G35" i="1"/>
  <c r="G10" i="1" s="1"/>
  <c r="I37" i="1"/>
  <c r="H2" i="2"/>
  <c r="C118" i="1"/>
  <c r="C74" i="1"/>
  <c r="C96" i="1"/>
  <c r="I49" i="1"/>
  <c r="J2" i="2"/>
  <c r="I45" i="1"/>
  <c r="F35" i="1"/>
  <c r="F10" i="1" s="1"/>
  <c r="I36" i="1"/>
  <c r="C43" i="1"/>
  <c r="C65" i="1"/>
  <c r="C109" i="1"/>
  <c r="C87" i="1"/>
  <c r="C64" i="1"/>
  <c r="C42" i="1"/>
  <c r="I39" i="1"/>
  <c r="I38" i="1"/>
  <c r="E35" i="1"/>
  <c r="I47" i="1"/>
  <c r="I48" i="1"/>
  <c r="C120" i="1"/>
  <c r="C76" i="1"/>
  <c r="C54" i="1"/>
  <c r="C98" i="1"/>
  <c r="I54" i="1"/>
  <c r="I35" i="1" l="1"/>
  <c r="C57" i="1"/>
  <c r="C79" i="1"/>
  <c r="C35" i="1"/>
  <c r="C10" i="1" s="1"/>
  <c r="D4" i="1" s="1"/>
  <c r="C101" i="1"/>
  <c r="E7" i="1"/>
  <c r="E10" i="1"/>
  <c r="J54" i="1"/>
</calcChain>
</file>

<file path=xl/sharedStrings.xml><?xml version="1.0" encoding="utf-8"?>
<sst xmlns="http://schemas.openxmlformats.org/spreadsheetml/2006/main" count="10635" uniqueCount="2981">
  <si>
    <t>Proposal Evaluation Summary</t>
  </si>
  <si>
    <t>Vendor Name:</t>
  </si>
  <si>
    <t>Date:</t>
  </si>
  <si>
    <t>Total CAD Specification Score</t>
  </si>
  <si>
    <t>System</t>
  </si>
  <si>
    <t>Category</t>
  </si>
  <si>
    <t>Maximum Score</t>
  </si>
  <si>
    <t>Number of Requirements</t>
  </si>
  <si>
    <t>Not Answered</t>
  </si>
  <si>
    <t>Critical</t>
  </si>
  <si>
    <t>Important</t>
  </si>
  <si>
    <t>Minimal</t>
  </si>
  <si>
    <t>All</t>
  </si>
  <si>
    <t>ALL CATEGORIES</t>
  </si>
  <si>
    <t>Score</t>
  </si>
  <si>
    <t>Function Available</t>
  </si>
  <si>
    <t>Function Not Available</t>
  </si>
  <si>
    <t>Exception</t>
  </si>
  <si>
    <t>Informational</t>
  </si>
  <si>
    <t>CAD MAIN</t>
  </si>
  <si>
    <t>Number of Critical</t>
  </si>
  <si>
    <t>Critical - Not Answered</t>
  </si>
  <si>
    <t>Critical - Function Available</t>
  </si>
  <si>
    <t>Critical - Function Not Available</t>
  </si>
  <si>
    <t>Critical - Exception</t>
  </si>
  <si>
    <t>Number of Important</t>
  </si>
  <si>
    <t>Important - Not Answered</t>
  </si>
  <si>
    <t>Important - Function Available</t>
  </si>
  <si>
    <t>Important - Function Not Available</t>
  </si>
  <si>
    <t>Important - Exception</t>
  </si>
  <si>
    <t>Number of Informational</t>
  </si>
  <si>
    <t>Informational - Not Answered</t>
  </si>
  <si>
    <t>Informational - Function Available</t>
  </si>
  <si>
    <t>Informational - Function Not Available</t>
  </si>
  <si>
    <t>Informational - Exception</t>
  </si>
  <si>
    <t>Worksheets</t>
  </si>
  <si>
    <t>Items</t>
  </si>
  <si>
    <t>Specification Type</t>
  </si>
  <si>
    <t>Weight</t>
  </si>
  <si>
    <t>Not Needed</t>
  </si>
  <si>
    <t>Availability</t>
  </si>
  <si>
    <t>Functional Requirement</t>
  </si>
  <si>
    <t>Contractor Work Area</t>
  </si>
  <si>
    <t>Def ID</t>
  </si>
  <si>
    <t>Results (HIDDEN)</t>
  </si>
  <si>
    <t>Summary</t>
  </si>
  <si>
    <t>Spec Weight</t>
  </si>
  <si>
    <t>Avail Weight</t>
  </si>
  <si>
    <t>Page setup</t>
  </si>
  <si>
    <t>adjust to</t>
  </si>
  <si>
    <t>left margin</t>
  </si>
  <si>
    <t>top margin</t>
  </si>
  <si>
    <t>bottom margin</t>
  </si>
  <si>
    <t>center horizontal</t>
  </si>
  <si>
    <t>Header</t>
  </si>
  <si>
    <t>CAD [module name]</t>
  </si>
  <si>
    <t>[sheet name]</t>
  </si>
  <si>
    <t>Footer</t>
  </si>
  <si>
    <t>Page x of xx</t>
  </si>
  <si>
    <t>Hide "results" column</t>
  </si>
  <si>
    <t>To edit named ranges, go to formulas&gt;name manager.</t>
  </si>
  <si>
    <t>To remove the groupbox border</t>
  </si>
  <si>
    <t>from the active sheet:</t>
  </si>
  <si>
    <t>key alt-F11</t>
  </si>
  <si>
    <t>key ctl-G</t>
  </si>
  <si>
    <t>type :</t>
  </si>
  <si>
    <t>ActiveSheet.GroupBoxes.Visible = False</t>
  </si>
  <si>
    <t>Select from Drop Down List</t>
  </si>
  <si>
    <t>Spec
ID</t>
  </si>
  <si>
    <t>Importance</t>
  </si>
  <si>
    <t>Rows to be numbered</t>
  </si>
  <si>
    <t>Review Type</t>
  </si>
  <si>
    <t>GLOBAL</t>
  </si>
  <si>
    <t>The information included here is intended mostly to provide Proposer's sufficient background to comprehend and address the overarching needs of the CAD system.</t>
  </si>
  <si>
    <t>PRODUCT SUITE</t>
  </si>
  <si>
    <t>The CAD system is comprised of multiple integrated applications or modules including, at a minimum:</t>
  </si>
  <si>
    <t>Call Intake (call taker)</t>
  </si>
  <si>
    <t>trim(l6)</t>
  </si>
  <si>
    <t>AA</t>
  </si>
  <si>
    <t>Incident Management (dispatcher)</t>
  </si>
  <si>
    <t>Resource Management (dispatcher)</t>
  </si>
  <si>
    <t>Mobile Communications (first responder)</t>
  </si>
  <si>
    <t>Handheld Communications (first responder)</t>
  </si>
  <si>
    <t>Mapping</t>
  </si>
  <si>
    <t>Message Switching/Query</t>
  </si>
  <si>
    <t>CAD ECOSYSTEM</t>
  </si>
  <si>
    <t>The CAD system is capable of supporting an organizational structure that includes:</t>
  </si>
  <si>
    <t>AR</t>
  </si>
  <si>
    <t>Multiple primary service disciplines, namely law, fire and EMS, within each PSAP/communications center</t>
  </si>
  <si>
    <t>Fire and EMS can be managed as a single service discipline or as separate service disciplines.</t>
  </si>
  <si>
    <t>The systems is scalable to accommodate changes and additions to the composition of the CAD ecosystem.</t>
  </si>
  <si>
    <t>INTEGRATED MODULARITY</t>
  </si>
  <si>
    <t>The CAD system employs a polylith software architecture with integrated modularity that eliminates any redundant data entry across the entire CAD system.</t>
  </si>
  <si>
    <t>COMMUNICATION CENTER OPERATIONS</t>
  </si>
  <si>
    <t>The CAD system supports multiple functional operations including:</t>
  </si>
  <si>
    <t>Emergency and Non-emergency Call Processing</t>
  </si>
  <si>
    <t>Dispatching and Resource Management</t>
  </si>
  <si>
    <t>Operational Supervision</t>
  </si>
  <si>
    <t>Support Services</t>
  </si>
  <si>
    <t>Systems and Data Administration</t>
  </si>
  <si>
    <t>COMMUNICATIONS CENTER CONFIGURATION</t>
  </si>
  <si>
    <t>A communications center workstation supports dispatching arrangements for Incidents and Units that include:</t>
  </si>
  <si>
    <t>One or more service disciplines</t>
  </si>
  <si>
    <t>One or more dispatch areas within each agency</t>
  </si>
  <si>
    <t>One or multiple Incidents that comprise a single critical Incident</t>
  </si>
  <si>
    <t>Tactical or support operations</t>
  </si>
  <si>
    <t>SYSTEM CAPACITIES</t>
  </si>
  <si>
    <t>The CAD system operating platform is custom-engineered to support the expected performance of a mission-critical based on the data provided below.</t>
  </si>
  <si>
    <t>Note:  Specification Data provided below reflects allowances for projected system growth over a minimum ten-year system lifecycle.</t>
  </si>
  <si>
    <t>SYSTEM CONFIGURABILITY</t>
  </si>
  <si>
    <t>Business rules that define the behaviors and control the features of the CAD system are configurable at the agency level to the full extent practical.</t>
  </si>
  <si>
    <t>Various workflows associated with CAD system features and functions are configurable at the agency level to the full extent practical.</t>
  </si>
  <si>
    <t>The system allows users to save their individual screen configurations so they are available the next time they log onto the system.</t>
  </si>
  <si>
    <t xml:space="preserve">The saved screen configurations are available to the users no matter which position or system workstation they log onto. </t>
  </si>
  <si>
    <t>When a user logs off the system, their user profile saves the current screen configuration so that the next time they log in that saved screen configuration is displayed.</t>
  </si>
  <si>
    <t>Rows to be Numbered</t>
  </si>
  <si>
    <t>GENERAL</t>
  </si>
  <si>
    <t>The proposed solution includes features and functions with General applicability across the complete CAD ecosystem.</t>
  </si>
  <si>
    <t>ARTIFICIAL INTELLIGENCE</t>
  </si>
  <si>
    <t>The CAD system incorporates artificial intelligence technologies and/or there are commitments and near-term plans for the expanded use of artificial intelligence tools.</t>
  </si>
  <si>
    <t>WR</t>
  </si>
  <si>
    <t>CONTACTS</t>
  </si>
  <si>
    <t>Authorized users are able to search the CAD system for prior contacts with certain classifications of data including:</t>
  </si>
  <si>
    <t>Locations</t>
  </si>
  <si>
    <t>Persons (names)</t>
  </si>
  <si>
    <t>Vehicles</t>
  </si>
  <si>
    <t>Searches of CAD system contacts can be part of a federated query that includes searches of interfaced external systems, including:</t>
  </si>
  <si>
    <r>
      <rPr>
        <sz val="12"/>
        <color theme="1"/>
        <rFont val="Arial Narrow"/>
        <family val="2"/>
        <charset val="1"/>
      </rPr>
      <t xml:space="preserve">Locations </t>
    </r>
    <r>
      <rPr>
        <i/>
        <sz val="12"/>
        <rFont val="Arial Narrow"/>
        <family val="2"/>
        <charset val="1"/>
      </rPr>
      <t>(Note: Specifications for the content and format of location data are contained in the Location section of this workbook.)</t>
    </r>
  </si>
  <si>
    <t>Names</t>
  </si>
  <si>
    <t>MESSAGING</t>
  </si>
  <si>
    <t>The system includes a native, integrated messaging service that enables text messages between all users of the system and select external recipients based on security authorizations.</t>
  </si>
  <si>
    <t>The CAD system messaging facility is available from CAD workstations, mobile computers, handheld communications devices and any other device or interfaced system that has access to the CAD system.</t>
  </si>
  <si>
    <t>Web-based remote devices can also be used with the CAD system messaging facilities.</t>
  </si>
  <si>
    <t>Access</t>
  </si>
  <si>
    <t>Options for  managing access to the messaging service include:</t>
  </si>
  <si>
    <t>Individual User Security</t>
  </si>
  <si>
    <t>Workstation or Other Device Name (based on location)</t>
  </si>
  <si>
    <t>Application type (e.g., web-based, external systems, etc.)</t>
  </si>
  <si>
    <t>Communications center supervisors can monitor messaging activity in real-time</t>
  </si>
  <si>
    <t>Sending Messages</t>
  </si>
  <si>
    <t>Messages may be addressed to any of the following:</t>
  </si>
  <si>
    <t>Users by Name or Personnel ID</t>
  </si>
  <si>
    <t>Unit by Unit ID (option for all Units by service discipline, agency or dispatch area)</t>
  </si>
  <si>
    <t>All signed-on communications center users</t>
  </si>
  <si>
    <t>Active Incident Number (all Units assigned to an Incident, the controlling dispatcher, the call taker and all communications staff actively monitoring the Incident)</t>
  </si>
  <si>
    <t>Device by Position, Workstation Name or Device ID (e.g., CAD1, WC3, etc.)</t>
  </si>
  <si>
    <t xml:space="preserve">Email address(es) using Simple Mail Transfer Protocol (SMTP) and a client-provided SMTP server </t>
  </si>
  <si>
    <t>Cellular Phone number(s) using a client-supplied Short Message Service (SMS) gateway</t>
  </si>
  <si>
    <t>Pager Number or ID using Simple Network Paging Protocol (SNPP) and a network-accessible, client-provided paging service</t>
  </si>
  <si>
    <t>Generic Message Queues (e.g., Records, Inspections, etc.)</t>
  </si>
  <si>
    <t>Static Membership Groups (e.g., Special OPS, FTO, etc.) with no limit on the number of groups, the number of  members in each group or the mix of addressee options</t>
  </si>
  <si>
    <t>Dynamic Membership Groups (e.g., SECTOR 1 UNITS, SUPERVISOR UNITS, etc.) defined using criteria in personnel and vehicle/apparatus records and with no limit on the number of groups or the number of members in each group or the mix of addressee options</t>
  </si>
  <si>
    <t>Any combination of the above</t>
  </si>
  <si>
    <t>A message can be addressed to individuals not currently signed in or logged on to a unit/apparatus.</t>
  </si>
  <si>
    <t>Communications supervisors and other authorized users can generate a unidirectional broadcast message that is sent to all signed-on users.</t>
  </si>
  <si>
    <t>There is no limit placed on the number of addressees per message.</t>
  </si>
  <si>
    <t>There is no limit placed on the amount of text included in each message.</t>
  </si>
  <si>
    <t>Message Priority</t>
  </si>
  <si>
    <t>Messages to be distributed to users within the CAD ecosystem can be assigned a priority.</t>
  </si>
  <si>
    <t>Optional configurable visual and/or audible indicators are triggered upon receipt of a new message based on message priority.</t>
  </si>
  <si>
    <t>Attachments</t>
  </si>
  <si>
    <t>Attachments of any file type supported by Windows can be included with text messages.</t>
  </si>
  <si>
    <t>Scheduling Messages</t>
  </si>
  <si>
    <t>Authorized users can create messages to any addressee(s) that are scheduled.</t>
  </si>
  <si>
    <t>Messages can be scheduled for repeated transmission.</t>
  </si>
  <si>
    <t>Unless the user stipulates the transmission of the message is to be repeated, scheduled messages are only sent once at a prescribed date and time.</t>
  </si>
  <si>
    <t>Messages scheduled for repeated transmission are distributed based on schedules that include:</t>
  </si>
  <si>
    <t>Specified time(s) and day(s) of the week or every day of the week</t>
  </si>
  <si>
    <t>Specified time(s) and day of the week once each month (e.g., 9 AM and 3 PM every third Tuesday)</t>
  </si>
  <si>
    <t>Specified time(s) and date each year</t>
  </si>
  <si>
    <t>A recurring scheduled message can be defined to terminate at a user-specified date and time.</t>
  </si>
  <si>
    <t>A recurring scheduled message can be defined to terminate after the message is transmitted with a user-specified number of iterations.</t>
  </si>
  <si>
    <t>Message Queues</t>
  </si>
  <si>
    <t>Message queues are presented in a dedicated workspace within the user interface that does not block the display of or access to other workspaces.</t>
  </si>
  <si>
    <t>Messages are delivered to a unique queue of unread messages for each addressee (e.g., individual, Unit, position/workstation, etc.).</t>
  </si>
  <si>
    <t>Any messages sent to the user since their last session are inserted into the appropriate queue(s) following the next successful sign-on.</t>
  </si>
  <si>
    <t>A distinct visual or audible notification occurs at the time of message receipt based on message priority and types of messages including:</t>
  </si>
  <si>
    <t>External messages</t>
  </si>
  <si>
    <t>General messages</t>
  </si>
  <si>
    <t>System messages</t>
  </si>
  <si>
    <t>Response to a CAD system or external system query</t>
  </si>
  <si>
    <t>With the exception of messages created with an emergency priority, messages are delivered to the queue as a means of ensuring the receipt of unsolicited messages does not interfere with the user's current work.</t>
  </si>
  <si>
    <r>
      <rPr>
        <sz val="12"/>
        <color theme="1"/>
        <rFont val="Arial Narrow"/>
        <family val="2"/>
        <charset val="1"/>
      </rPr>
      <t>The order that unread messages are presented in the queue can be controlled through an available configuration setting or the ability to set the order for the queue can be granted to the user</t>
    </r>
    <r>
      <rPr>
        <sz val="12"/>
        <color rgb="FFFF0000"/>
        <rFont val="Arial Narrow"/>
        <family val="2"/>
        <charset val="1"/>
      </rPr>
      <t>.</t>
    </r>
  </si>
  <si>
    <t>With the queue displayed, users can examine messages using the next message/previous message actions.</t>
  </si>
  <si>
    <t>Messages are moved to a queue of read messages after they have been viewed where they can be recalled for viewing.</t>
  </si>
  <si>
    <t>Receiving Messages</t>
  </si>
  <si>
    <t>A CAD system transaction is provided for selecting the next unread message from the inbound message queue or gives precedence to unread messages in the queue with messages of the highest priority.</t>
  </si>
  <si>
    <t>Depending on configuration settings, only one message viewing window is supported, or multiple viewing windows.  One for each selected message can be enabled.</t>
  </si>
  <si>
    <t>Message recipients can generate a reply response to the message and have it sent to the sender or to the sender and all other addressees.</t>
  </si>
  <si>
    <t>Messages can be forwarded to any supported addressee.</t>
  </si>
  <si>
    <t>The sender of a forwarded message can elect to also forward any attachments with the message or message chain.</t>
  </si>
  <si>
    <t>A message can be added to and stored with an Incident record by user-initiated transaction.</t>
  </si>
  <si>
    <t>Email Integration</t>
  </si>
  <si>
    <t>External systems and networks necessary to support the integration of email services with the CAD system messaging facilities are to be identified but not included.</t>
  </si>
  <si>
    <t>Auditing</t>
  </si>
  <si>
    <t>All messages are recorded to a searchable transaction log.</t>
  </si>
  <si>
    <t>Messages cannot be deleted or purged from the message transaction log.</t>
  </si>
  <si>
    <t xml:space="preserve"> </t>
  </si>
  <si>
    <t>PRINTING</t>
  </si>
  <si>
    <t>Print functions are integrated with the print facilities native to the CAD system using the print services provided by the operating system software.</t>
  </si>
  <si>
    <t>Users are able to print or fax information from any device that is part of the CAD system to any local (stationary and mobile) or networked printer that is accessible through the operating system of the user's device.</t>
  </si>
  <si>
    <t>The CAD system directs print jobs to the printer selected from printers available through the operating system software.</t>
  </si>
  <si>
    <t xml:space="preserve">The print function exposes basic controls and settings (e.g., page orientation, number of copies, pages to print, etc.) unique to the selected printer, as supplied by the operating system.  </t>
  </si>
  <si>
    <t>Printed Forms</t>
  </si>
  <si>
    <t>The format and content of printed copies of select record types are based on agency-specific configurable output format.</t>
  </si>
  <si>
    <t>Redaction</t>
  </si>
  <si>
    <t>Users can request electronic redaction be applied to select printed documents including:</t>
  </si>
  <si>
    <t>Incident Records</t>
  </si>
  <si>
    <t>Unit Records</t>
  </si>
  <si>
    <t>Redaction requests are based on user-selectable sections of a record (e.g., personal identity information, Incident comments/narrative, caller information, communications staff identifiers, etc.).</t>
  </si>
  <si>
    <t>Predefined redaction options are user-selectable for producing printed reports supplied to common types of recipients (e.g., public, press/media, etc.).</t>
  </si>
  <si>
    <t xml:space="preserve">In addition to electronic redaction, users can select blocks of text for redaction ahead of printing a record. </t>
  </si>
  <si>
    <t>Options for applying redaction include:</t>
  </si>
  <si>
    <t>Exclude the redacted information from the printed record</t>
  </si>
  <si>
    <t>Replacing blocks of redacted text with black-filled rectangles</t>
  </si>
  <si>
    <t>Restrictions</t>
  </si>
  <si>
    <t>SITUATIONAL AWARENESS</t>
  </si>
  <si>
    <t>The CAD system provides purpose-designed features and tools to ensure first responders and Incident managers have a broad awareness of activities throughout their service area and circumstances related to critical Incidents.</t>
  </si>
  <si>
    <t>SYSTEM ACCESS</t>
  </si>
  <si>
    <t>System security requirements are specified in a separate workbook.  The specifications provided here describe how the security solution is applied.</t>
  </si>
  <si>
    <t>Access controls are applied to end users, devices and system functions.</t>
  </si>
  <si>
    <t>For security purposes, devices include:</t>
  </si>
  <si>
    <t>Communications Center Workstations</t>
  </si>
  <si>
    <t>Mobile Computers</t>
  </si>
  <si>
    <t>Handheld communications devices</t>
  </si>
  <si>
    <t>Web-based Access</t>
  </si>
  <si>
    <t>Interfaced Systems</t>
  </si>
  <si>
    <t>Databases</t>
  </si>
  <si>
    <t>Any other devices or systems with direct access to data managed by the CAD system.</t>
  </si>
  <si>
    <t xml:space="preserve">A transaction is available to display the user name and the workstation or Unit ID of all actively signed-on devices. </t>
  </si>
  <si>
    <t>If the response to the signed-on user query includes Units with more than one logged-on first responder, all logged-on first responder names are listed with the first responder signed-on to the CAD system device highlighted in the list.</t>
  </si>
  <si>
    <t>Granularity</t>
  </si>
  <si>
    <t>Role-based security can be configured to various levels of access including:</t>
  </si>
  <si>
    <t>Transaction Level</t>
  </si>
  <si>
    <t>Field Level</t>
  </si>
  <si>
    <t>Form Level</t>
  </si>
  <si>
    <t>Screen/Tab Level</t>
  </si>
  <si>
    <t>Application Level</t>
  </si>
  <si>
    <t>A user's access to the CAD system can be managed within each of the above access levels including:</t>
  </si>
  <si>
    <t>Read Only</t>
  </si>
  <si>
    <t>Add</t>
  </si>
  <si>
    <t>Update</t>
  </si>
  <si>
    <t>Delete</t>
  </si>
  <si>
    <t xml:space="preserve">Similar controls are imposed on users and systems using the CAD system to access data directly from any CAD system database (e.g., reporting). </t>
  </si>
  <si>
    <t>Credentials and Authorizations</t>
  </si>
  <si>
    <t>User credentials and group-based authorizations for use of the CAD system, to include mobile computers and handheld communications devices, are defined and managed external to the CAD system using one or more commercial LDAP-based (including Microsoft Active Directory) directory services.</t>
  </si>
  <si>
    <t>The CAD system does not inhibit the application of trusted domains between multiple directory services.</t>
  </si>
  <si>
    <t>User authentication at the CAD system is based on the user credentials and password managed by an enterprise directory service(s) and any biometric or advanced authentication features provided by the directory service or through another external commercial application, product or service.</t>
  </si>
  <si>
    <t>All communications between the CAD system and the directory service are encrypted.</t>
  </si>
  <si>
    <t>User credentials are verified against the directory service in real-time and are never stored in the CAD system.</t>
  </si>
  <si>
    <t>Successful Sign-on</t>
  </si>
  <si>
    <t>The date and time of the last sign-on is displayed with each successful sign-on.</t>
  </si>
  <si>
    <t>Failed Sign-on Attempts</t>
  </si>
  <si>
    <t>Communications center supervisors receive notification (configurable number) of failed sign-on attempts that are made from any device.</t>
  </si>
  <si>
    <t>Communications center supervisors are able to temporarily disable a user's access based on excessive failed sign-on attempts.</t>
  </si>
  <si>
    <t>Communications center supervisors are able to temporarily disable devices based on excessive failed sign-on attempts.</t>
  </si>
  <si>
    <t>Communications center supervisors are able to restore user access and devices temporarily disabled due to excessive failed sign-on attempts.</t>
  </si>
  <si>
    <t>Sign-off</t>
  </si>
  <si>
    <t>A successful sign-off ends the user session and deletes any in-process work.</t>
  </si>
  <si>
    <t>Based on internal CAD system business rules, the system supports situations where a user is required to perform a two-step sign-off process when incomplete in-process work remains active at the device.</t>
  </si>
  <si>
    <t>Units can be prevented, based on configuration settings, from signing off if they are the primary Unit on any Incidents that are still active.</t>
  </si>
  <si>
    <t>Dispatcher Controls</t>
  </si>
  <si>
    <t>A dispatcher can sign-on to a communications center workstation that is already signed-on and assume control of that workstation without requiring the signed-on user to first sign-off.</t>
  </si>
  <si>
    <t>Upon request from the signed-on user, a dispatcher or communications center supervisor can temporarily suspend access to a device and blank its screen if a first responder has to exit their vehicle quickly and needs their mobile computer secured remotely.</t>
  </si>
  <si>
    <t>Security Log</t>
  </si>
  <si>
    <t>All security-related transactions (e.g., sign-on, sign-off, failed sign-on attempts, etc.) are recorded to a searchable log dedicated to only security-related transactions.</t>
  </si>
  <si>
    <t>Suspended/Deactivated User Accounts</t>
  </si>
  <si>
    <t>When a user account is suspended or deactivated at the directory service, those credentials are no longer valid for accessing the CAD system; however, the User identification remains valid in CAD for searching and reporting purposes.</t>
  </si>
  <si>
    <t>TRAINING ENVIRONMENT</t>
  </si>
  <si>
    <t>A full-feature training environment is provided that mirrors the functionality, configuration and operations of the production environment.</t>
  </si>
  <si>
    <t>A feature is provided for an authorized user to easily restore the training environment after use to its baseline state.</t>
  </si>
  <si>
    <t>A feature is provided for a data administrator to refresh all current system configuration, workflow and code data from the production environment to the training environment.</t>
  </si>
  <si>
    <t>A feature is provided for a data administrator to update all historical data for a stated period of time from the production environment and have it appended to any historical data already available in the training environment.</t>
  </si>
  <si>
    <t>TRANSACTION LOGS</t>
  </si>
  <si>
    <t>Every transaction performed using the CAD system is captured in a searchable transaction log.</t>
  </si>
  <si>
    <t>Transaction log data is stored in a SQL-conformant database accessible to authorized persons for reporting purposes.</t>
  </si>
  <si>
    <t>Transaction logs can not be modified or deleted.</t>
  </si>
  <si>
    <t>BASIC</t>
  </si>
  <si>
    <t>The proposed solution includes features and functions expected of a contemporary public safety computer-aided dispatch system.</t>
  </si>
  <si>
    <t>CAD SYSTEM OUTAGES</t>
  </si>
  <si>
    <t>System Failure</t>
  </si>
  <si>
    <t>In the event of a catastrophic system failure or loss of network connectivity, communications center staff are able to view the full content of all status monitors during the outage from any functioning CAD system workstation.</t>
  </si>
  <si>
    <t>System Recovery</t>
  </si>
  <si>
    <t>When the CAD system is restored after an extended outage, several actions can be performed including:</t>
  </si>
  <si>
    <t xml:space="preserve">All Incidents received while the CAD system was inoperable are entered in the system </t>
  </si>
  <si>
    <t>Incidents entered retroactively after a CAD system outage are documented in the Transaction Log with an indicator that informs users that Transaction Log information and times were entered by a user as opposed to the CAD system.</t>
  </si>
  <si>
    <t>Catchup Mode</t>
  </si>
  <si>
    <t>Catchup mode is a system-level condition that enables communications center staff to document Incidents and other activities that were recorded offline during a time of system outage.</t>
  </si>
  <si>
    <t>Incidents entered in catchup mode are initially placed in a temporary catchup Incident queue to allow different communications center staff to select an Incident from the queue to apply any additions and updates reported for that activity during the outage.</t>
  </si>
  <si>
    <t>All data that can be captured as part of the routine Incident entry process can also be entered into an Incident record using the standard business rules while in catchup mode.</t>
  </si>
  <si>
    <t>A catchup form is provided for communications center staff to enter Incident details (e.g., caller identification, call source, narrative/comments, disposition, etc.).</t>
  </si>
  <si>
    <t>The catchup form also supports the recording of actual Incident times (e.g., received,  cleared, etc.) and Unit assignments and times (e.g., dispatched, enroute, on scene, clear, etc.) for individual Incidents and Units.</t>
  </si>
  <si>
    <t>All times entered using the catchup form are clearly identifiable in the Incident record as being manually entered.</t>
  </si>
  <si>
    <t>Incidents placed in the catchup queue are removed from the queue after the Incident is closed or sent to a dispatcher for assignment or completion, in cases where an Incident was in progress when the system was restored.</t>
  </si>
  <si>
    <t>The time the catchup record is entered into the CAD system following restoration is also recorded.</t>
  </si>
  <si>
    <t>Case numbers are assigned to Incidents that transpired during a CAD system outage using the same methods as normally used.</t>
  </si>
  <si>
    <t>System should allow for simultaneous automatic and manual catch-up entry without degradation.</t>
  </si>
  <si>
    <t>Offline Mode</t>
  </si>
  <si>
    <t>A standalone application is available for use by communications center staff to record information about Incidents and administrative activities that transpired during a system outage.</t>
  </si>
  <si>
    <t>The standalone application supports the document of all information normally captured for Incident and administrative activity records with the addition of a user-entered time for each record segment.</t>
  </si>
  <si>
    <t>All of the Incident and administrative activity information captured while operating in offline mode is automatically imported into the CAD system as soon as the CAD system is restored to its normal state of operation.</t>
  </si>
  <si>
    <t>Expediting System Resumption</t>
  </si>
  <si>
    <t>Call takers, dispatchers and first responders can resume use of the CAD system before the retroactive entry of Incidents occurring during a CAD system outage.</t>
  </si>
  <si>
    <t>The process of retroactively entering Incidents occurring during a CAD outage can continue to be performed when CAD system operations are resumed and without impacting the use or performance of the restored system.</t>
  </si>
  <si>
    <t>System Restoration</t>
  </si>
  <si>
    <t>If CAD system operations are transitioned to a disaster recovery system upon recognition of a CAD system failure, all activity recorded when in disaster recovery mode is applied when transitioning back to production mode without downtime or loss of functionality or data.</t>
  </si>
  <si>
    <t>CALLOUTS</t>
  </si>
  <si>
    <t>Features and functions are provided for managing on-call personnel and resources.</t>
  </si>
  <si>
    <t>The system allows outside agencies with proper security and permissions to log in and manage on-call personnel and resources.</t>
  </si>
  <si>
    <t>An on-call resource or team can be an employee(s), contractor(s), vehicle(s), equipment, or any object subject to being part of a callout.</t>
  </si>
  <si>
    <t>A separate record is created for each resource that can be included in a callout request.</t>
  </si>
  <si>
    <t>A separate record is created to define preestablished teams that can be included in a callout request.</t>
  </si>
  <si>
    <t>Callout Calendars</t>
  </si>
  <si>
    <t>Callout calendars establish the times each resource is subject to callout.</t>
  </si>
  <si>
    <t>An alternate(s) can be specified in the event the recommended resource is already committed to a different Incident or is unable to fulfill the request.</t>
  </si>
  <si>
    <t>Callout calendars are maintained online from within the CAD system environment by a calendar owner, a communications center supervisor, or other authorized user.</t>
  </si>
  <si>
    <t>Callout Request</t>
  </si>
  <si>
    <t>Callout requests can be initiated by authorized communications center staff.</t>
  </si>
  <si>
    <t>A callout request can be generated by specifying an Incident number or a Unit assigned to an Incident and one or more required resources and/or teams identified by classification or assignment (e.g., arson investigator public information officer, SWAT, etc.).</t>
  </si>
  <si>
    <t>The callout process selects the resource(s) or team(s) to be requested based on a classification- or assignment-specific calendar.</t>
  </si>
  <si>
    <t>The output from a callout request is an interactive digital list of the individual on-call resource(s) to be requested and their contact information.</t>
  </si>
  <si>
    <t>When the request is for a team, the output on the callout list are the individual resources that comprise the team.</t>
  </si>
  <si>
    <t>When available, the callout list includes alternate resources.</t>
  </si>
  <si>
    <t>The callout request is automatically documented in the associated Incident record.</t>
  </si>
  <si>
    <t>Callout Notification</t>
  </si>
  <si>
    <t>The callout list can be completed by the requestor, forwarded to another communications center position for action, or shared with one or more additional communications center positions for multi-user processing.</t>
  </si>
  <si>
    <t>More than one user can simultaneously be making callout notifications from a single callout list.</t>
  </si>
  <si>
    <t>A confirmation that the recommended resource(s) is responding, or an explanation if not, and the estimated time of arrival provided by the on-call resource are recorded for each notification made.</t>
  </si>
  <si>
    <t>If a callout resource is not able to fulfill the request, the list can be updated to include an alternate, if one is known, for unfulfilled callout resources.</t>
  </si>
  <si>
    <t>COMMENTS/NARRATIVE</t>
  </si>
  <si>
    <t>Free-form text comments can be included, with few exceptions, in all CAD system transactions.</t>
  </si>
  <si>
    <t>The comment/narrative feature of the CAD system is extended to all authorized users across the CAD ecosystem.</t>
  </si>
  <si>
    <t>There are no system-imposed limits on the number of comment/narrative segments that can be entered for a single Incident or administrative activity.</t>
  </si>
  <si>
    <t>There are no system imposed limits on the number of characters that can be included in each comment/narrative segment entered.</t>
  </si>
  <si>
    <t>Word wrapping is applied to break up a section of text into lines so that it will fit into the available width of a page, window, or other display area.</t>
  </si>
  <si>
    <t>Horizontal scrolling is supported when the number of lines in a section of text exceeds the size of the display area.</t>
  </si>
  <si>
    <t>A comment/narrative alone can be entered for an Incident or Unit without requiring any additional parameters in the transaction syntax.</t>
  </si>
  <si>
    <t>Images, hyperlinks, and other rich media, such as videos, can be entered as part of a comment/narrative transaction or entered separately using the comment/narrative feature.</t>
  </si>
  <si>
    <t>COMMUNICATIONS SUPERVISOR</t>
  </si>
  <si>
    <t>The CAD system provides features and functions that support communications center supervisors in fulfilling their responsibilities for managing and optimizing the allocation of resources, coordinating emergency responses, and maintaining effective communication to ensure the safety and well-being of the public and responders during critical incidents.</t>
  </si>
  <si>
    <t>In addition to supervisory responsibilities, supervisors are able to perform call-taking and/or dispatching responsibilities without regard for the CAD system workstation they are signed into.</t>
  </si>
  <si>
    <t>Supervisors are able to monitor all call-takers, dispatchers, and field operations across the entire CAD ecosystem or any combination of activity within one or more service divisions and/or one or more agencies.</t>
  </si>
  <si>
    <t>Supervisors are able to assume control over an in-progress call or the dispatching assignments of any dispatcher through a simple transaction.</t>
  </si>
  <si>
    <t>Supervisors are able to temporarily change an individual's security rights to satisfy instances where a user is in an acting role for a higher-ranking position.</t>
  </si>
  <si>
    <t>Supervisors are able to unlock any device where the user has been locked out and is unable to reconnect.</t>
  </si>
  <si>
    <t>Supervisors are able to view a list of current users on every signed-on device or group of devices such as communications center workstations, police mobile Units, etc.</t>
  </si>
  <si>
    <t>Supervisors are able to monitor user sign-on activity across the CAD ecosystem in real-time.</t>
  </si>
  <si>
    <t>Supervisors are notified of any repeated failed sign-on attempts or other potential security breaches identified by the CAD system infrastructure.</t>
  </si>
  <si>
    <t>Supervisors are able to sign off any user on any device.</t>
  </si>
  <si>
    <t>INCIDENT AND REPORT NUMBERS</t>
  </si>
  <si>
    <t>The CAD system includes a number generator for issuing CAD system Incident and agency-specific report numbers.</t>
  </si>
  <si>
    <t>Incident Numbers</t>
  </si>
  <si>
    <t>Each CAD system Incident is assigned a sequential Incident number for each dispatched service discipline (e.g., Law, Fire, EMS).</t>
  </si>
  <si>
    <t>A link between individual Incident numbers assigned to multiple service disciplines for Incidents involving responses by more than one service type is established automatically and included in all related Incident records.</t>
  </si>
  <si>
    <t>The format of the Incident number is configurable and can consist of values that include:</t>
  </si>
  <si>
    <t>A single primary, service discipline-based Incident number is assigned to each CAD system Incident irrespective of the agency with jurisdiction or the agency(ies) that responded to Units and Resources.</t>
  </si>
  <si>
    <t>A secondary agency-specific Incident number can be assigned to a CAD system Incident based on the agency with jurisdiction, in which case an agency ID is included in the Incident number formatting options.</t>
  </si>
  <si>
    <t>A secondary, agency-specific Incident number(s) can be assigned to a CAD system Incident based on the agency that "owns" Unit(s) or resource(s) dispatched to the Incident, in which case an agency ID is included in the Incident number formatting options.</t>
  </si>
  <si>
    <r>
      <rPr>
        <sz val="12"/>
        <rFont val="Arial Narrow"/>
        <family val="2"/>
        <charset val="1"/>
      </rPr>
      <t xml:space="preserve">A </t>
    </r>
    <r>
      <rPr>
        <u/>
        <sz val="12"/>
        <rFont val="Arial Narrow"/>
        <family val="2"/>
        <charset val="1"/>
      </rPr>
      <t>master</t>
    </r>
    <r>
      <rPr>
        <sz val="12"/>
        <rFont val="Arial Narrow"/>
        <family val="2"/>
        <charset val="1"/>
      </rPr>
      <t xml:space="preserve"> Incident number can be assigned to multiple related Incidents and is automatically included in each related Incident record.</t>
    </r>
  </si>
  <si>
    <t>Primary, secondary (agency-specific), and master Incident numbers can be uniquely formatted per communications center, service discipline, and/or agency.</t>
  </si>
  <si>
    <t>All Incident numbers are prominently displayed with all dispatch messages and Incident reports.</t>
  </si>
  <si>
    <t xml:space="preserve">In all locations an incident number is displayed the system provides hyperlink functionality in which the user can click on the incident number to open up and display the incident. </t>
  </si>
  <si>
    <t>Report Numbers</t>
  </si>
  <si>
    <t>A single agency-specific report number can be assigned to multiple related CAD system Incidents.</t>
  </si>
  <si>
    <t>A secondary step is imposed on the user requesting a report number be assigned to a CAD system Incident if a report number for the same agency has already been assigned.</t>
  </si>
  <si>
    <t>A link between the CAD system Incident number and any assigned report number(s) is established automatically and included in the related Incident record.</t>
  </si>
  <si>
    <t>A link between multiple report numbers assigned to the same CAD system Incident is established automatically and included in the related Incident record.</t>
  </si>
  <si>
    <t>Canceled Report Numbers</t>
  </si>
  <si>
    <t>An erroneously assigned report number can be canceled and be deleted from the reference in the CAD system Incident record; however, the report number cannot be reused (assigned to a different CAD system Incident).</t>
  </si>
  <si>
    <t>Canceled report numbers are included in any CAD system report used to identify missing report numbers so the user is made aware no report is being submitted for that report number.</t>
  </si>
  <si>
    <t>LOCATING PERSONNEL</t>
  </si>
  <si>
    <t>A transaction enables all users to query the system to determine the assigned user(s) based on options including:</t>
  </si>
  <si>
    <t xml:space="preserve"> Unit ID</t>
  </si>
  <si>
    <t xml:space="preserve"> Workstation/device name</t>
  </si>
  <si>
    <t>A transaction enables all users to query the system to determine if a specific personnel is currently on-duty and their associated Unit ID or workstation/device name (position) based on options including:</t>
  </si>
  <si>
    <t xml:space="preserve"> Personnel ID</t>
  </si>
  <si>
    <t xml:space="preserve"> Personnel Name</t>
  </si>
  <si>
    <t>QUERIES</t>
  </si>
  <si>
    <t>CAD Incident, administrative activity, and Unit records that can be searched by authorized users across the CAD ecosystem by:</t>
  </si>
  <si>
    <t>Service Discipline</t>
  </si>
  <si>
    <t>Agency</t>
  </si>
  <si>
    <t>Dispatch Area</t>
  </si>
  <si>
    <t>Response Area</t>
  </si>
  <si>
    <t>Exact location with or without sub-address (i.e., unit number, building floor, apartment number, etc.)</t>
  </si>
  <si>
    <t>All matching Incident records within a default or specified radius of an entered location</t>
  </si>
  <si>
    <t>Unit ID</t>
  </si>
  <si>
    <t>Personnel ID or name of any first responder associated with matching Incident or administrative activity records</t>
  </si>
  <si>
    <t>Communications center staff personnel ID or name</t>
  </si>
  <si>
    <t>Incident or administrative service type</t>
  </si>
  <si>
    <t>Summary of Incident, administrative activities, and/or Unit records for a given date and time range and any additional optional parameters including:</t>
  </si>
  <si>
    <t>Complete Incident record based on Incident number or case number search using either the Incident or case number or by selecting an Incident or case number included in a date/time or location search of Incidents.</t>
  </si>
  <si>
    <t>Complete Unit activity record based on a Unit name or personnel ID for a specified date and time range.</t>
  </si>
  <si>
    <t>REFERENCE FILES</t>
  </si>
  <si>
    <t>Several forms of reference files are managed by and accessible from the CAD system are specified here including:</t>
  </si>
  <si>
    <t>Bulletin Boards -- Topics of general interest at agency and service discipline levels</t>
  </si>
  <si>
    <t>general Contact Directory -- Information for contacting individuals and organizations associated with public safety operations across the CAD ecosystem</t>
  </si>
  <si>
    <t>Notification Checklists -- Interactive lists of tasks to be performed for select types of Incidents</t>
  </si>
  <si>
    <t>Referral Lists -- Topical-based contact lists for agencies and organizations providing community services</t>
  </si>
  <si>
    <t>Standard Operating Procedures -- Agency-specific policies providing guidelines for the performance of designated tasks</t>
  </si>
  <si>
    <t>A template is provided for the entry and maintenance of each category of reference files.</t>
  </si>
  <si>
    <t>Additional data capture and display fields that are not part of the baseline file structure can be added to any template.</t>
  </si>
  <si>
    <t>The command line is the primary tool used for querying reference files.</t>
  </si>
  <si>
    <t>A form is also provided for querying reference files.</t>
  </si>
  <si>
    <t>Bulletin Boards</t>
  </si>
  <si>
    <t>Agency- and service discipline-specific bulletin boards provide a location to record matters of general interest to users, not necessarily issues or information related to CAD system activities.</t>
  </si>
  <si>
    <t>The landing page or screens that are displayed immediately following successful sign-on to the system includes a link to the bulletin board along with an indicator if entries have been added to the bulletin board since it was last viewed by that user.</t>
  </si>
  <si>
    <t>Bulletin board entries can include an expiration date or can be deleted by authorized users.</t>
  </si>
  <si>
    <t>Checklists</t>
  </si>
  <si>
    <t>General Contact Directory</t>
  </si>
  <si>
    <t>Records of contact information, primarily for internal use by the communications center, is provided to organize and search for information and instructions on contacting area resources and other government organizations.</t>
  </si>
  <si>
    <t>Records of contact information, primarily for internal use by the communications center, is provided to organize and search for information and instructions on contacting area resources and other government organizations. (The general Contact Directory is not used for premise information such as keyholders or business owners, which is a separate CAD system function.)</t>
  </si>
  <si>
    <t>The general Contact Directory is provided for managing and accessing contact information for individuals and businesses that are not related to premise file records, which contains contact information as part of each premise record and is accessible through a consolidated search of both the general Contact Directory and the Premise File.</t>
  </si>
  <si>
    <t>Individual contact records can be defined as being accessible to select users including:</t>
  </si>
  <si>
    <t>Communications center staff based on location</t>
  </si>
  <si>
    <t>First Responders based on service discipline and/or agency affiliation</t>
  </si>
  <si>
    <t>Support staff based on service discipline and/or agency affiliation</t>
  </si>
  <si>
    <t>Referral Lists</t>
  </si>
  <si>
    <t>Referral lists contain services, guidelines and contact information for government agencies and non-governmental organizations that provide community services (e.g., mental health services, housing assistance, etc.).</t>
  </si>
  <si>
    <t>Referral lists are searchable by the organization name the types of provided services.</t>
  </si>
  <si>
    <t>Scratchpads</t>
  </si>
  <si>
    <t>Personal scratchpads are offered to all users to create a personal workspace with short-term storage for information of individual interest.</t>
  </si>
  <si>
    <t>Scratchpads have a single expandable page for recording information.</t>
  </si>
  <si>
    <t>Scratchpad entries are composed from text only.</t>
  </si>
  <si>
    <t>The full contents of a scratchpad can be erased by the system upon expiration or at anytime by the scratchpad owner.</t>
  </si>
  <si>
    <t>Standard Operating Procedures (SOP)</t>
  </si>
  <si>
    <t>A catalogue of online SOP documents is maintained by the CAD system.</t>
  </si>
  <si>
    <t>SOP documents are created and edited external from the CAD system and are subsequently exported into and indexed in the CAD system.</t>
  </si>
  <si>
    <t>SOP documents are searchable based on SOP title and keywords contained in the documents.</t>
  </si>
  <si>
    <t>Attachments produced in other file formats supported by the operating system with an available viewer or player can be included with an SOP file.</t>
  </si>
  <si>
    <t>REMOTE CAD WORKSTATIONS</t>
  </si>
  <si>
    <t>Several options for browser-based remote workstation configurations are supported including:</t>
  </si>
  <si>
    <t>Full-feature client with a feature set equivalent to the functionality available for dispatchers using a CAD workstation from the communications center</t>
  </si>
  <si>
    <t>A full-featured workstation with call-taker and dispatcher capabilities can be located at a residence or other location that meets minimum security standards to enable the immediate addition of telecommunicator resources at the initial stages of a critical Incident.</t>
  </si>
  <si>
    <t>ROTATIONAL SERVICES PROVIDERS</t>
  </si>
  <si>
    <t>The CAD system includes an application to ensure fair and equitable distribution of service requests made to various types of commercial businesses or other entities based on a rotation model.</t>
  </si>
  <si>
    <t>The management of rotational service is an integrated component of the CAD system.</t>
  </si>
  <si>
    <t xml:space="preserve">When communications center personnel initiate a request for a specific type of service, the CAD system recommends a service to dispatch based on the rotation model specified here and the service provider's position on the associated rotation list at the time of request. </t>
  </si>
  <si>
    <t>Rotation Service Types</t>
  </si>
  <si>
    <t>Rotational service provider records are used to define the supported rotation service types.</t>
  </si>
  <si>
    <t>Rotational service provider types include, for example, standard tow services, 24-hour emergency restoration services, taxi/ride-hailing services, etc.</t>
  </si>
  <si>
    <t>One or more optional specialty service categories (e.g., flatbed, heavy-duty, club service, etc. for tows; e.g., BLS, ALS, neonatal, Lifeflight, etc. for private EMS providers, etc.) can be associated with each rotational service type.</t>
  </si>
  <si>
    <t>Rotation Participation</t>
  </si>
  <si>
    <t>A file is maintained of businesses or organizations that are approved to provide a specific type of service and participate in the rotation systems.</t>
  </si>
  <si>
    <t>The agency determines, through configuration settings, what actions to take when a service request requires more than one resource, including:</t>
  </si>
  <si>
    <t>The service provider at the top of the recommendation queue dispatches as many qualifying resources as available and any unfulfilled service requests are dispatched to the next service provider in the recommendation queue and the process repeats until the service request is fully met.</t>
  </si>
  <si>
    <t>The agency determines, through configuration settings, what actions to take with respect to the service provider's position in the recommendation queue, if:</t>
  </si>
  <si>
    <t>The dispatched service request is canceled while enroute or on scene without the service provider rendering services.</t>
  </si>
  <si>
    <t>A service provider is recommended and dispatched based on specialty service categories that none of the service providers higher in the recommendation queue could not satisfy.</t>
  </si>
  <si>
    <t>The agency also determines, through configuration settings, what actions to take with respect to the service provider's position in the recommendation queue, if the recommended service provider:</t>
  </si>
  <si>
    <t>Cannot be reached through normal communications</t>
  </si>
  <si>
    <t>Declines the dispatch or is unable to meet response time expectations</t>
  </si>
  <si>
    <t>Accepts the dispatch and subsequently reports being unable to fulfill the dispatch</t>
  </si>
  <si>
    <t>Accepts the dispatch and is significantly delayed in reaching the scene</t>
  </si>
  <si>
    <t>Available configuration options for penalizing a service provider for delayed or non-response, include:</t>
  </si>
  <si>
    <t>Leave the provider at their current position in the recommendation queue</t>
  </si>
  <si>
    <t>Move the provider to the bottom of the recommendation queue</t>
  </si>
  <si>
    <t>Move the provider to the bottom of the recommendation queue and require they be skipped the next time they reach the top of the recommendation queue</t>
  </si>
  <si>
    <t>A communications center supervisor or other authorized user can manually reposition a service provider in a recommendation queue.</t>
  </si>
  <si>
    <t>A communications center supervisor or other authorized user can impose a one-time bypass of a service provider the next time they reach the top of the recommendation queue.</t>
  </si>
  <si>
    <t>Information included for initiating a rotational service request includes:</t>
  </si>
  <si>
    <t>Location of Response (if other than the Incident location of occurrence, if requesting based on Incident number, or Unit location, if requested based on Unit ID)</t>
  </si>
  <si>
    <t>The current location of the requesting Unit is used to determine the Service Provider to be dispatched, if the Service Request transaction is based on a Unit ID</t>
  </si>
  <si>
    <t>The requestor is able to enter and verify an alternative dispatch location for the Service Request</t>
  </si>
  <si>
    <t>Comments (optional)</t>
  </si>
  <si>
    <t>The user can specify the rotational service provider to be dispatched under certain circumstances including:</t>
  </si>
  <si>
    <t>A reason is recorded in the rotational services log if a requested service provider is contacted and cannot or chooses not to accept a service request.</t>
  </si>
  <si>
    <t>All activity related to a rotational service request is recorded to the associated Incident record.</t>
  </si>
  <si>
    <t>Authorized communications center personnel can reinstate a suspended service provider or reposition a service provider on a rotation list at any time to resolve situations not addressed by these scarifications.</t>
  </si>
  <si>
    <t>Rotational Service Request Fulfillment</t>
  </si>
  <si>
    <t>The service request identifies the first service provider in the recommendation queue to be dispatched.</t>
  </si>
  <si>
    <t>Several actions occur once the service request is fulfilled, including;</t>
  </si>
  <si>
    <t>The identification and time of notification for each dispatched service provider is recorded to the Incident and Unit records</t>
  </si>
  <si>
    <t>Notifications</t>
  </si>
  <si>
    <t>Supported Service Provider notification options include:</t>
  </si>
  <si>
    <t>Telephone Call</t>
  </si>
  <si>
    <t>Rotational Service Status Transactions</t>
  </si>
  <si>
    <t>CAD system transactions are available for recording into the CAD system Incident history the progress of each dispatched rotational service provider, including:</t>
  </si>
  <si>
    <t>Accepts Dispatch (supports status updates for one or more rotational service providers)</t>
  </si>
  <si>
    <t>Could not be Reached (supports status updates for one or more rotational service providers)</t>
  </si>
  <si>
    <t>Declines Dispatch (supports status updates for one or more rotational service providers)</t>
  </si>
  <si>
    <t>Enroute/Responding (supports status updates for single or multiple resources from one or more rotational service providers)</t>
  </si>
  <si>
    <t>Canceled while Enroute (supports multiple responders)</t>
  </si>
  <si>
    <t>On scene (supports status updates for single or multiple resources from one or more rotational service providers)</t>
  </si>
  <si>
    <t>Canceled while On scene (supports status updates for single or multiple resources from one or more rotational service providers)</t>
  </si>
  <si>
    <t>Service Rendered (supports status updates for single or multiple resources from one or more rotational service providers)</t>
  </si>
  <si>
    <t>The CAD system provides purpose-designed features and tools to ensure first responders and Incident managers have a broad awareness of activities throughout their service area and of circumstances related to critical Incidents.</t>
  </si>
  <si>
    <t>TIMERS</t>
  </si>
  <si>
    <t>The system supports timers to measure elapsed time between certain events during the Incident lifecycle.</t>
  </si>
  <si>
    <t>The design and function of the timer feature enhance first responder safety and quality control during the entire incident lifecycle.</t>
  </si>
  <si>
    <t>Types of Timers</t>
  </si>
  <si>
    <t>Optional timers can be configured for different circumstances including:</t>
  </si>
  <si>
    <t>Incomplete Incident Entry -- the time between opening an Incident entry form and either sending an Incident to a dispatcher, closing the Incident as an advised Incident, or deleting the incomplete form (intended to prevent an incomplete Incident entry form from being neglected while handling other priority Incidents)</t>
  </si>
  <si>
    <t>Time On Scene -- time between a Unit reporting enroute/responding and that Unit reporting on scene</t>
  </si>
  <si>
    <t>Repetitive Timers -- time since the activation of the last repetitive timer in the series</t>
  </si>
  <si>
    <t>Timer that repeats itself at specified intervals (e.g., every 15 minutes)</t>
  </si>
  <si>
    <t>Contact Timers -- time between the current time and the last recorded activity or status update for a Unit</t>
  </si>
  <si>
    <t>Additional Timers</t>
  </si>
  <si>
    <t>The client data administrator can associate and configure elapsed timers for any Incident or Unit status not included in the list above.</t>
  </si>
  <si>
    <t>Dynamic Timer</t>
  </si>
  <si>
    <t>A dispatcher can set a Unit-based or Incident-based timer at any time and for any value that will be triggered upon expiration unless dismissed by the dispatcher.</t>
  </si>
  <si>
    <t>Some timers are dismissed automatically when a Unit updates their status, as described in the specifications above, and do not require any dispatcher action.</t>
  </si>
  <si>
    <t>If a timer expires and a notification is issued to the dispatcher, options for dismissing, terminating or extending the timer includes:</t>
  </si>
  <si>
    <t>Many timers can be acknowledged and terminated by entering a status update for the Unit when the update is aligned to the specifications above for dismissing a timer.</t>
  </si>
  <si>
    <t>A timer can be terminated by a dispatcher acknowledgement action.</t>
  </si>
  <si>
    <t>The timer can be extended by a dispatcher-specified amount of time or reset to repeat the same time value as was used for the initial timer.</t>
  </si>
  <si>
    <t>Dispatcher notification options for expired timers include:</t>
  </si>
  <si>
    <t>Visual notification</t>
  </si>
  <si>
    <t>Audible notification</t>
  </si>
  <si>
    <t>Timer Activity</t>
  </si>
  <si>
    <t>System or user actions that establish, dismiss, acknowledge, terminate, or extend a timer are recorded in the Incident record.</t>
  </si>
  <si>
    <t>REPORTING</t>
  </si>
  <si>
    <t>LAW-1</t>
  </si>
  <si>
    <t>Advantageous</t>
  </si>
  <si>
    <t>INCIDENT ENTRY</t>
  </si>
  <si>
    <t>The proposed solution includes features and functions to facilitate the efficient entry of information needed to create new Incidents and self-initiated administrative activities.</t>
  </si>
  <si>
    <t>CALL HANDLING</t>
  </si>
  <si>
    <t>Incidents can be created through multiple means including:</t>
  </si>
  <si>
    <t>Call takers, dispatchers and communications supervisors using any CAD system workstation in the communications center</t>
  </si>
  <si>
    <t>Authorized personnel from outside the communication center using a browser interface and a Wi-Fi or Internet connection to the CAD system</t>
  </si>
  <si>
    <t>External systems with an interface designed with that capability</t>
  </si>
  <si>
    <t>INCIDENT SOURCES</t>
  </si>
  <si>
    <t>Multiple methods can be used for reporting Incidents to the communications center.</t>
  </si>
  <si>
    <t>Call Receipt</t>
  </si>
  <si>
    <t>System supports multiple call sources.</t>
  </si>
  <si>
    <t>Text-to-911</t>
  </si>
  <si>
    <t>The system supports communications with callers using Short Message Service (SMS) and Multimedia Messaging Service (MMS) either through an integrated application or an interface with the communication center's 911 call handling system(s).</t>
  </si>
  <si>
    <t>If the proposed solution includes integrated SMS/MMS communications capabilities, the CAD system is notified through an interface with the communication center's 911 call handling system(s) when an SMS or MMS call is detected and the user is presented a form within the Incident entry environment that is used for two-way communications with the caller via SMS and MMS.</t>
  </si>
  <si>
    <t>If the proposed solution does not include an integrated SMS/MMS application, an interface with the communication center's 911 call hangling system(s) must support the receipt and storage of the completed text-to-911 dialogue upon termination of the call.</t>
  </si>
  <si>
    <t>The full dialogue with an SMS/MMS caller is recorded to an associated Incident record whether it was captured through an integrated application or telephone system interface.</t>
  </si>
  <si>
    <t>Recorded Source</t>
  </si>
  <si>
    <t>An Incident source is captured for each Incident record.</t>
  </si>
  <si>
    <t>As some callers are stationary and others are nomadic (moving), the CAD system includes features specifically designed around the unique circumstances of both calling modes.</t>
  </si>
  <si>
    <t>INCIDENT AND ADMINISTRATIVE ACTIVITY ENTRY</t>
  </si>
  <si>
    <t>A single Incident Entry process supports the creation of both calls-for-service events (Incidents) and temporary out-of-service events (administrative activities).</t>
  </si>
  <si>
    <t>Incidents</t>
  </si>
  <si>
    <t xml:space="preserve">The event entry features of the CAD system support the creation of Incidents when a specific event, situation, or occurrence requires the attention or intervention of public safety resources. </t>
  </si>
  <si>
    <t xml:space="preserve">While Incidents are typically received as a call-for-service from the public or an allied agency, the CAD system accommodates the creation of on-view Incidents that are observed and reported by a first responder. </t>
  </si>
  <si>
    <t>Incidents are always assigned a CAD system Incident number and may be assigned a case report number.</t>
  </si>
  <si>
    <t>Administrative Activities</t>
  </si>
  <si>
    <t>Out-of-service activities are situations where public safety resources are engaged in tasks other than their primary first responder duties.</t>
  </si>
  <si>
    <t>An out-of-service activity can easily be reclassified as a standard Incident by the dispatcher, be assigned an Incident number, and be given access to all of the functions and features available for the management of Incidents including case number assignment.</t>
  </si>
  <si>
    <t>Informational Incidents</t>
  </si>
  <si>
    <t>A non-dispatchable Incident is created to memorialize information received by communications center staff without the Incident being sent to a dispatcher.</t>
  </si>
  <si>
    <t>An informational Incident is effectively created and closed in a single action.</t>
  </si>
  <si>
    <t>Informational Incidents are created using the same Incident entry form and have all of the features and functions available for routine Incident creation.</t>
  </si>
  <si>
    <t>The Incident form includes a field for recording an email address(es) used to transmit a copy of the informational Incident to an individual or a functional operations unit within the agency.</t>
  </si>
  <si>
    <t>Scheduled Incidents</t>
  </si>
  <si>
    <t>Requests for non-emergency services can be scheduled for future dispatch.</t>
  </si>
  <si>
    <t>Scheduled Incidents are created using the same Incident entry form and have all the features and functions available for routine Incident creation.</t>
  </si>
  <si>
    <t>An active Incident can be closed and designated for reopening and dispatching to a specified first responder at a scheduled time or the next time that first responder logs onto the system.</t>
  </si>
  <si>
    <t>A pending scheduled Incident is moved to the normal queue of 'pending Incidents assignment' at a configurable interval in advance of the scheduled arrival time.</t>
  </si>
  <si>
    <t>Unless specified otherwise at the time of creation, standard resource recommendation business rules are applied when selecting a scheduled Incident for dispatch.</t>
  </si>
  <si>
    <t>Inclusion of a Unit/Resource Identifier in the CAD system Incident record presets unit recommendation when the CAD system Incident is ready for dispatch.</t>
  </si>
  <si>
    <t>Cloned Incidents</t>
  </si>
  <si>
    <t>A new Incident can be created by cloning an active or closed Incident.</t>
  </si>
  <si>
    <t>A new or cloned Incident can be created for assignment to a first responder or other agency personnel for follow-up including:</t>
  </si>
  <si>
    <t>ADVISED INCIDENT</t>
  </si>
  <si>
    <t>The system supports the creation of advised Incidents which are Incident records that document an action taken by a call taker or dispatcher, often a referral to an agency or organization not managed by the communications center, for situations that do not require or warrant dispatching first responders from those resources that are managed by the communications center.</t>
  </si>
  <si>
    <t>The advised Incident feature is the vehicle for call takers and dispatchers to memorialize any actions taken on any matter that does not involve a dispatchable Incident.</t>
  </si>
  <si>
    <t>An advised Incident record is concurrently created and closed as a single call taker action.</t>
  </si>
  <si>
    <t>Advised Incidents are managed as regular dispatchable Incidents when performing duplicate call inquires, searches, and other functions that incorporate closed Incidents.</t>
  </si>
  <si>
    <t>INCIDENT ENTRY METHODS</t>
  </si>
  <si>
    <t>Multiple methods are supported for the creation/entry of Incidents based on the role and location of the person (e.g., call taker, dispatcher, first responder) creating the Incident or Activity record.</t>
  </si>
  <si>
    <t>Incident Entry Form</t>
  </si>
  <si>
    <t>A single electronic form is the primary method used for creating all types of supported CAD system Incidents.</t>
  </si>
  <si>
    <t>The Incident entry form is partitioned into multiple work areas supporting one or more functions including (at minimum):</t>
  </si>
  <si>
    <t>Header with General Information based on Service Discipline</t>
  </si>
  <si>
    <t>Premise Records containing Life Safety or First Responder Hazard Information</t>
  </si>
  <si>
    <t>Premise Information of General Interest (e.g., gate codes, lock box location, keyholder contacts, etc.)</t>
  </si>
  <si>
    <t>Prior Responses within the Past 180 Days</t>
  </si>
  <si>
    <t>Call Source</t>
  </si>
  <si>
    <t>Caller Identification, Location and Contact Requirements with support for multiple callers</t>
  </si>
  <si>
    <t>Optional Caller-supplied and System-supplied Incident Information</t>
  </si>
  <si>
    <t>Text Narrative (comments)</t>
  </si>
  <si>
    <t>Supplemental Information (unlimited number of persons and vehicles)</t>
  </si>
  <si>
    <t>Related Incidents List with hyperlinks to each listed Incident</t>
  </si>
  <si>
    <t>Linked Attachment List with hyperlinks to each listed attachment</t>
  </si>
  <si>
    <t>Restricted CJIS and VCIN Query and Response Area</t>
  </si>
  <si>
    <t>Restricted EMS Patient Identification and Treatment Information Area</t>
  </si>
  <si>
    <t>The arrangement of the fields on the Incident entry form is modifiable using a standard CAD system utility.</t>
  </si>
  <si>
    <t>Mandatory fields are clearly identified from other fields.</t>
  </si>
  <si>
    <t>Other than Incident location and Incident type, which are always required, configuration settings enable identifying any other fields where data is required before completing the Incident entry workflow.</t>
  </si>
  <si>
    <t>Conditional edits for select fields on the Incident entry form are established and maintained using a standard CAD system utility.</t>
  </si>
  <si>
    <t>Autocomplete (the application predicts the rest of a word as a user is typing it) is supported for all fields that require edited input.</t>
  </si>
  <si>
    <t>All routine data entry functions performed by a call taker can be completed without using any form or window other than the Incident entry form.</t>
  </si>
  <si>
    <t>Open/Incomplete Incident Forms</t>
  </si>
  <si>
    <t>More than one Incident entry form can be opened at the same time on a call taker or dispatcher desktop.</t>
  </si>
  <si>
    <t>A status monitor is available to view any incomplete Incident entry records that have been saved either by the user or by the system when the user moved to another task.</t>
  </si>
  <si>
    <t>Call takers can view the queue of incomplete Incident entry records and take control of an Incident to complete the entry process if the original call taker is not able to finish the Incident entry.</t>
  </si>
  <si>
    <t>A call taker can reassign an incomplete Incident record to another call taker or dispatcher for completion.</t>
  </si>
  <si>
    <t>Depending on the settings of a configurable business rule, a call taker, dispatcher or supervisor can assume control of an incomplete Incident that was started by a different user.</t>
  </si>
  <si>
    <t xml:space="preserve">Incomplete Incident forms cannot be discarded without subjecting the deletion request to a two-step process requiring the call taker to acknowledge the action. </t>
  </si>
  <si>
    <t>Command Line Entry</t>
  </si>
  <si>
    <t>A new dispatchable Incident can be created from the CAD system application command line using an abbreviated version of the Incident entry process.</t>
  </si>
  <si>
    <t>The process of creating a new Incident from the command line is an extension of and with the same data entry behavior as the feature for entering on-view Incidents from the command line.</t>
  </si>
  <si>
    <r>
      <rPr>
        <sz val="12"/>
        <color theme="1"/>
        <rFont val="Arial Narrow"/>
        <family val="2"/>
        <charset val="1"/>
      </rPr>
      <t xml:space="preserve">Self-initiated Incidents and Activities </t>
    </r>
    <r>
      <rPr>
        <i/>
        <sz val="12"/>
        <rFont val="Arial Narrow"/>
        <family val="2"/>
        <charset val="1"/>
      </rPr>
      <t>(Note: Specifications for the processing and management of self-initiated Incidents and administrative activities are contained in the Resource Management requirements section of this workbook.)</t>
    </r>
  </si>
  <si>
    <t>A record is created for self-initiated (on-view) Incidents and administrative activities reported by first responders.</t>
  </si>
  <si>
    <t>REQUIRED INCIDENT INFORMATION</t>
  </si>
  <si>
    <t>Minimum information required to create a CAD system Incident includes:</t>
  </si>
  <si>
    <t xml:space="preserve">Complete and Verified or Overridden Incident Location </t>
  </si>
  <si>
    <t>Valid Incident Type</t>
  </si>
  <si>
    <t>Valid Incident Priority (inserted automatically based on location and Incident type; can be overwritten by the call taker)</t>
  </si>
  <si>
    <t>Valid Incident Alarm Level, if required (inserted automatically based on location and Incident type; can be overwritten by the call taker)</t>
  </si>
  <si>
    <t>The process of verifying a location determines the agency for each discipline that is responsible for providing service to the location as defined in the information available in the GIS data set.</t>
  </si>
  <si>
    <t>If the Incident location has been validated, only those Incident types that are defined for use by the agencies servicing the location are included in the dropdown list of valid Incident types.</t>
  </si>
  <si>
    <t>The combination of a validated location and a valid Incident type are used to select the best standard response plan for the Incident by establishing supporting data including:</t>
  </si>
  <si>
    <t>Services Required (e.g., Law, Fire and/or EMS)</t>
  </si>
  <si>
    <t>Default Priority for each responding agency</t>
  </si>
  <si>
    <t>Default Alarm Level for each responding agency</t>
  </si>
  <si>
    <t>System Activity Level (if other than "normal")</t>
  </si>
  <si>
    <t>Location Type Differentiator, if known (e.g., high rise, high occupancy, high-risk industrial, etc.).</t>
  </si>
  <si>
    <t>Premise Type, if known  (e.g., gas station, convenience store, park, etc.),</t>
  </si>
  <si>
    <t>A new CAD system Incident can be created and sent to the appropriate dispatcher(s) for assignment once the minimum information is entered, and the CAD system incident form can remain open on the call taker's desktop and available for entry of additional information.</t>
  </si>
  <si>
    <t>Incident Location</t>
  </si>
  <si>
    <t>Multiple locations can be captured for each Incident created including:</t>
  </si>
  <si>
    <t>Caller Location (provided through telephone system or other external system interface)</t>
  </si>
  <si>
    <t>Location Provided by the Caller</t>
  </si>
  <si>
    <t>Location of Occurrence</t>
  </si>
  <si>
    <t>Location entered by first responders for an on-view Incident or activity</t>
  </si>
  <si>
    <t>Multiple location formats, as identified in the location requirements section of these specifications, are supported for identifying and verifying the location of an Incident to include, at minimum:</t>
  </si>
  <si>
    <t>Civic Address</t>
  </si>
  <si>
    <t>Hundreds Block Address</t>
  </si>
  <si>
    <t>Intersection</t>
  </si>
  <si>
    <t>Controlled Access Roadway</t>
  </si>
  <si>
    <t>Commonplace, Business and Landmark Names</t>
  </si>
  <si>
    <t>Coordinates (latitude, longitude and altitude)</t>
  </si>
  <si>
    <t>A single field is used for inputting the location of occurrence as a data string as opposed to discrete fields irrespective of the location format being entered.</t>
  </si>
  <si>
    <t>The system parses the entered location data for storage, ranking possible matches to Incident location and other purposes such as reporting.</t>
  </si>
  <si>
    <t>Digits used as part of a location can be expressed as written words, particularly in commonplace, business and landmark names, and the system treats both forms of data the same when performing location validation.</t>
  </si>
  <si>
    <t>Numbered street names entered as whole words are converted to, displayed, and stored as a numeric value (e.g., FIRST ST is converted to 1ST ST).</t>
  </si>
  <si>
    <t>Numbered street names entered as numbers are converted to, displayed, and stored as a whole word (e.g., 1ST ST is converted to FIRST ST).</t>
  </si>
  <si>
    <t>Intersection Rules</t>
  </si>
  <si>
    <t>Intersection segments can be entered in either order as reported and the order entered is maintained in the Incident record, and a search for Incident records by intersection can also be entered in either order.</t>
  </si>
  <si>
    <t>Commonplace/Landmark Name Rules</t>
  </si>
  <si>
    <t>Responses to searches of commonplace/landmarks identified by name display the location for the commonplace/landmark or, in cases of multiple matching records, generates a list of all locations matching the entered commonplace/landmark name.</t>
  </si>
  <si>
    <t>Responses to searches of commonplace/landmarks identified by location classification (e.g., gas station, convenience store, park, etc.) display the name and location for the matching commonplace/landmark and associated location or, in cases of multiple matching records, generates a list of all commonplace/landmark names and locations matching the entered location classification.</t>
  </si>
  <si>
    <t>Responses to searches of locations that have an associated commonplace/landmark display the name for the matching commonplace/landmark or, in cases with multiple matching records, generates a list of all commonplace/landmark names associated with the entered location.</t>
  </si>
  <si>
    <t>Responses to searches by location classification (e.g., gas station, convenience store, park, etc.)  display the name and location for the matching commonplace/landmark or, in cases of multiple matching records, generates a list of all commonplace/landmark names and locations matching the entered location classification.</t>
  </si>
  <si>
    <t>Including a city or community name in a commonplace/landmark search filters the response to include only those records associated with the entered city or community name.</t>
  </si>
  <si>
    <t>Secondary Address Processing</t>
  </si>
  <si>
    <t>If an Incident is created using a civic address or commonplace, business and landmark name that is identifiable through the GIS datastore as having multiple occupants (e.g., apartment, office building, etc.), the call taker is alerted that the address should include secondary address elements (e.g., APT, STE, SPACE, BLDG, UNIT, FLOOR, etc.).</t>
  </si>
  <si>
    <t xml:space="preserve">If a location has been defined as a multi-occupancy location, the call taker is prompted that an apartment, suite or space number, or other form of secondary address may need to be included. </t>
  </si>
  <si>
    <t>The civic address or commonplace, business or landmark name can be recorded as the Incident location without forcing the entry of a secondary address element(s) for those situations where the Incident is not associated with a specific unit number.</t>
  </si>
  <si>
    <t>Alias Steet, Commonplace, Business and Landmark, and Controlled Access Roadway Processing</t>
  </si>
  <si>
    <t>Support is provided for entering street names using aliases.</t>
  </si>
  <si>
    <t>A street, commonplace, business or landmark and controlled access roadway can have an unlimited number of associated aliases.</t>
  </si>
  <si>
    <t>Location Shorthand</t>
  </si>
  <si>
    <t>Predefined location codes or abbreviations provide a shorthand method for creating Incidents at locations that experience high volumes of Incidents.</t>
  </si>
  <si>
    <t>A predefined location code can be entered as the location of an Incident and the system will automatically translate the code to a previously-validated civic address or intersection.</t>
  </si>
  <si>
    <t>Coordinate Locations</t>
  </si>
  <si>
    <t>An Incident can be created using coordinates (latitude, longitude, and altitude) provided through an interface with a 911 system or other external system as the location of occurrence.</t>
  </si>
  <si>
    <t>Call takers can enter a set of coordinates directly in the Incident entry form.</t>
  </si>
  <si>
    <t>The system applies coordinates for every location recorded as the location of occurrence using information obtained from the GIS dataset during the location validation process.</t>
  </si>
  <si>
    <t>Based on the configuration settings of select business rules, the coordinates can be translated to the nearest civic address, the nearest intersection, or both.</t>
  </si>
  <si>
    <t>The system also shows the approximate distance to the nearest civic addresses and/or intersections.</t>
  </si>
  <si>
    <t>Configurable business rules also define whether the original coordinates or the translated civic address or intersection is to be used for the location of occurrence.</t>
  </si>
  <si>
    <t>Mapped Locations</t>
  </si>
  <si>
    <t>A call taker may select a point on a map and request the coordinates (latitude, longitude and altitude) for that location be inserted into the Incident record as the location of occurrence.</t>
  </si>
  <si>
    <t>Based on the configuration settings of select business rules, the coordinates can be translated to the nearest civic address, the nearest intersection, or which ever location -- civic address or intersection -- is the closest to the provided coordinates.</t>
  </si>
  <si>
    <t>Configurable business rules also define whether the original coordinates or the translated civic address or intersection is the be used for the location of occurrence.</t>
  </si>
  <si>
    <t>Out-of-Jurisdiction Locations</t>
  </si>
  <si>
    <t>The GIS dataset is able to include locations outside the communications center service area primarily to support mutual aid requests from neighboring allied agencies.</t>
  </si>
  <si>
    <t>The call taker is alerted whenever attempting to create an out-of-jurisdiction Incident and is required to acknowledge the validity of their actions to avoid inadvertently entering an Incident reported by a caller to 911.</t>
  </si>
  <si>
    <t>All features and functions available for Incidents within the service area of the communications center are extended to those Incidents occurring out-of-jurisdiction if all supporting data (e.g., agency identification, response plans, city/community codes, etc.) is available.</t>
  </si>
  <si>
    <t>Incident Type</t>
  </si>
  <si>
    <t>Each Incident record is assigned an initial Incident type by the call taker or first responder (for on-view Incidents).</t>
  </si>
  <si>
    <t>An Incident type can be valid systemwide, be unique to one or more disciplines (e.g., Law, Fire or EMS), or to one or more agencies.</t>
  </si>
  <si>
    <t xml:space="preserve">An Incident type can be valid only for multi-discipline calls and is used to spawn Incidents with an agency-specific Incident type of each discipline. </t>
  </si>
  <si>
    <t>Multi-discipline Incident Types</t>
  </si>
  <si>
    <t>Completion of a single Incident entry form can generate responses by Law, Fire, and/or EMS based on the Incident location and Incident call type.</t>
  </si>
  <si>
    <t>A multi-discipline response is created automatically based on business rules related to Incident type and location (agency serving the validated Incident location).</t>
  </si>
  <si>
    <t>A separate Incident record is created for each discipline being dispatched.</t>
  </si>
  <si>
    <t>The individual Incident record for each discipline being dispatched support all of the agency-specific business rules and configuration settings available if the Incident record were only being created for a single service discipline.</t>
  </si>
  <si>
    <t>A call taker or dispatcher can override the standard combination of services that should be dispatched based on Incident circumstances (e.g., an injury auto accident with the injured party already transported to the hospital by private auto, etc.).</t>
  </si>
  <si>
    <t>Dispatch Priority</t>
  </si>
  <si>
    <t>A priority is required with each Incident created except those reported as on-view.</t>
  </si>
  <si>
    <t>A default dispatch priority is added to the Incident record and displayed as part of the Incident entry form once a validated Incident location and Incident type are inserted into the Incident entry form.</t>
  </si>
  <si>
    <t>The default dispatch priority value is captured from the Incident type record which can be agency (location)-specific.</t>
  </si>
  <si>
    <t>A separate default priority value is applied to the Incident record of each responding discipline (e.g., Law, Fire, and/or EMS) for Incidents that require resources to be dispatched from more than one discipline.</t>
  </si>
  <si>
    <t>The call taker may overwrite a system-supplied priority value at any time during the Incident entry workflow.</t>
  </si>
  <si>
    <t>Critical Events</t>
  </si>
  <si>
    <t>A unique priority is reserved for the most serious and urgent of Incidents (e.g., officer down, active shooter, multi-casualty incident, etc.).</t>
  </si>
  <si>
    <t>Initial Alarm Level</t>
  </si>
  <si>
    <t xml:space="preserve">Alarm levels can be used by agencies from any discipline (e.g., Law, Fire, and/or EMS) that want the ability to apply predefined response plans to address resource requirements if an Incident escalates beyond the basic response. </t>
  </si>
  <si>
    <t>Whether alarm levels are considered in the unit recommendation process is a configurable business rule established for each agency (service provider).</t>
  </si>
  <si>
    <t>When a valid Incident type is entered, a default initial alarm level is added to the Incident record and displayed as part of the Incident entry form.</t>
  </si>
  <si>
    <t>The call taker may overwrite a system-supplied alarm level value at any time during the Incident entry workflow.</t>
  </si>
  <si>
    <t>System Activity Level</t>
  </si>
  <si>
    <t>The System Activity Level provides a means for generating alternate resource recommendations based on conditions that potentially impact the ability to provide timely emergency services (e.g., Inclement weather, extraordinary resource demands, active critical Incident, etc.).</t>
  </si>
  <si>
    <t xml:space="preserve">If call demand is significantly increased, selecting from available pre-defined system activity level options can cause the system to apply a non-standard set of resource recommendations (e.g., reports of tornado activity could alter or slow the response to a TREE DOWN call while the response to a VEGETATION FIRE during a time with extreme dry conditions and high winds would cause a greater response than during normal conditions). </t>
  </si>
  <si>
    <t>INCIDENT ENTRY OPTIONS</t>
  </si>
  <si>
    <t>OPTIONAL INCIDENT INFORMATION</t>
  </si>
  <si>
    <t>Additional information that can be captured during call entry includes:</t>
  </si>
  <si>
    <t>Alarm Level (overwrite system-generated alarm level based on Incident type and agency providing services to the location)</t>
  </si>
  <si>
    <t>Caller Name</t>
  </si>
  <si>
    <t>Caller Contact Request (e.g., none, in person, via telephone, etc.)</t>
  </si>
  <si>
    <t>Caller Location (only required if different than Incident location)</t>
  </si>
  <si>
    <t>Caller Phone Number</t>
  </si>
  <si>
    <t>Location Phone Number</t>
  </si>
  <si>
    <t>Incident Details and Call Taker Narrative (comments)</t>
  </si>
  <si>
    <t xml:space="preserve">Requiring specific formatting for caller name (e.g., last, first, free-form, etc.) is established by a configurable business rule. </t>
  </si>
  <si>
    <t>An unlimited number of callers can be recorded with an Incident.</t>
  </si>
  <si>
    <t>Additional caller information is only applied to an active Incident record by accepting a new Incident with contact information as being a duplicate to the active Incident.</t>
  </si>
  <si>
    <t>A list is displayed in the Incident record when there is more than one contact to include clear identification of the contact expectations of each caller.</t>
  </si>
  <si>
    <t>Location Details</t>
  </si>
  <si>
    <t>A field is provided for entry of optional location details that are not part of the actual location of occurrence data such as "house to the left of," "alley to the rear," "two-story blue house," etc.</t>
  </si>
  <si>
    <t>Externally-supplied Caller Identification Information</t>
  </si>
  <si>
    <t>Caller identification information provided by any external system -- including an interfaced 911, business telephone, or ACD system -- when a telephone call is answered is exposed for use during the Incident entry workflow.</t>
  </si>
  <si>
    <t>Supported caller information can be generated by the telephone system and provided in the form of a traditional Automatic Location Information (ALI) message or from data communicated by the phone system containing location and subscriber information obtained from the SIP header of a 911 call processed by an NG911 system, or basic caller ID.</t>
  </si>
  <si>
    <t>The entire record of the subscriber information received from the external system is copied to a dedicated area of the Incident record.</t>
  </si>
  <si>
    <t>Any information contained in the record received from the external system can be displayed to the call taker.</t>
  </si>
  <si>
    <t>The presentation of caller identification information to the call taker is configurable using a utility provided with the CAD system.</t>
  </si>
  <si>
    <t>Information received from an external system interface for nomadic (e.g., cellular, satellite, etc.) callers may vary based on the communications medium and technology; however, the CAD system database provides for storage of all data from all providers.</t>
  </si>
  <si>
    <t>The system fully supports all relative specifications in the most current version of NENA Standard 57-501 for Wireless Phase I &amp; II Features and Functions.</t>
  </si>
  <si>
    <t>A call taker can generate a rebid request from the CAD system through the telephone system for the 911 network to perform a Phase I triangulation analysis to provide an updated location for a 911 caller and make the response accessible for direct insertion into an Incident record as a location update.</t>
  </si>
  <si>
    <t>The tactical mapping solution used by call takers, dispatchers, and first responders includes a selectable layer that, based on the communications medium and technology used by the caller, illustrates the coverage area of the cell associated with the 911 call.</t>
  </si>
  <si>
    <t>The call taker elects among available options for importing caller identification information into the Incident entry form with a single keystroke and/or graphical selection controls contained in the Incident entry environment including:</t>
  </si>
  <si>
    <t>Ignore</t>
  </si>
  <si>
    <t>Insert as Location of Occurrence (subjected to location validation)</t>
  </si>
  <si>
    <t>Insert as Location of Caller (subjected to location validation, if so configured)</t>
  </si>
  <si>
    <t>Insert as both Location of Occurrence and Location of Caller</t>
  </si>
  <si>
    <t>The call taker is able to overwrite any information imported from the caller identification information supplied through the interface.</t>
  </si>
  <si>
    <t xml:space="preserve">Telephone Numbers </t>
  </si>
  <si>
    <t>The system must support the input, storage, and display of telephone numbers in conformance with Section E.164 recommendations established by the International Telecommunication Union Telecommunication Standardization Sector (ITU-T) which covers both domestic and international telephone number formats.</t>
  </si>
  <si>
    <t>The recording and display of an extension number as part of a subscriber telephone number is also supported either as a part of each telephone number field or a separate field included with each telephone number field.</t>
  </si>
  <si>
    <t>Incident Narrative (comments)</t>
  </si>
  <si>
    <t>Call takers, dispatchers and first responders can add unlimited freeform text narratives to any active Incident record.</t>
  </si>
  <si>
    <t>Call takers, dispatchers and first responders can add unlimited freeform text narratives to any closed Incident record.</t>
  </si>
  <si>
    <t>Narratives are recorded as unique record segments that are appended to the Incident record and never overwrite existing narratives.</t>
  </si>
  <si>
    <t>All narrative segments are timestamped and include the ID of the user entering the narrative.</t>
  </si>
  <si>
    <t>An unlimited number of narrative segments can be recorded by call takers, dispatchers, and first responders over the lifecycle of the Incident.</t>
  </si>
  <si>
    <t>A unlimited number of characters can be entered for each narrative segment.</t>
  </si>
  <si>
    <t>Typing shorthand that translates an abbreviated text entry to the full text is a supported optional feature of the text editor (e.g., "NKW" translates to "no known weapons", "LS" translates to "last seen", etc.).</t>
  </si>
  <si>
    <t>Users can copy text from incomplete or completed (and locked) narrative segments into the local text buffer where they can be pasted as part of a narrative in a different Incident and/or pasted into any Windows document that supports text being pasted from the local text buffer.</t>
  </si>
  <si>
    <t>Users can enter (or cut and paste) an actionable Uniform Resource Locator (URL), or web address, into a narrative segment.</t>
  </si>
  <si>
    <t>Users can cut and paste text from external sources into incomplete narrative segments.</t>
  </si>
  <si>
    <t>Users can freely edit text in narrative segments until they are entered.</t>
  </si>
  <si>
    <t>Users cannot edit and/or delete text in completed (entered) narrative segments.</t>
  </si>
  <si>
    <t>Priority narrative segments are easily distinguished from other narrative segments and are given prominence when displaying or printing the Incident record.</t>
  </si>
  <si>
    <t>Any number of users can be writing narrative segments for the same Incident simultaneously with each narrative segment having a single author.</t>
  </si>
  <si>
    <t>Configurable business rules define how the system manages newly-entered narratives after an Incident is created both before and after it is dispatched.</t>
  </si>
  <si>
    <t>Configurable business rules define how the system manages narratives when a call has or will generate separate Incidents for responses by multiple public safety disciplines (e.g., Law, Fire, and/or EMS) including:</t>
  </si>
  <si>
    <t>If two Incidents are merged causing one to remain active and the other to be closed, automatically publish to each responding unit those narrative segments from the merged (now closed) Incident that they would have received based on the business rules established for sharing narratives between disciplines.</t>
  </si>
  <si>
    <t>Narratives can also be added to a single closed Incident without reopening the Incident.</t>
  </si>
  <si>
    <t>Attachments, in the form of digital files, can be "attached" to an Incident record by linking a document stored in a CAD system database or a remote data store to an Incident.</t>
  </si>
  <si>
    <t>Attachments received in conformance with NG-911 specifications being added to the Incident record and the CAD system database include:</t>
  </si>
  <si>
    <t>Images (via MMS)</t>
  </si>
  <si>
    <t>Videos (via MMS)</t>
  </si>
  <si>
    <t>Any digital file with a Windows-compatible file type can be linked to an Incident record and stored in a CAD system database or a remote data store by communications center staff and other authorized users.</t>
  </si>
  <si>
    <t>Linked attachments added by a user include images and videos submitted by a caller using SMS text messaging.</t>
  </si>
  <si>
    <t>SUPPLEMENTAL INFORMATION</t>
  </si>
  <si>
    <t>Supplemental information can be entered during the initial Incident creation or anytime thereafter.</t>
  </si>
  <si>
    <t>One or more supplemental forms are available for capturing additional data including:</t>
  </si>
  <si>
    <t>Supplemental information can also be entered from the command line provided by the call taker and dispatcher user interface.</t>
  </si>
  <si>
    <t>NEXT GENERATION 911 (NG911)</t>
  </si>
  <si>
    <t>While most features and technologies that define NG911 are telephony-related, the CAD system accepts, stores and exposes certain forms of data supplied through an interface with an NG911 system and/or other third-party communications systems to include:</t>
  </si>
  <si>
    <t xml:space="preserve"> Text dialogues that were generated from the telephone system using Short Message Service (SMS) for communications</t>
  </si>
  <si>
    <t xml:space="preserve"> TDD dialogues that were generated from the telephone system using Baudot for communications</t>
  </si>
  <si>
    <t xml:space="preserve"> Still images (photos) provided first to the telephone system using Multimedia Messaging Service (MMS)</t>
  </si>
  <si>
    <t xml:space="preserve"> Video images provided first to the telephone system using Multimedia Messaging Service (MMS)</t>
  </si>
  <si>
    <t>CALL SCREENING FEATURES</t>
  </si>
  <si>
    <t>Call Triage</t>
  </si>
  <si>
    <t>Pre-arrival Support</t>
  </si>
  <si>
    <t xml:space="preserve">The solution includes an integrated component of the Incident entry environment or interface to a third-party application to assist in determining the type and urgency of response required to provide the necessary public safety services. </t>
  </si>
  <si>
    <t>The call triage feature is launched by the call taker from within the Incident entry environment.</t>
  </si>
  <si>
    <t>The call triage solution guides the call taker through the process of soliciting information needed to determine the most appropriate Incident type and Incident priority by asking questions based on the caller's response to the previous question.</t>
  </si>
  <si>
    <t>The conclusion of a call triage session is the establishment of the Incident priority/urgency and Incident type.</t>
  </si>
  <si>
    <t>Each step during a call triage session is recorded with the Incident record.</t>
  </si>
  <si>
    <t>The solution includes an integrated component of the Incident entry environment or interface to a third-party application to provide guidance to callers for assisting others until emergency services reach the location.</t>
  </si>
  <si>
    <t>The integrated pre-arrival component or third-party application satisfies what the EMS industry often identifies as criteria-based dispatching (CBD) where the level of care (ALS vs. BLS) needed by the patient and the urgency of patient care are the determining factors in the level of response.</t>
  </si>
  <si>
    <t>The pre-arrival support feature is launched by the call taker from within the Incident entry environment.</t>
  </si>
  <si>
    <t>Pre-arrival support is typically provided after an emergency Incident has been created and initially routed to the appropriate dispatcher(s) for assignment.</t>
  </si>
  <si>
    <t>Suggested actions for the caller or anyone on-scene to follow are generated from a series of questions from the call taker and answers provided by the caller.</t>
  </si>
  <si>
    <t>Pre-arrival instructions are generated from a cadre of approved protocols based on the caller's answer to the questions generated from the pre-arrival component or application and posed by the call taker.</t>
  </si>
  <si>
    <t>While the most frequent use of the pre-arrival support feature is during medical emergencies, the integrated component or interfaced third-party application can also support caller communications for law- and fire-related Incidents.</t>
  </si>
  <si>
    <t>The caller's response to certain questions while providing pre-arrival support can result in a change to the Incident type and/or Incident priority.</t>
  </si>
  <si>
    <t>Each step during a pre-arrival session is recorded with the Incident record.</t>
  </si>
  <si>
    <t>An interface is included or available for integration of the CAD system Incident entry workflow and the third-party application identified below including:</t>
  </si>
  <si>
    <t>Priority Dispatch Corp ProQA</t>
  </si>
  <si>
    <t>UNIT RECOMMENDATION</t>
  </si>
  <si>
    <t>The proposed solution includes features and functions to provide system-generated recommendations of resources to be dispatched to an Incident.</t>
  </si>
  <si>
    <t>The proposed solution does not need to emulate these specifications exactly as written; however, it must fully satisfy the objectives of the requirements.</t>
  </si>
  <si>
    <t>RESPONSE PLAN DEFINITION</t>
  </si>
  <si>
    <t>Building a resource recommendation begins with the selection of a predefined response plan(s) to determine the resources (units/apparatus, personnel, and equipment) required for response to an Incident.</t>
  </si>
  <si>
    <t>Data from the Incident type record and the GIS dataset are used for determining the response plan to be applied.</t>
  </si>
  <si>
    <t>The Incident type record is used to identify the service discipline(s) that responds to Incidents of that type.</t>
  </si>
  <si>
    <t>A separate resource recommendation is created for each service discipline being dispatched.</t>
  </si>
  <si>
    <t>GIS data for the Incident location is used to identify the first responder agency for each service discipline being dispatched.</t>
  </si>
  <si>
    <t>The combination of Incident type, discipline, and agency are the primary record keys that are applied for identifying the response plan for a single service discipline to be used for building the resource recommendation.</t>
  </si>
  <si>
    <t>There is no limit to the number of resources by type or quantity included in a response plan.</t>
  </si>
  <si>
    <t>RESPONSE PLAN HIERARCHY</t>
  </si>
  <si>
    <t>A single response plan can be used for one, multiple, or all agencies in the same service discipline.</t>
  </si>
  <si>
    <t>A single response plan can be used for more than one Incident type in the same agency or service discipline.</t>
  </si>
  <si>
    <t>Response plans are defined for covering every Incident type or group of Incident types and every agency or group of agencies within each service discipline for the communications center service area.</t>
  </si>
  <si>
    <t>In those instances where the communications center's service boundaries are different between disciplines, having a response plan for the uncovered area(s) for a service discipline(s) facilitates providing call taker instructions for notifying any needed responsible agency(ies).</t>
  </si>
  <si>
    <t>Response plans can be created for areas outside the communication center's boundaries for dispatching to mutual aid requests or other purposes.</t>
  </si>
  <si>
    <t>RESOURCE REQUIREMENTS</t>
  </si>
  <si>
    <t>Each response plan includes, at minimum, a quantity of units based on unit type(s).</t>
  </si>
  <si>
    <t>Additional options are supported for response plans that require vehicles and apparatus with particular equipment or capabilities, specific types of personnel, personnel skills and capabilities, and personally-assigned equipment.</t>
  </si>
  <si>
    <t>Specified Unit (optional)</t>
  </si>
  <si>
    <t>Include explicit unit(s) by unit ID (radio callsign)</t>
  </si>
  <si>
    <t>Action to be taken if a specified unit(s) requirements cannot be met is established using configurable business rules.</t>
  </si>
  <si>
    <t>Unit (Vehicle/Apparatus) Type (required)</t>
  </si>
  <si>
    <t>Required quantity of units of specific vehicle/apparatus types (e.g., 2-Patrol, 1-Gang Unit, 3-Class 1 Engines, 1-EMS Transport, etc.).</t>
  </si>
  <si>
    <t>Allow multipurpose units to satisfy more than one unit type requirement (e.g., a Quint that combines the equipment capabilities of an aerial truck and the water-pumping ability of a engine satisfies the requirement for 1-Engine and 1-Truck, etc., but may not impact the total number of required Units, personnel or other resources).</t>
  </si>
  <si>
    <t>Jurisdiction restrictions per unit type (e.g., only include units from the agency servicing the location of occurrence, only include units from any agency of the same service discipline, etc.).</t>
  </si>
  <si>
    <t>Include mutual aid units or units from outside the communications center service area</t>
  </si>
  <si>
    <t>Maximum estimated driving time for each unit type</t>
  </si>
  <si>
    <t>Minimum total number of units of all types</t>
  </si>
  <si>
    <t>Action to be taken if unit/apparatus type requirements cannot be met is established using configurable business rules.</t>
  </si>
  <si>
    <t>Unit (Vehicle/Apparatus) Equipment/Capabilities (optional)</t>
  </si>
  <si>
    <t>Inclusion of units that carry specific types of equipment (e.g., field breathalyzer, portable defibrillator, secure prisoner transport, etc.)</t>
  </si>
  <si>
    <t>For each unit equipment/capabilities requirement, an option exists to leave the requirement unfulfilled if a unit is being recommended for the sole purpose of meeting a specific unit equipment or capabilities requirement.</t>
  </si>
  <si>
    <t>An online CAD utility is provided for dispatchers and mobile users to enter real-time updates to status of equipment normally assigned to a unit.</t>
  </si>
  <si>
    <t>Action to be taken if unit equipment/capabilities requirements cannot be met is established using configurable business rules.</t>
  </si>
  <si>
    <t>Personnel Type/Rank (optional)</t>
  </si>
  <si>
    <t>Required number of personnel by type or rank (e.g., 2-Patrol Officers, 1-Battalion Chief, etc.)</t>
  </si>
  <si>
    <t>Minimum total number of personnel of all types/ranks</t>
  </si>
  <si>
    <t>For each personnel type/rank requirement, an option exists to leave the requirement unfulfilled if a unit is being recommended for the sole purpose of meeting a specific personnel type or rank requirement.</t>
  </si>
  <si>
    <t>An online CAD utility is provided for dispatchers and mobile users to enter real-time updates to assigned personnel that occur during a shift.</t>
  </si>
  <si>
    <t>Action to be taken if personnel type/ranks requirements cannot be met is established using configurable business rules.</t>
  </si>
  <si>
    <t>Personnel Equipment (optional)</t>
  </si>
  <si>
    <t>For each personnel equipment requirement, the option exists to leave the requirement unfulfilled if a unit is being recommended for the sole purpose of meeting a specific personnel equipment requirement.</t>
  </si>
  <si>
    <t>An online CAD utility is provided for dispatchers and mobile users to enter real-time updates to status of equipment normally assigned to a first responder.</t>
  </si>
  <si>
    <t>Action to be taken if personnel equipment requirements cannot be met is established using configurable business rules.</t>
  </si>
  <si>
    <t>Support Services (optional)</t>
  </si>
  <si>
    <t>Generate request for communications center staff to contact required special services (e.g., gas and electric utilities, freeway safety patrol, etc.)</t>
  </si>
  <si>
    <t>UNIT CONSIDERATIONS</t>
  </si>
  <si>
    <t>All qualifying units, as defined above, in available status are evaluated for inclusion in the resource recommendation.</t>
  </si>
  <si>
    <t>Travel Time Calculations</t>
  </si>
  <si>
    <t>A travel time estimate is calculated for all units being examined for inclusion in a resource recommendation.</t>
  </si>
  <si>
    <t>Units eligible for inclusion in a resource recommendation are ordered from quickest to longest driving times.</t>
  </si>
  <si>
    <t>BUILDING RESOURCE RECOMMENDATIONS</t>
  </si>
  <si>
    <t>With all eligible units sorted in order from quickest to longest travel times, the system applies the resource requirements from the response plan.</t>
  </si>
  <si>
    <t>The qualifying unit with the shortest travel time is examined for matching any open resource requirements and is added to the resource recommendation if it satisfies one or more of the open resource requirements.</t>
  </si>
  <si>
    <t>The system continues to evaluate qualifying units in travel time order and assigns additional units as necessary until all resource requirements have been fulfilled.</t>
  </si>
  <si>
    <t>STATIC UNIT RECOMMENDATIONS (RUN CARDS)</t>
  </si>
  <si>
    <t>Resource recommendations can be based on agency-specific rules independent from plans used for making recommendations based on estimated travel times.</t>
  </si>
  <si>
    <t>Static resource recommendations are based on a defined order of response areas starting with the response area for the location of occurrence and progressing outwards.</t>
  </si>
  <si>
    <t>Static resource recommendation analysis follows the sequence of response areas until all resource requirements are fulfilled.</t>
  </si>
  <si>
    <t>Static resource recommendations consider the same Incident factors as travel time-based recommendations.</t>
  </si>
  <si>
    <t>Incident Priority</t>
  </si>
  <si>
    <t>Incident Urgency (e.g., in progress, just occurred, etc.)</t>
  </si>
  <si>
    <t>Incident Alarm Level</t>
  </si>
  <si>
    <t xml:space="preserve">Agency-specific resource recommendations can be based on a mix of travel time-based and static resource recommendations considering required Unit type (e.g., patrol Units or engine companies can be recommended based on travel time analysis while crime scene technicians and hazardous materials Units can be based on a static resource recommendation). </t>
  </si>
  <si>
    <t>DUPLICATE INCIDENTS</t>
  </si>
  <si>
    <t>If an Incident is entered as a duplicate to another Incident that has already been dispatched, the system performs a "silent" comparison of the two Incidents to determine if anything was included in the new, duplicate Incident that potentially changes the current response including:</t>
  </si>
  <si>
    <t>If the system identifies conflicts between the original Incident and the duplicate Incident where the differences can impact the conditions of the response (e.g., change is Incident type, priority, etc.), a notification is sent to the dispatcher in the form of an executable command to regenerate the resource recommendation for the already-dispatched Incident.</t>
  </si>
  <si>
    <t>If the response suggests the addition of resources, the dispatcher will be provided a recommendation of Units to be added to the Incident beyond those already dispatched.</t>
  </si>
  <si>
    <t>HELD INCIDENT</t>
  </si>
  <si>
    <t>Each time a Unit clears an Incident or otherwise becomes available for dispatch, the system examines the queue of pending Incidents in search of Incidents in held status for the newly-available Incident.</t>
  </si>
  <si>
    <t>If an Incident is being held for the newly-available unit, a notification is sent to the dispatcher in the form of an executable command to dispatch the Unit to the held Incident.</t>
  </si>
  <si>
    <t>SUBSTITUTING UNIT</t>
  </si>
  <si>
    <t>Each time a Unit clears an Incident or otherwise becomes available for dispatch, the system evaluates conditions of all active Incidents with Units still enroute by considering:</t>
  </si>
  <si>
    <r>
      <rPr>
        <sz val="12"/>
        <color theme="1"/>
        <rFont val="Arial Narrow"/>
        <family val="2"/>
        <charset val="1"/>
      </rPr>
      <t xml:space="preserve">If the newly available Unit satisfies the resource requirements of any enroute Unit </t>
    </r>
    <r>
      <rPr>
        <u/>
        <sz val="12"/>
        <color theme="1"/>
        <rFont val="Arial Narrow"/>
        <family val="2"/>
        <charset val="1"/>
      </rPr>
      <t>and</t>
    </r>
    <r>
      <rPr>
        <sz val="12"/>
        <color theme="1"/>
        <rFont val="Arial Narrow"/>
        <family val="2"/>
        <charset val="1"/>
      </rPr>
      <t xml:space="preserve"> If the newly available Unit has a quicker estimated response time to the Incident than the enroute Unit(s) with matching resource requirements a notification is sent to the dispatcher in the form of an executable command to dispatch the newly-available Unit as a substitute for the enroute Unit (an exchange transaction).</t>
    </r>
  </si>
  <si>
    <t>GREATER ALARMS</t>
  </si>
  <si>
    <t>A response plan can be created for multiple alarm levels for Incidents based on Incident type and location (e.g., responsible agency).</t>
  </si>
  <si>
    <t>Resource recommendations to an increase in the alarm level can be configured to support two recommendation models including:</t>
  </si>
  <si>
    <t>An additive model where the response plan for a given alarm level includes only resources to be added to an active Incident</t>
  </si>
  <si>
    <t>A "balance of assignment" model that compares all previously-dispatched resources against a response plan for the full complement of required resources at a given alarm level and provides the dispatcher a recommendation for only those resources to address the difference between the already-assigned resources and the resources required at the new alarm level.</t>
  </si>
  <si>
    <t>SPECIAL CALL RESOURCES</t>
  </si>
  <si>
    <t>Dispatchers may request a system-generated resource recommendation based on a quantity, resource type and duty status (e.g., only examine on-duty resources, include on-call resources, or include off-duty resources).</t>
  </si>
  <si>
    <t>Resources that can be requested through the special call transaction include:</t>
  </si>
  <si>
    <t>Unit (Vehicle/Apparatus) Type</t>
  </si>
  <si>
    <t>DISPATCH</t>
  </si>
  <si>
    <t>The proposed solution includes features and functions to provide dispatchers with efficient management of the Unit assignment processes.</t>
  </si>
  <si>
    <t>DISPATCH OPERATIONS</t>
  </si>
  <si>
    <t>Incident Management</t>
  </si>
  <si>
    <t>A single dispatcher workstation supports all dispatching features across any combination of service disciplines (e.g., Law, Fire, EMS).</t>
  </si>
  <si>
    <t>A single dispatcher workstation supports all dispatching features across any combination of agencies within one or more service disciplines.</t>
  </si>
  <si>
    <t>Unit/Resource Management</t>
  </si>
  <si>
    <t>A single dispatcher workstation supports unit/resource management features across any combination of service disciplines (e.g., Law, Fire, EMS).</t>
  </si>
  <si>
    <t>A single dispatcher workstation supports unit/resource management features across any combination of agencies within one or more service disciplines.</t>
  </si>
  <si>
    <t>INCIDENT AND RESOURCE MANAGEMENT</t>
  </si>
  <si>
    <t>Incidents and resources are grouped into geographic dispatch areas that are unique to a single agency and (typically) managed by a single dispatcher.</t>
  </si>
  <si>
    <t>An agency divides its coverage area into one or more dispatch areas (or dispatch groups).</t>
  </si>
  <si>
    <t>Dispatch areas are a collection of one or more response areas defined in the GIS source data.</t>
  </si>
  <si>
    <t>A dispatcher manages one or more dispatch areas.</t>
  </si>
  <si>
    <t>When a new Incident is created, it is routed to and managed by the dispatcher assigned responsibility for the associated dispatch area.</t>
  </si>
  <si>
    <t>When a unit or other resource is logged in, it is managed by the dispatcher assigned responsibility for the associated dispatch area.</t>
  </si>
  <si>
    <t>DISPATCH AREA ASSIGNMENT</t>
  </si>
  <si>
    <t>Transactions are available to dispatchers from the command line for transferring control between dispatchers support several options including:</t>
  </si>
  <si>
    <t>Based on configurable business rules, dispatchers can also control dispatch areas from different disciplines (e.g., Law, Fire, EMS).</t>
  </si>
  <si>
    <t>INCIDENT AND RESOURCE QUEUES</t>
  </si>
  <si>
    <t>Incident Queues</t>
  </si>
  <si>
    <t>All new and active (open) Incidents and on-view Activities are assigned to and managed from a number of queues including:</t>
  </si>
  <si>
    <t>Unanswered Incoming calls with location information that has been silently validated by CAD system</t>
  </si>
  <si>
    <t>Incidents in create status with a validated location</t>
  </si>
  <si>
    <t>Incidents pending dispatch</t>
  </si>
  <si>
    <t>Dispatched Incidents and On-view Activities</t>
  </si>
  <si>
    <t>Incidents scheduled for future dispatch</t>
  </si>
  <si>
    <t>Resource Queues</t>
  </si>
  <si>
    <t>All resources/units can be viewed on status monitors including:</t>
  </si>
  <si>
    <t>All active (logged on and staffed) units whether or not they are available for dispatch</t>
  </si>
  <si>
    <t>Units available for dispatch</t>
  </si>
  <si>
    <t>Units assigned to Incidents and/or on-view Activities</t>
  </si>
  <si>
    <t>Only Units assigned to Incidents</t>
  </si>
  <si>
    <t>Only Units assigned to on-view Activities</t>
  </si>
  <si>
    <t>Unstaffed units that can be activated and dispatched as a special callout</t>
  </si>
  <si>
    <t>Out-of-service units unavailable for dispatch</t>
  </si>
  <si>
    <t>STATUS MONITORS</t>
  </si>
  <si>
    <t>The content of each queue can be displayed in dynamic status monitors or as a printed report.</t>
  </si>
  <si>
    <t>Information displayed on status monitors or printed reports can be filtered by various qualifiers including:</t>
  </si>
  <si>
    <t>All Incidents, activities and units from one or more disciplines (e.g., Law, Fire, EMS)</t>
  </si>
  <si>
    <t>All Incidents, activities and units from one or more agencies within one or more service disciplines</t>
  </si>
  <si>
    <t>All Incidents, activities and units from one or more dispatch groups within one or more service discipline</t>
  </si>
  <si>
    <t>All Incidents, activities and units from the dispatch group(s) controlled by a single dispatcher</t>
  </si>
  <si>
    <t>All units from one or more service disciplines and assigned to a single Incident or on-view Activity</t>
  </si>
  <si>
    <t>All units from one or more service disciplines and assigned to one or more tactical radio channels.</t>
  </si>
  <si>
    <t>DISPATCHER NOTIFICATIONS</t>
  </si>
  <si>
    <t>Business rules are available to configure options for visual and/or audible alerts upon the receipt of a new Incident to be dispatched based on Incident priority.</t>
  </si>
  <si>
    <t>Business rules are available to configure options for visual and/or audible alerts upon the receipt of an update to an active Incident when the update is entered by any user other than the controlling dispatcher or unit assigned to the Incident.</t>
  </si>
  <si>
    <t>Business rules are available to configure timers based on Incident priority to monitor the elapsed time an Incident remains in the queue of Incidents pending dispatch without action as well as options for visual and/or audible alerts when a timer expires.</t>
  </si>
  <si>
    <t>SELECTING PENDING INCIDENT FOR ACTION</t>
  </si>
  <si>
    <t>Multiple options are available for a dispatcher to select an Incident from the pending dispatch queue before taking action on the incident including:</t>
  </si>
  <si>
    <t>A single-stroke function key or simple transaction executed from the command line selects the highest priority, longest waiting Incident for dispatch</t>
  </si>
  <si>
    <t>Entering a transaction from the command line along with an Incident number selects the specified pending Incident for dispatch</t>
  </si>
  <si>
    <t>Choosing an Incident from the pending dispatch queue monitor using a mouse selects the chosen Incident for dispatch</t>
  </si>
  <si>
    <t>Choosing the icon on the tactical map for an Incident pending dispatch using a mouse selects the chosen Incident for dispatch</t>
  </si>
  <si>
    <t>When an Incident pending dispatch is selected using any of the means listed above, the full Incident record is displayed and the dispatcher is presented a recommendation of units/resources to be dispatched.</t>
  </si>
  <si>
    <t>UNIT/RESOURCE RECOMMENDATIONS</t>
  </si>
  <si>
    <t>Multiple resource recommendation models are supported including:</t>
  </si>
  <si>
    <t>Quickest Driving Times (dynamic)</t>
  </si>
  <si>
    <t>Beat Plans/Run Cards (static)</t>
  </si>
  <si>
    <t>Presenting Resource Recommendations</t>
  </si>
  <si>
    <t>When a dispatcher selects a pending Incident to be dispatched, an actionable resource recommendation is presented to the dispatcher with an indication of which resource requirement(s) each recommended unit is satisfying along with their estimated travel time.</t>
  </si>
  <si>
    <t>The dispatcher may accept the system-generated resource recommendation and initiate the dispatch of the recommended Units.</t>
  </si>
  <si>
    <t>The dispatcher may take no action in which case the Incident remains in the queue of Incidents pending dispatch.</t>
  </si>
  <si>
    <t>Modifying Resource Recommendations</t>
  </si>
  <si>
    <t>The dispatcher may modify the system-generated resources recommendation prior to performing the dispatch function.</t>
  </si>
  <si>
    <t>The system-generated resource recommendation is presented to the dispatcher in a format that allows direct editing of the recommendation.</t>
  </si>
  <si>
    <t>Once the dispatcher has completed any elected changes to the system-generated resource recommendation, they may initiate the dispatch action.</t>
  </si>
  <si>
    <t>Self-elected Recommendations</t>
  </si>
  <si>
    <t>Dispatchers may dispatch Units that were not part of the system-generated recommendation.</t>
  </si>
  <si>
    <t>Executing Resource Recommendations</t>
  </si>
  <si>
    <t>Dispatcher options for executing the dispatch function include:</t>
  </si>
  <si>
    <t>System-generated Recommendation as presented</t>
  </si>
  <si>
    <t>System-generated Recommendation with dispatcher entered modifications</t>
  </si>
  <si>
    <t>Dispatcher-entered Units using the command line</t>
  </si>
  <si>
    <t>Dispatcher action of dragging one or more Unit icons from either a status monitor or the map to an Incident icon on either a status monitor or the map</t>
  </si>
  <si>
    <t>Dispatcher action of dragging an Incident icon from either a status monitor or the map to a Unit icon on either a status monitor or the map</t>
  </si>
  <si>
    <t>DISPATCH ACTIONS</t>
  </si>
  <si>
    <t>A dispatcher may take several actions with an Incident displayed in the dispatch state including:</t>
  </si>
  <si>
    <t>Dispatch the Incident to one or more resources for immediate response</t>
  </si>
  <si>
    <t>Assign the Incident to a single unit or resource by placing it in their stacked Incident queue for handling at the discussion of the assigned first responder (Incident taking functionality is described with the specifications for specialized law functionality)</t>
  </si>
  <si>
    <t>Transfer the Incident to a queue of Incidents to be handled by a service or report desk</t>
  </si>
  <si>
    <t>Change the Location or associated dispatch area and route the Incident to a different dispatcher for assignment</t>
  </si>
  <si>
    <t>Close the Incident as a duplicate to another active Incident</t>
  </si>
  <si>
    <t>Close the Incident after referring it to an allied agency or internal resource</t>
  </si>
  <si>
    <t>Cancel the Incident with no further action</t>
  </si>
  <si>
    <t>Take no action and leave the Incident in the queue of Incidents pending dispatch</t>
  </si>
  <si>
    <t>FIRST RESPONDER NOTIFICATION</t>
  </si>
  <si>
    <t>Means of notifying first responders of a dispatch are determined by factors including:</t>
  </si>
  <si>
    <t>Notification systems available to the communications center across all agencies</t>
  </si>
  <si>
    <t>Notification systems available for dispatching resources based on an agency(ies)</t>
  </si>
  <si>
    <t>Notification systems available for dispatching individual resources</t>
  </si>
  <si>
    <t>Availability of mobile computers and handheld communications devices</t>
  </si>
  <si>
    <t>Methods available for notifying first responders of a dispatch include:</t>
  </si>
  <si>
    <t>Mobile Computer</t>
  </si>
  <si>
    <t>Handheld communications device</t>
  </si>
  <si>
    <t>SMS Messaging (via an SMS gateway)</t>
  </si>
  <si>
    <t>Interfaced Fixed-Location Notification System (e.g., fire station alerting)</t>
  </si>
  <si>
    <t>Stationary and/or Mobile Printer</t>
  </si>
  <si>
    <t>Dispatch messages can be transmitted to and processed by multiple notification methods simultaneously.</t>
  </si>
  <si>
    <t>The content and format of dispatch messages can be configured by each agency, all agencies in the same service discipline or all agencies in the same communications center for each of the dispatch notification messages identified above.</t>
  </si>
  <si>
    <t>TACTICAL/COMMAND RADIO CHANNEL/TALKGROUP ASSIGNMENT</t>
  </si>
  <si>
    <t>The CAD system assigns a Tactical Radio Channel or talk group at the time of dispatch for those Incident types defined to require tactical radio channel assignment.</t>
  </si>
  <si>
    <t>A transaction is available for a dispatcher to manually assign a Tactical Radio Channel for an Incident and have that action documented without having the tactical radio channel assigned directly by CAD.</t>
  </si>
  <si>
    <t>NOTIFICATION FAILURE</t>
  </si>
  <si>
    <t>The dispatcher receives a high-priority alert should a failure in any dispatch notification functions not execute successfully.</t>
  </si>
  <si>
    <t>POST DISPATCH ACTIONS</t>
  </si>
  <si>
    <t>The system executes several actions upon the successful processing of a dispatch transaction including:</t>
  </si>
  <si>
    <t>Update status monitors by moving the Incident from the queue of Incidents pending dispatch to the queue of dispatched Incidents and administrative activities.</t>
  </si>
  <si>
    <t>Update status indicator on map icons from pending dispatch to dispatched.</t>
  </si>
  <si>
    <t>Initiate timer to monitor time between dispatch and enroute for each Unit dispatched.</t>
  </si>
  <si>
    <t>INCIDENT PROCESSING</t>
  </si>
  <si>
    <t>The proposed solution includes features and functions to facilitate efficient processing of new Incidents (calls-for-service) and self-initiated administrative activities after they have been entered into the CAD system utilzing a locally provided GIS data set with the ability to support regular updates.</t>
  </si>
  <si>
    <t>LOCATION VALIDATION FEATURES</t>
  </si>
  <si>
    <t>Of all the data collected during the Incident entry process, the location of occurrence is the most critical and the CAD system includes features to aid in the quick, efficient, and accurate validation of the location submitted during the creation of an Incident.</t>
  </si>
  <si>
    <t>The CAD system also includes robust features for assisting users evaluate, select, and apply a location when multiple choices are returned in response to a location validation request.</t>
  </si>
  <si>
    <t>Location Validation Process</t>
  </si>
  <si>
    <t>The location validation process is based on a probabilistic data matching model whereby each component of the entered location data string is assigned a weight that, when compared with the like component in the GIS dataset, indicates how closely the two field-level values match with the sum of the weights for all fields used to represent the likelihood of a match between the entered location and the GIS records.</t>
  </si>
  <si>
    <t>The location validation process applies one or more phonetic algorithms when attempting to match entered street, commonplace, business, and landmark names to GIS records including:</t>
  </si>
  <si>
    <t>Soundex</t>
  </si>
  <si>
    <t>Metaphone/Double Metaphone</t>
  </si>
  <si>
    <t>Common Misspellings maintained by the CAD system</t>
  </si>
  <si>
    <t>Location Matching</t>
  </si>
  <si>
    <t>The location validation process is launched as characters are typed into the location of occurrence field.</t>
  </si>
  <si>
    <t>In those instances where the location data is supplied by an external source and is entered programmatically as a complete location string, (e.g., supplied by a 911 call handling system, supplied through an alarm system interface, etc.) the location validation process is launched when the data is first inserted into the Incident entry form.</t>
  </si>
  <si>
    <t>Possible matches between the user-entered data and the records in the GIS datastore are presented in the form of a dropdown list.</t>
  </si>
  <si>
    <t>The list of possible matches is sorted from highest to lowest probability of a match.</t>
  </si>
  <si>
    <t>The user can scroll both up and down the list using intuitive controls for dropdown lists.</t>
  </si>
  <si>
    <t>A progressive filtering model reduces the number of potential locations in the dropdown list as options narrow with the entry of each character or the addition of additional location information such as a city or community.</t>
  </si>
  <si>
    <t>The entered location is automatically selected as the location of occurrence as soon as the data entered matches a single record in the GIS dataset.</t>
  </si>
  <si>
    <t>A user can select a record from the dropdown list and have it applied to the Incident record as the location of occurrence with a single action and without retyping any data.</t>
  </si>
  <si>
    <t>Civic Addresses</t>
  </si>
  <si>
    <t>The system begins the location validation process for civic addresses with as few as three characters (e.g., entering "100 G" produces an initial dropdown list for all civic addresses on streets that have a 100 block and a name that begins with "G").</t>
  </si>
  <si>
    <t>For locations that use a civic address, the system first attempts to match known civic addresses in a point file and, if there is not a match, the process uses address range information in the street centerline file.</t>
  </si>
  <si>
    <t>Alias street names are treated with equal weighting to the actual or alternative street name(s).</t>
  </si>
  <si>
    <t>In situations where a contiguous roadway has one street name for one or more segments of the street and another street name for other segments, location validation can key off of either street name; however, the location for the CAD system Incident is set based on the true street name at the location of the Incident.</t>
  </si>
  <si>
    <t>Intersections</t>
  </si>
  <si>
    <t>The system begins the location validation process for intersections with as few as one letter entered for each street or intersecting reference (e.g., entering "L/S" produces an initial dropdown list for all streets that start with "L" that intersect with and the street that starts with "S").</t>
  </si>
  <si>
    <t xml:space="preserve">A secondary level of validation using a dropdown picklist of options is imposed when an intersection includes a street segment(s) with a centerline (odd/even) boundary that impacts the identification of the agency(ies) to be dispatched to an Incident. </t>
  </si>
  <si>
    <t>In those instances where an intersection splits agency boundaries, expressing the intersection using a primary street reference of "ON" and a secondary street reference of NO, SO, EO, or WO can be applied in an attempt to identify the correct agency with jurisdiction over the location of occurrence.</t>
  </si>
  <si>
    <t>A secondary level of validation is imposed when an intersection is ambiguous as it intersects in more than one location in the same municipality/community.</t>
  </si>
  <si>
    <t>The system begins the location validation process for commonplace, business, and landmark names with as few as three characters (e.g., entering "LAK" produces an initial dropdown list for all commonplace, business, and landmark names that start with "LAK").</t>
  </si>
  <si>
    <t>Partial name matching (e.g., "AUTO" in "JOE'S AUTO SHOP") is supported when validating commonplace, business, and landmark names.</t>
  </si>
  <si>
    <t>When entering a commonplace, business, or landmark name with multiple matching records, the user is presented with a picklist of all locations with the same commonplace, business, or landmark name within the communications center service area or within a given city or community if a city or community name has been entered.</t>
  </si>
  <si>
    <t>When entering a civic address or intersection with multiple associated commonplace, business, or landmark name, the user is presented with a picklist of all commonplace, business, and landmark names for the entered location.</t>
  </si>
  <si>
    <t>Regardless of how entered, Incidents at a named commonplace, business, or landmark are reprocessed by the CAD system so the location of occurrence is the civic address (or other primary location type) and the commonplace, business, or landmark name is presented as a secondary location whenever the dispatch message or Incident record is displayed or printed.</t>
  </si>
  <si>
    <t>Ambiguous Locations</t>
  </si>
  <si>
    <t>If a user enters a location that is valid but ambiguous in that more than one matching record exists, a list of possible matches is presented to the user for selection in situations that include:</t>
  </si>
  <si>
    <t>Civic address or intersection as entered matches multiple unspecified pre-directionals (e.g., N, S, E, W, NE, NW, SE, SW)</t>
  </si>
  <si>
    <t>Civic address or intersection as entered matches multiple unspecified street types (e.g., ST, AVE, BLVD, etc.)</t>
  </si>
  <si>
    <t>Civic address or intersection as entered matches multiple unspecified post-directionals (e.g., N, S, E, W, NE, NW, SE, SW)</t>
  </si>
  <si>
    <t>An intersection with the same two streets intersecting at more than one location.</t>
  </si>
  <si>
    <t>Controlled access roadway as entered matches multiple unspecified directions of travel (e.g., NB, SB, EB, WB, UD)</t>
  </si>
  <si>
    <t>More than one location exists within the service area with the same commonplace/landmark name</t>
  </si>
  <si>
    <t>Location as entered is valid in more than one unspecified city/community</t>
  </si>
  <si>
    <t>If a user enters a location that is identified in the GIS dataset as being multi-occupant, the user is prompted to enter a secondary address (e.g., APT, STE, SPACE, BLDG, UNIT, FLOOR, etc.) or enter the location using only the associated civic address.</t>
  </si>
  <si>
    <t>Transient Location Processing</t>
  </si>
  <si>
    <t>Features are included for the efficient processing of Incidents where the caller is mobile and the location of the caller is constantly needing to be updated.</t>
  </si>
  <si>
    <t>Incident location updates received from a caller can be entered from the Incident entry form or the CAD system workstation command line.</t>
  </si>
  <si>
    <t>The CAD system includes a feature that allows the call taker or dispatcher to initiate an electronic request to a smartphone subscriber to allow the communications center to temporarily receive GPS position updates from the phone.</t>
  </si>
  <si>
    <t>If the CAD system does not include a native feature for requesting subscriber authorization to receive location updates from a smartphone, the system integrates with commercial solutions that perform the function as described.</t>
  </si>
  <si>
    <t>When location updates are received at the communications center from a smartphone, the coordinates are translated to the nearest civic address, intersection, or controlled access roadway location, based on configurable business rules.</t>
  </si>
  <si>
    <t>The Incident location of record remains the first location entered during the initial Incident entry unless changed by a user-executed transaction.</t>
  </si>
  <si>
    <t>The most recent location entered by the user or being generated by a smartphone is shown prominently in displayed and printed Incident records.</t>
  </si>
  <si>
    <t>At any time during the receipt of incremental location reports, the call taker may update the Incident location of occurrence to the last location received from the caller's GPS-reporting device.</t>
  </si>
  <si>
    <t>DUPLICATE CALL DETECTION</t>
  </si>
  <si>
    <t>The CAD system analyzes all active and recently closed Incidents, including self-initiated activities, to identify any potentially related Incidents.</t>
  </si>
  <si>
    <t>Duplicate call analysis is executed at different milestones in the call entry workflow including:</t>
  </si>
  <si>
    <t>As an artifact of the location validation process by considering all active and recently closed Incidents within a configurable radius of the new Incident as duplicate call candidates</t>
  </si>
  <si>
    <t>Upon entry of a caller's name by considering all active and recently closed Incidents with the same caller name, irrespective of the caller's proximity to other Incidents</t>
  </si>
  <si>
    <t>Upon entry of a caller's telephone number considering all active and recently closed Incidents with the same caller telephone number irrespective of the caller's proximity to other Incidents</t>
  </si>
  <si>
    <t>The radius used for location-based duplicate call analysis is defined for each service type (e.g., Law, Fire, EMS).</t>
  </si>
  <si>
    <t>Possible duplicate calls are presented immediately upon detection and in a manner that does not interrupt the call taker's ability to continue entering data in the Incident entry form.</t>
  </si>
  <si>
    <t>Duplicate Call Actions</t>
  </si>
  <si>
    <t>The call taker selects from among several options when a potential duplicate call(s) is identified, including:</t>
  </si>
  <si>
    <t>Record the new call as being related to an existing active Incident and add or merge (update the Incident record) the information provided in the new call with information provided previously as part of the active Incident.</t>
  </si>
  <si>
    <t>The CAD system's response to the duplicate call analysis can be more than one possible duplicate active and/or recently-closed Incident(s) in which case the call taker selects from the list of duplicate candidates, if it is determined the new call is a duplicate to an existing Incident.</t>
  </si>
  <si>
    <t>An active Incident (already entered) can be merged (copying data from the duplicate Incident into the initial Incident, creating a link between the original and duplicate Incident(s) and closing the duplicate Incident record) at any stage of the Incident lifecycle.</t>
  </si>
  <si>
    <t>When an Incident is determined to be a duplicate to an existing Incident and there are differences in certain information between the original and duplicate call, the call taker is interrogated by the system to identify what action is to be taken with the conflicting information.</t>
  </si>
  <si>
    <t>System actions in response to the merging of Incidents that impose material changes to the response plan for the Incident are handled based on what data changed including:</t>
  </si>
  <si>
    <t>If the original Incident has not been dispatched, any changes to the information in the original Incident following the merger with the duplicate Incident are applied to the original Incident record with no further action unless the changes in how the Incident is managed through the unit recommendation and dispatch processes.</t>
  </si>
  <si>
    <t>If the original Incident has been dispatched, any changes to the information in the original Incident following the merger with the duplicate Incident are applied to the original Incident record, notification of the change is transmitted to the controlling dispatcher and all assigned first responders, and the controlling dispatcher requests the CAD system display a new resource recommendation based on the changes.</t>
  </si>
  <si>
    <t>If the Incident has been dispatched and the resource requirements for the updated Incident record include service disciplines that were not previously dispatched, a new Incident record for each additional discipline is created and transmitted to the appropriate dispatcher(s) for assignment.</t>
  </si>
  <si>
    <t>If the Incident has been dispatched and the resource requirements for the updated Incident record are less than those required for the original Incident record, a notification is sent to the controlling dispatcher(s) for the Incident advising them of the differences so they can take the appropriate action of either leaving the resource(s) assigned to the Incident or to release select resource(s) from the Incident.</t>
  </si>
  <si>
    <t>If the caller from the merged call requests contact from responding units, that expectation is clearly and prominently contained within the Incident record.</t>
  </si>
  <si>
    <t>The dispatcher(s) controlling an Incident that is being merged or supplemented with information from a new call is notified when the update to the original Incident is applied if the merge/supplement function is being executed by a user other than the controlling dispatcher.</t>
  </si>
  <si>
    <t>The dispatcher(s) controlling an active Incident that needs to be canceled because it has been determined to be a duplicate of another Incident is notified and must respond to the notification by accepting the closure request if the duplicate Incident is identified by a user other than the controlling dispatcher.</t>
  </si>
  <si>
    <t>GIS-PROVIDED LOCATION DATA</t>
  </si>
  <si>
    <t>When a location is validated, the CAD system appends location information from the GIS dataset to the Incident record.</t>
  </si>
  <si>
    <t>FAILED LOCATION VALIDATION</t>
  </si>
  <si>
    <t>If all efforts to validate a location have been exhausted and no match can be found, the validation process can be overridden and the Incident can be created without a valid address.</t>
  </si>
  <si>
    <t>The call taker must specify a valid reporting area or dispatch area for the agency ("agencies" when services are required from more than one discipline) responsible for providing services in order to route an Incident without a validated location to the appropriate dispatcher(s) for assignment.</t>
  </si>
  <si>
    <t>A prominent indication is provided whenever an Incident without a validated location is displayed, communicated or printed.</t>
  </si>
  <si>
    <t>If information is discovered during the course of the Incident that clarifies the Incident location, location validation can be executed for the updated location at any stage of the Incident lifecycle.</t>
  </si>
  <si>
    <t>If an Incident is created without a validated location, the Incident is flagged and a report is automatically distributed by email daily to a data administrator(s) listing all Incidents with locations that could not be validated.</t>
  </si>
  <si>
    <t>Dispatches to locations outside the service boundaries of the communications center do not require a validated location but do require identification of a dispatch area for the responding agency.</t>
  </si>
  <si>
    <t>REJECTED INCIDENT ENTRY</t>
  </si>
  <si>
    <t>A text error message is displayed if there is an error, other than a failed location validation, preventing the Incident from being created.</t>
  </si>
  <si>
    <t>The error message includes detailed instructions for identifying and correcting the error.</t>
  </si>
  <si>
    <t>SYSTEM-CAPTURED INCIDENT INFORMATION</t>
  </si>
  <si>
    <t>Additional information, when available, is automatically recorded at time of Incident creation including (at minimum):</t>
  </si>
  <si>
    <t>Call Ring Date/Time (if provided through a 911, business telephone or ACD system interface)</t>
  </si>
  <si>
    <t>Call Answer Date/Time (if provided through a 911, business telephone or ACD system interface)</t>
  </si>
  <si>
    <t>First-to-Answer CAD system Position ID (if provided through a 911, business telephone or ACD system interface)</t>
  </si>
  <si>
    <t xml:space="preserve">Call Taker User ID </t>
  </si>
  <si>
    <t>Incident Created Date/Time</t>
  </si>
  <si>
    <t>Incident Creation CAD system Position ID or, in the case of Incidents created by first responders, identification of their mobile or handheld communications device that created the Incident record</t>
  </si>
  <si>
    <t>Incident First Sent to Dispatcher for Assignment Date/Time (typically the same as incident creation date/time)</t>
  </si>
  <si>
    <t>INCIDENT CREATION</t>
  </si>
  <si>
    <t>Incident Numbering</t>
  </si>
  <si>
    <t>A unique systemwide Incident number is assigned automatically upon successful creation of an Incident.</t>
  </si>
  <si>
    <t>An additional agency-level Incident number can also be assigned automatically to an Incident based on available business rules.</t>
  </si>
  <si>
    <t>An Incident can be accessed and referenced anywhere in the system using the Incident number as the record key.</t>
  </si>
  <si>
    <t>Entering only the discipline and abbreviated Incident number (e.g., P142) references the Incident with the highest number that matches the characters entered (e.g. P142 references Incident number P23-18142 as opposed to P23-17142).</t>
  </si>
  <si>
    <t>Dispatchers are not required to enter a discipline code if accessing Incidents from the same discipline associated with the dispatch areas under the dispatcher's control.</t>
  </si>
  <si>
    <t>An agency-specific case number can optionally be assigned automatically at the time of Incident creation based on configurable business rules.</t>
  </si>
  <si>
    <t>Incident Routing</t>
  </si>
  <si>
    <t>The final step in the initial Incident entry process can include:</t>
  </si>
  <si>
    <t>Create a calls-for-service (CFS) Incident (Incidents requiring more than one service discipline) and have it routed to a dispatcher(s) for assignment to first responders</t>
  </si>
  <si>
    <t>Create a low priority Incident and have it routed to a service or reporting desk for resolution</t>
  </si>
  <si>
    <t>Create and close an informational Incident</t>
  </si>
  <si>
    <t>Create and suspend an Incident scheduled for delayed dispatch</t>
  </si>
  <si>
    <t>Use data captured during Incident creation to send a message that is routed to a functional address (e.g., abandoned vehicle abatement, possible narcotics activity, etc.) or individual recipient(s) either through a native messaging feature or an email interface, and close the Incident</t>
  </si>
  <si>
    <t>The default workflow for Incident routing is for the Incident to be placed in the queue of incidents pending dispatch based on the current dispatch area assignment and the Incident location of occurrence.</t>
  </si>
  <si>
    <t>A separate copy of the Incident record is routed to the responsible dispatch area for each service discipline being dispatched, as defined in the Incident type record.</t>
  </si>
  <si>
    <t>If an Incident or Incident update is related to a major Incident being managed by a designated dispatcher, those new or updated Incidents are routed to the dispatch area associated with the major Incident.</t>
  </si>
  <si>
    <t>An Incident type record can be defined to route all Incidents of that type to a specific dispatch area (e.g., after-hours public works dispatching, etc.).</t>
  </si>
  <si>
    <t>MAPPING</t>
  </si>
  <si>
    <t>Accurate geospatial data is critical to the successful operation of the CAD system. Supported features and functions for using an enterprise Geographical Information System for maintaining geospatial data used by the CAD system include:</t>
  </si>
  <si>
    <t>GIS SOURCE DATA</t>
  </si>
  <si>
    <t>Geographic data used by the proposed system(s) is sourced from an enterprise-class GIS.</t>
  </si>
  <si>
    <t>The GIS provides data in native Esri-standard structures and content.</t>
  </si>
  <si>
    <t>Data exposed by the enterprise GIS for use by the CAD system to accomplish multiple objectives including:</t>
  </si>
  <si>
    <t xml:space="preserve">Location Validation </t>
  </si>
  <si>
    <t>Resource Recommendations</t>
  </si>
  <si>
    <t>Tactical Mapping</t>
  </si>
  <si>
    <t>Unit Routing and Turn-by-turn Navigation</t>
  </si>
  <si>
    <t>Location-based Reporting</t>
  </si>
  <si>
    <t>The data supplied by the GIS includes all of the feature layers required to support the functions listed above.</t>
  </si>
  <si>
    <t>The same GIS dataset is used in total or part for all of the functions listed above.</t>
  </si>
  <si>
    <t>Data supplied by the GIS can be imported directly into the CAD system environment without modification or transformation.</t>
  </si>
  <si>
    <t>The CAD system can query the enterprise GIS in real-time either for needed information or for the GIS to perform location validation as a service of the GIS.</t>
  </si>
  <si>
    <t>If GIS data is being imported into the CAD system environment, tools are provided to facilitate the management of the import process</t>
  </si>
  <si>
    <t>Local GIS Data Management</t>
  </si>
  <si>
    <t>There is no expectation that GIS data be entered or updated directly within the CAD system environment with exceptions that include:</t>
  </si>
  <si>
    <t>Temporary Road Closures</t>
  </si>
  <si>
    <t>Temporary Commonplace Names; with and without civic addresses  (e.g., command post, warming shelter, etc.)</t>
  </si>
  <si>
    <t>Urgent Geofences</t>
  </si>
  <si>
    <t>Geocoder Service</t>
  </si>
  <si>
    <t>The geocoder used for location validation is a native Esri product or is a commercial utility from a recognized third-party that includes all features of the Esri geocoder that are relevant to the specifications contained in the total of this workbook.</t>
  </si>
  <si>
    <t>Coverage Area</t>
  </si>
  <si>
    <t>The recommended solution supports inclusion of all GIS data necessary to support the requirements of these specifications for the entire service area of the communications center.</t>
  </si>
  <si>
    <t>GIS data can also be incorporated for adjoining areas outside the boundaries of the communications center service area.</t>
  </si>
  <si>
    <t>Response plans can be created for locations outside the communications center service area to satisfy the dispatching requirements established through mutual aid agreements.</t>
  </si>
  <si>
    <t>FEATURE LAYERS</t>
  </si>
  <si>
    <t>Feature layers are created at the enterprise GIS and exposed for use by a CAD system or imported into the CAD system for local storage and access.</t>
  </si>
  <si>
    <t>Polyline Layers</t>
  </si>
  <si>
    <r>
      <rPr>
        <sz val="12"/>
        <color theme="1"/>
        <rFont val="Arial Narrow"/>
        <family val="2"/>
        <charset val="1"/>
      </rPr>
      <t xml:space="preserve">A series of feature layers are supported to manage location data maintained as polylines </t>
    </r>
    <r>
      <rPr>
        <sz val="12"/>
        <rFont val="Arial Narrow"/>
        <family val="2"/>
        <charset val="1"/>
      </rPr>
      <t>including:</t>
    </r>
  </si>
  <si>
    <t>Street Centerline (Road Network) Segments with:</t>
  </si>
  <si>
    <t>Walking Trails</t>
  </si>
  <si>
    <t>Railways</t>
  </si>
  <si>
    <t>Waterways (e.g., rivers, streams, canals)</t>
  </si>
  <si>
    <t>Intersections are created from street centerline data.</t>
  </si>
  <si>
    <t>Attribute data available from the street centerline records includes:</t>
  </si>
  <si>
    <t>Direction of Travel for One-way Streets</t>
  </si>
  <si>
    <t>Height Restrictions</t>
  </si>
  <si>
    <t>Roadway/Railway Maintenance Responsibility</t>
  </si>
  <si>
    <t>Speed Limit</t>
  </si>
  <si>
    <t>Turning Restrictions onto Cross Streets</t>
  </si>
  <si>
    <t>Weight Restrictions</t>
  </si>
  <si>
    <t>Width Restrictions</t>
  </si>
  <si>
    <t>Polyline Aliases</t>
  </si>
  <si>
    <t>Any polyline segment can be identified by one or more aliases included with the GIS dataset.</t>
  </si>
  <si>
    <t>An alias can apply to all segments of a polyline or only one or more individual segments.</t>
  </si>
  <si>
    <t>An abbreviation can be an alias for one or more polyline segments.</t>
  </si>
  <si>
    <t>Highway and route numbers can be an alias for a polyline.</t>
  </si>
  <si>
    <t>An exit number can be an alias for an off ramp from a controlled access roadway.</t>
  </si>
  <si>
    <t>Dynamic Road Network Layers</t>
  </si>
  <si>
    <t>The recommended solution supports Dynamic Road Network Layers including, at minimum, Real-time Traffic Conditions.</t>
  </si>
  <si>
    <t>Static Point Layers</t>
  </si>
  <si>
    <t>Static Point Layers are created and supplied by the enterprise GIS</t>
  </si>
  <si>
    <t>The recommended solution supports inclusion of Static Point Layers including, at minimum:</t>
  </si>
  <si>
    <t>Center Median/Divider Turnarounds (reserved for emergency and authorized service vehicles)</t>
  </si>
  <si>
    <t>Civic Addresses (including hundreds blocks)</t>
  </si>
  <si>
    <t>Civic Addresses with one or more associated Commonplace/Landmark Names</t>
  </si>
  <si>
    <t>Commonplace/Landmark Name with an Associated Civic Address, Intersection of Controlled Access Roadway</t>
  </si>
  <si>
    <t>Controlled Access Roadway Mile Markers (expressed in whole numbers or decimals as tenths or hundredths of a mile)</t>
  </si>
  <si>
    <t>Fire Hydrants</t>
  </si>
  <si>
    <t>Hospital Helipad Locations for Air Transports</t>
  </si>
  <si>
    <t>Non-addressed Commonplace/Landmark Names (e.g., unimproved areas, airport gates, etc.)</t>
  </si>
  <si>
    <t>Parks/Campgrounds</t>
  </si>
  <si>
    <t>Premise Type  (e.g., gas station, convenience store, park, etc.) used for information purposes</t>
  </si>
  <si>
    <t>Traffic Cameras</t>
  </si>
  <si>
    <t>Dynamic Point Layers</t>
  </si>
  <si>
    <t>The content of a Dynamic Point Layer is updated automatically as an artifact of certain CAD system transactions.</t>
  </si>
  <si>
    <t>The recommended solution supports inclusion of Dynamic Point Layers including, at minimum:</t>
  </si>
  <si>
    <t>Answered and Unanswered 911 calls where an Incident has not yet been created</t>
  </si>
  <si>
    <t>Active Incidents and Administrative Activities</t>
  </si>
  <si>
    <t>In-service Resources (units)</t>
  </si>
  <si>
    <t>Temporary Locations managed using the CAD system (e.g., command post, helicopter landing site, etc.)</t>
  </si>
  <si>
    <t>Road Closures managed using the CAD system</t>
  </si>
  <si>
    <t>Hospitals with real-time diversion status information provided by the CAD system or a third-party application</t>
  </si>
  <si>
    <t>Static Polygon Layers</t>
  </si>
  <si>
    <t>The recommended solution supports inclusion of Polygon Layers including, at minimum:</t>
  </si>
  <si>
    <t>EMS Coverage Areas</t>
  </si>
  <si>
    <t>EMS Out-of-area Agency (Jurisdiction)</t>
  </si>
  <si>
    <t>Fire Agencies (Jurisdiction)</t>
  </si>
  <si>
    <t>Fire Mutual Aid Areas</t>
  </si>
  <si>
    <t>Parcel Boundaries</t>
  </si>
  <si>
    <t>Park/Recreation Area Boundaries</t>
  </si>
  <si>
    <t>Law Beats (captures data to support multiple plans)</t>
  </si>
  <si>
    <t>Law Out-of-area Agency (Jurisdiction)</t>
  </si>
  <si>
    <t>Dynamic Polygon Areas</t>
  </si>
  <si>
    <t>Standing and Temporary Geofences</t>
  </si>
  <si>
    <t>Extended Coverage Area</t>
  </si>
  <si>
    <t>Feature layers can be extended into areas with GIS data that are outside the boundaries of the communications center service area.</t>
  </si>
  <si>
    <t>TEMPORARY ROAD CLOSURES</t>
  </si>
  <si>
    <t>Roads can be placed in a closed status by authorized communications center staff.</t>
  </si>
  <si>
    <t>Road closures are managed using CAD system commands and do not require updating the enterprise GIS system to support these requirements.</t>
  </si>
  <si>
    <t>Supported methods for creating road closure records include:</t>
  </si>
  <si>
    <t>Selecting one or more road segments from the tactical map and choosing an option for creating a road closure record</t>
  </si>
  <si>
    <t>Using a form that supports entry of a road closure record for all segments between two civic addresses, hundreds block addresses, cross streets or other position identifier such as overpasses and mile post markers</t>
  </si>
  <si>
    <t>Active road closures are shown on all tactical maps.</t>
  </si>
  <si>
    <t>Road closure information is annotated where it appears on a map with details from the road closure record.</t>
  </si>
  <si>
    <t>Crossing the boundaries of a geofence can trigger any number of actions including:</t>
  </si>
  <si>
    <t>LOCATIONS</t>
  </si>
  <si>
    <t>The proposed solution supports the various location types and formats used throughout the CAD system.</t>
  </si>
  <si>
    <t>LOCATION FORMATS</t>
  </si>
  <si>
    <t>Supported location formats for GIS, mapping and Incident processing functions includes:</t>
  </si>
  <si>
    <t>Civic Address Ranges</t>
  </si>
  <si>
    <t>Hundred Block Locations</t>
  </si>
  <si>
    <t>Supported components for a civic address or hundreds block address include:</t>
  </si>
  <si>
    <t>Primary Address Number</t>
  </si>
  <si>
    <t>Pre-directional (e.g., N, S, E, W, NE, NW, SE, SW)</t>
  </si>
  <si>
    <t>Street Name</t>
  </si>
  <si>
    <t>Street Type (e.g., ST, AVE, BLVD, etc.)</t>
  </si>
  <si>
    <t>Post-directional (e.g., N, S, E, W, NE, NW, SE, SW)</t>
  </si>
  <si>
    <t>Multi-element Secondary Address (e.g., APT, STE, SPACE, BLDG, UNIT, FLOOR, etc.) support features include:</t>
  </si>
  <si>
    <t>Secondary Addresses may include any combination of numeric characters (0-9) and alpha characters (a-z, A-Z)</t>
  </si>
  <si>
    <t>Supported civic address locations that have unique requirements that are considered in validating the location include:</t>
  </si>
  <si>
    <t>Alphanumeric (e.g., W310S478 MAPLE AVE, 101A 3RD ST)</t>
  </si>
  <si>
    <t>Grid Numbering  (e.g., 204 E 5600 S)</t>
  </si>
  <si>
    <t>Hyphenated Addresses (e.g., 99-040 KAUHALE ST)</t>
  </si>
  <si>
    <t>Decimal Addresses (e.g., 140.5 HANOVER WAY)</t>
  </si>
  <si>
    <t xml:space="preserve">An Incident occurring in a hundred block (e.g., 100 BLOCK MAIN ST) follows the same address formatting as locations with a civic address (e.g., 100 MAIN ST) and is clearly distinguished from an Incident occurring at a civic address by the "BLOCK" qualifier. </t>
  </si>
  <si>
    <t xml:space="preserve">A secondary level of validation is imposed when a civic address range or hundreds block address is on a street segment(s) with a centerline (odd/even) boundary that impacts the identification of the service(s) to be dispatched to an Incident. </t>
  </si>
  <si>
    <t>Pseudo Addresses</t>
  </si>
  <si>
    <t>Pseudo addresses are valid civic addresses that overarch multiple other civic addresses and are identified in the location data captured, stored, and communicated with incident records.</t>
  </si>
  <si>
    <t>Examples of potential pseudo addresses include:</t>
  </si>
  <si>
    <t>A college or university with a pseudo address for the school and separate civic addresses representing the individual buildings on the campus</t>
  </si>
  <si>
    <t>A commercial or industrial park with a pseudo address for the complex and separate civic addresses for the individual businesses inside the industrial park</t>
  </si>
  <si>
    <t>The pseudo address and the civic address may each have their own associated commonplace, landmark or business name</t>
  </si>
  <si>
    <t>At-grade Intersection Locations</t>
  </si>
  <si>
    <t>In situations where the Incident location is at a grade intersection, the names of the intersecting streets can be entered in either order.</t>
  </si>
  <si>
    <t>A single special character (e.g., "/") is used when entering an intersection to separate the two inserting streets or GIS features.</t>
  </si>
  <si>
    <t>A configuration setting defines the order the intersecting streets are recorded, displayed and communicated (e.g., alphabetizes the names, leave as entered)</t>
  </si>
  <si>
    <t>When searching the system for an Incident record with an at-grade intersection as its location, the search can be executed with the two intersecting streets entered in either order.</t>
  </si>
  <si>
    <t>Configurable business rules are available to define expected system actions when processing non-standard at-grade intersections including:</t>
  </si>
  <si>
    <t>One of the intersecting streets has one name for one side of the intersection and a different name on the other side of the intersection</t>
  </si>
  <si>
    <t>More than two intersecting streets.</t>
  </si>
  <si>
    <t>Location involves a traffic circle or roundabout.</t>
  </si>
  <si>
    <t>Three-way ("T") intersections are entered with the same rules as four-way intersections.</t>
  </si>
  <si>
    <t>Grade-separated Intersection Locations</t>
  </si>
  <si>
    <t>The second segment in a grade-separated intersection can be represented by mapped geographic features including (examples):</t>
  </si>
  <si>
    <t>Railroads</t>
  </si>
  <si>
    <t>Location qualifiers are present when displaying, printing or communicating an Incident location; however, they are not considered when searching Incident records.</t>
  </si>
  <si>
    <t>Intersecting Grade-level references including (as examples):</t>
  </si>
  <si>
    <t>Commonplace, Business and Landmark Locations</t>
  </si>
  <si>
    <t>Incidents can be created by inputting a commonplace, business, or landmark name as the location of occurrence.</t>
  </si>
  <si>
    <t>The formatting and content of commonplace, business, and landmark names supports the unique values found in these names including:</t>
  </si>
  <si>
    <t>Secondary address  (e.g., APT, STE, SPACE, BLDG, UNIT, FLOOR, etc.) is carried forward with the commonplace, business or landmark name.</t>
  </si>
  <si>
    <t>Any combination of numeric characters (0-9) and alpha characters (a-z, A-Z)</t>
  </si>
  <si>
    <t>Select non-alphanumeric characters including:</t>
  </si>
  <si>
    <t>Space</t>
  </si>
  <si>
    <t>Number sign (#)</t>
  </si>
  <si>
    <t>Ampersand (&amp;)</t>
  </si>
  <si>
    <t>Plus (+)</t>
  </si>
  <si>
    <t>Hyphen/minus (-)</t>
  </si>
  <si>
    <t xml:space="preserve">Vanity addresses, usually a building that uses a street or place name that is not the actual address (e.g., 216 PARK AVENUE), are managed as commonplace names that are linked to the real civic address for the building. </t>
  </si>
  <si>
    <t>The location validation process supports the processing of commonplace, business, and landmark names that are similar in format to civic addresses (e.g., 711 STORE).</t>
  </si>
  <si>
    <t>Commonplace, business, and landmark names typically have an associated civic address or street intersection with unique processing characteristics including:</t>
  </si>
  <si>
    <t>Translating commonplace, business, and landmark names to their associated civic address or intersection for use as the location of occurrence and including the commonplace, business, and landmark name as a location detail.</t>
  </si>
  <si>
    <t>Both the civic address or intersection and the commonplace, business or landmark name are included whenever an Incident with a commonplace, business or landmark name is displayed or printed.</t>
  </si>
  <si>
    <t>Commonplace, business, and landmark names that do not have an associated civic address or street intersection can be entered, validated, recorded, and searched as the location of occurrence.</t>
  </si>
  <si>
    <t>CITY/STATE DATA</t>
  </si>
  <si>
    <t>City/Community Name</t>
  </si>
  <si>
    <t>A city or community name is part of any validated location and can be entered by the user to narrow the options when presenting a list of possible location matches.</t>
  </si>
  <si>
    <t>If a city/community name is not entered by the user, one will be applied when the location is validated.</t>
  </si>
  <si>
    <t>State Abbreviations</t>
  </si>
  <si>
    <t>Based on configuration settings, a two-letter abbreviation for the state can be required as part of any validated location.</t>
  </si>
  <si>
    <t>A default state abbreviation can be applied to all locations where no state code is entered by the user.</t>
  </si>
  <si>
    <t>Any assumed default state abbreviation can be overwritten by the user.</t>
  </si>
  <si>
    <t>LOCATION QUERY</t>
  </si>
  <si>
    <t>Locations can be queried and verified without creating an Incident record and the response to the transaction includes reference information about a location including:</t>
  </si>
  <si>
    <t>Entering a street name and optional city/community alone produces a listing sorted by hundreds block number that includes cross streets between block segments.</t>
  </si>
  <si>
    <t>The response to a query by street name can be expanded at user request to include all known commonplace, business, and landmark names for the displayed street segments.</t>
  </si>
  <si>
    <t>Entering a controlled access roadway with direction of travel and optional city/community alone produces a listing sorted by milepost or exit number that includes points of ingress and egress.</t>
  </si>
  <si>
    <t>Entering a commonplace, business or landmark name and optional city/community alone produces a list of all locations matching the entered name.</t>
  </si>
  <si>
    <t>Entering a premise type code (e.g., gas station, convenience store, park, etc.) and optional city/community alone produces a list of all locations matching the entered premise type.</t>
  </si>
  <si>
    <t>Wildcards are supported when entering partial data for location query.</t>
  </si>
  <si>
    <t>Including a city/community code with any of the transactions above will narrow the list of matching records to only those within the boundaries of the included city or community.</t>
  </si>
  <si>
    <t>COMMONPLACE, BUSINESS AND LANDMARK CLASSIFICATION QUERY</t>
  </si>
  <si>
    <t>If the GIS dataset or a separate CAD system database includes classifications for commonplace, business, and landmark names (e.g., gas station, convenience store, park, etc.), a location classification can be queried to produce a list of all commonplace, business and landmark names of that classification.</t>
  </si>
  <si>
    <t>If a civic address or intersection is used to initiate a query of locations by classification, the response can be filtered to include only locations within a configurable radius of the location.</t>
  </si>
  <si>
    <t>If the GIS dataset or a separate CAD system database includes typical business hours, a search can be executed to identify matching locations and businesses that are open 24 hours.</t>
  </si>
  <si>
    <t>REMOVED</t>
  </si>
  <si>
    <t>CGEN-136</t>
  </si>
  <si>
    <t>If one dispatcher signs-on to a workstation that is already signed-on and is controlling one or more dispatch areas, control for those dispatch areas transfers to the newly signed-on user.</t>
  </si>
  <si>
    <t>CBAS-174</t>
  </si>
  <si>
    <t>Time of Day/Day of Week (based on time ranges)</t>
  </si>
  <si>
    <t>CBAS-175</t>
  </si>
  <si>
    <t>Alternating Weeks</t>
  </si>
  <si>
    <t>CBAS-176</t>
  </si>
  <si>
    <t>Alternating Months</t>
  </si>
  <si>
    <t>CBAS-177</t>
  </si>
  <si>
    <t>Include/Exclude Holidays</t>
  </si>
  <si>
    <t>CBAS-248</t>
  </si>
  <si>
    <t>CBAS-249</t>
  </si>
  <si>
    <t>Alphanumeric Pager (using local paging terminal or interfaced paging service)</t>
  </si>
  <si>
    <t>CBAS-251</t>
  </si>
  <si>
    <t>Notification options include scenarios where the contact method is different based on day of week and time of day.</t>
  </si>
  <si>
    <t>CBAS-287</t>
  </si>
  <si>
    <t>Text notification</t>
  </si>
  <si>
    <t>Supervisor Notifications</t>
  </si>
  <si>
    <t>CBAS-289</t>
  </si>
  <si>
    <t>The timer function can be configured to notify the communications center supervisor when a timer that requires dispatcher acknowledgment/reset has expired and the dispatcher has exceeded a configurable time value without executing the acknowledgment/reset action.</t>
  </si>
  <si>
    <t>CBAS-294</t>
  </si>
  <si>
    <t>When a severe weather alert is entered, it is broadcast to all communications center staff, command staff for first responder agencies, on-duty personnel, and fire stations equipped with an accessible printer.</t>
  </si>
  <si>
    <t>IENT-46</t>
  </si>
  <si>
    <t>If the follow-up Incident is to be assigned to off-duty first responder personnel, the follow-up Incident will be placed on hold until the assigned personnel next reports for duty.</t>
  </si>
  <si>
    <t>IENT-47</t>
  </si>
  <si>
    <t>If the follow-up Incident is to be assigned to a specific organizational unit of the agency, the Incident record is used to generate a message that is routed to a functional address (e.g., abandon vehicle abatement, possible narcotics activity, etc.) or individual recipient(s) either through a native messaging feature or an email interface, and close the Incident.</t>
  </si>
  <si>
    <t>IENT-123</t>
  </si>
  <si>
    <t>The location code feature is available for using an alarm permit number, an alarm company account number, or other representation to identify locations with monitored alarms (e.g., "ALARM 123" translates to "SILENT BURGLAR ALARM, SAM'S PLACE, 3000 BROADWAY ST).</t>
  </si>
  <si>
    <t>IENT-124</t>
  </si>
  <si>
    <t>The location code feature is available for central station alarm monitoring services that submit alarm activation events electronically using the Automated Secure Alarm Protocol (ASAP)  service (e.g., "ADT567" translates to "FIRE ALARM, JOE'S SNACK SHACK, 2120 STATE ST).</t>
  </si>
  <si>
    <t>IOPT-7</t>
  </si>
  <si>
    <t>Indicator when Caller is being kept on an Open Line until the First Responders are On Scene</t>
  </si>
  <si>
    <t>IOPT-16</t>
  </si>
  <si>
    <t>Primary Medical Condition(s) for Incidents Requiring EMS Response</t>
  </si>
  <si>
    <t>IOPT-17</t>
  </si>
  <si>
    <t>First Aid Measures being taken by Caller and/or others Pending First Responder Arrival</t>
  </si>
  <si>
    <t>IOPT-119</t>
  </si>
  <si>
    <t>APCO IntelliComm</t>
  </si>
  <si>
    <t>IOPT-120</t>
  </si>
  <si>
    <t>PowerPhone Total Response Computer-Aided Call Handling (CACH)</t>
  </si>
  <si>
    <t>IOPT-122</t>
  </si>
  <si>
    <t>Priority Solutions LowCode</t>
  </si>
  <si>
    <t>IOPT-123</t>
  </si>
  <si>
    <t>Smart Horizons Premiere Responder</t>
  </si>
  <si>
    <t>IOPT-124</t>
  </si>
  <si>
    <t>Others</t>
  </si>
  <si>
    <t>UNIT-84</t>
  </si>
  <si>
    <t>Recommendations for air units ignore the street network and calculate travel time estimates using a straight line distance calculation from the current location to the Incident location, the expected time to become airborne, and the travel speed of the air unit.</t>
  </si>
  <si>
    <t>DISP-24</t>
  </si>
  <si>
    <t>A dispatcher may add one or more dispatch areas to be under their control, but they cannot logoff until the dispatch areas they control have been switched to another dispatcher.</t>
  </si>
  <si>
    <t>INCIDENT ROUTING</t>
  </si>
  <si>
    <t>Options for transmitting an entered Incident to the appropriate dispatcher include:</t>
  </si>
  <si>
    <t>DISP-52</t>
  </si>
  <si>
    <t>Automatically based on the combination of validated location and Incident type (default)</t>
  </si>
  <si>
    <t>DISP-53</t>
  </si>
  <si>
    <t>Automatically based on Incident type only for those Incident type records defined as such</t>
  </si>
  <si>
    <t>DISP-54</t>
  </si>
  <si>
    <t>Automatically based on agency only for those Incident type records defined as such</t>
  </si>
  <si>
    <t>DISP-55</t>
  </si>
  <si>
    <t>Call taker-specified dispatch area</t>
  </si>
  <si>
    <t>DISP-56</t>
  </si>
  <si>
    <t>Call taker-specified Unit ID</t>
  </si>
  <si>
    <t>DISP-57</t>
  </si>
  <si>
    <t>Call taker-specified personnel by employment ID or name</t>
  </si>
  <si>
    <t>DISP-100</t>
  </si>
  <si>
    <t>DISP-103</t>
  </si>
  <si>
    <t>Facsimile (via fax server or service)</t>
  </si>
  <si>
    <t>Tactical Dispatcher</t>
  </si>
  <si>
    <t>IPRO-101</t>
  </si>
  <si>
    <t>In situations where a tactical dispatcher manages Units assigned to any Incidents in a geographical area from the time they report enroute/responding to the time they clear the Incident, any post-dispatch Incident updates are routed to the dispatch area associated with the tactical dispatcher.</t>
  </si>
  <si>
    <t>IPRO-102</t>
  </si>
  <si>
    <t>The CAD system routes Incident updates to a tactical dispatch area if the Incident has been assigned a tactical radio channel or talk group and there is a dispatcher assigned to the dispatch area corresponding to the tactical channel.</t>
  </si>
  <si>
    <t>GIS-21</t>
  </si>
  <si>
    <t>Forrest Service Roads</t>
  </si>
  <si>
    <t>GIS-23</t>
  </si>
  <si>
    <t>Pipelines - Oil and Gas Transportation Pipelines</t>
  </si>
  <si>
    <t>GIS-24</t>
  </si>
  <si>
    <t>Pipelines - Natural Gas Transportation Pipelines</t>
  </si>
  <si>
    <t>GIS-50</t>
  </si>
  <si>
    <t>EMS Posts</t>
  </si>
  <si>
    <t>GIS-60</t>
  </si>
  <si>
    <t>Toll Booths (can be used as point of reference in controlled access roadway locations)</t>
  </si>
  <si>
    <t>GIS-71</t>
  </si>
  <si>
    <t>Census Tract Boundaries</t>
  </si>
  <si>
    <t>GIS-72</t>
  </si>
  <si>
    <t>Census Tracts</t>
  </si>
  <si>
    <t>GIS-81</t>
  </si>
  <si>
    <t>EMS ALS Service Provider Areas</t>
  </si>
  <si>
    <t>GIS-82</t>
  </si>
  <si>
    <t>EMS BLS Service Provider Areas</t>
  </si>
  <si>
    <t>GIS-85</t>
  </si>
  <si>
    <t>EMS Reporting Districts</t>
  </si>
  <si>
    <t>GIS-87</t>
  </si>
  <si>
    <t>Fire Battalion Areas</t>
  </si>
  <si>
    <t>GIS-97</t>
  </si>
  <si>
    <t>Law Agencies (Jurisdiction)</t>
  </si>
  <si>
    <t>GIS-100</t>
  </si>
  <si>
    <t>Law Dispatch Areas (Groups)</t>
  </si>
  <si>
    <t>GIS-102</t>
  </si>
  <si>
    <t>Law Precincts</t>
  </si>
  <si>
    <t>GIS-103</t>
  </si>
  <si>
    <t>Law Reporting Districts</t>
  </si>
  <si>
    <t>GIS-104</t>
  </si>
  <si>
    <t>Law Resident Officer Coverage Areas</t>
  </si>
  <si>
    <t>GIS-107</t>
  </si>
  <si>
    <t>Sub-Census Tract Boundaries</t>
  </si>
  <si>
    <t>GIS-109</t>
  </si>
  <si>
    <t>U.S. Bureau of Land Management (BLM) Areas</t>
  </si>
  <si>
    <t>GIS-110</t>
  </si>
  <si>
    <t>Unincorporated Area Boundaries</t>
  </si>
  <si>
    <t>GIS-113</t>
  </si>
  <si>
    <t>Utility Coverage Areas - Natural Gas</t>
  </si>
  <si>
    <t>GIS-114</t>
  </si>
  <si>
    <t>Utility Coverage Areas - Power</t>
  </si>
  <si>
    <t>GIS-115</t>
  </si>
  <si>
    <t>Utility Coverage Areas - Sewer</t>
  </si>
  <si>
    <t>GIS-116</t>
  </si>
  <si>
    <t>Utility Coverage Areas - Telephone (landline)</t>
  </si>
  <si>
    <t>GIS-117</t>
  </si>
  <si>
    <t>Utility Coverage Areas - Water</t>
  </si>
  <si>
    <t>GIS-118</t>
  </si>
  <si>
    <t>Waterless Areas (no hydrant service)</t>
  </si>
  <si>
    <t>GIS-119</t>
  </si>
  <si>
    <t>Watershed Areas</t>
  </si>
  <si>
    <t>GIS-120</t>
  </si>
  <si>
    <t>Wildlife Management Areas</t>
  </si>
  <si>
    <t>GIS-138</t>
  </si>
  <si>
    <t>Notify the controlling dispatcher for the user that crossed the boundary</t>
  </si>
  <si>
    <t>LOC-13</t>
  </si>
  <si>
    <t>Rural Route (e.g., RR 3 BOX 9)</t>
  </si>
  <si>
    <t>LOC-14</t>
  </si>
  <si>
    <t>Highway Contract (e.g., HC 72 BOX 293 A)</t>
  </si>
  <si>
    <t>LOC-19</t>
  </si>
  <si>
    <t>Significant Leading Zero Addresses (e.g., 0715 SW BANCROFT ST)</t>
  </si>
  <si>
    <t>LOC-48</t>
  </si>
  <si>
    <t>Mile Post Marker</t>
  </si>
  <si>
    <t>LOC-50</t>
  </si>
  <si>
    <t>Center median turnaround</t>
  </si>
  <si>
    <t>LOC-51</t>
  </si>
  <si>
    <t>Toll plaza</t>
  </si>
  <si>
    <t>LOC-77</t>
  </si>
  <si>
    <t>Systems that support more than one communications center can have a separate default city code defined for each communications center.</t>
  </si>
  <si>
    <t>AIRPORT POLICE</t>
  </si>
  <si>
    <t>LAW-2</t>
  </si>
  <si>
    <t>Features are included to address the unique requirements of officers assigned law enforcement responsibilities at an airport or similar major public venue.</t>
  </si>
  <si>
    <t>LAW-3</t>
  </si>
  <si>
    <t>Location processing supports the unique needs of airport law enforcement.</t>
  </si>
  <si>
    <t>LAW-4</t>
  </si>
  <si>
    <t>The system considers the mode of transportation being used when recommending resources to an Incident at an airport (e.g., motor vehicle, on foot, bicycle, transportation cart, etc.).</t>
  </si>
  <si>
    <t>LAW-5</t>
  </si>
  <si>
    <t>The system accommodates situations where Fire and EMS services in public areas are provided by different organizations than those that respond to Incidents on runways, taxiways, tarmacs, and other restricted areas.</t>
  </si>
  <si>
    <t>LAW-6</t>
  </si>
  <si>
    <t>Features are included or can be supported through external system interfaces to enable the immediate sharing of communications and information with other organizations at an airport that have responsibility for providing public safety services.</t>
  </si>
  <si>
    <t>LAW-7</t>
  </si>
  <si>
    <t>The system supports scenarios where an Incident is responded to by the airport law but is turned over to another agency for investigation.</t>
  </si>
  <si>
    <t>FIRE-74</t>
  </si>
  <si>
    <t>Dispatch ("rip-and-run") Printers</t>
  </si>
  <si>
    <t>DISPATCH NOTIFICATIONS</t>
  </si>
  <si>
    <t>FIRE-100</t>
  </si>
  <si>
    <t>Dispatch notifications can automatically be printed on any network-accessible printer at each fire station.</t>
  </si>
  <si>
    <t>FIRE-101</t>
  </si>
  <si>
    <t>Printed messages can be sent to multiple stations simultaneously.</t>
  </si>
  <si>
    <t>FIRE-102</t>
  </si>
  <si>
    <t>The content and organization of the printed dispatch notification can be customized without vendor assistance or additional costs.</t>
  </si>
  <si>
    <t>FIRE-109</t>
  </si>
  <si>
    <t>An individual printout for each unit being dispatched</t>
  </si>
  <si>
    <t>FIRE-110</t>
  </si>
  <si>
    <t>A fixed number of printouts based on individual station requirements</t>
  </si>
  <si>
    <t>A printout of the Incident history at the time a unit clears is transmitted to the station associated with each unit based on the following business logic:</t>
  </si>
  <si>
    <t>FIRE-111</t>
  </si>
  <si>
    <t>Unit's current station assignment (in instances where a unit has been moved temporarily from their home station)</t>
  </si>
  <si>
    <t>FIRE-112</t>
  </si>
  <si>
    <t>Unit's home station</t>
  </si>
  <si>
    <t>FIRE-113</t>
  </si>
  <si>
    <t>Both current and home stations for the unit(s) clearing the Incident.</t>
  </si>
  <si>
    <t>SPECIAL OPERATIONS</t>
  </si>
  <si>
    <t>Airport Operations</t>
  </si>
  <si>
    <t>FIRE-269</t>
  </si>
  <si>
    <t>Units/apparatus dedicated to providing emergency fire services to an airport can be excluded from resource recommendations for incidents outside the boundaries of the airport property.</t>
  </si>
  <si>
    <t>FIRE-270</t>
  </si>
  <si>
    <t>Resource recommendations for emergency medical services, fire-type Incidents and public service requests in areas of the airport with public access can exclude units/apparatus dedicated to providing emergency fire services to an airport.</t>
  </si>
  <si>
    <t>FIRE-271</t>
  </si>
  <si>
    <t xml:space="preserve">Dispatches to locations at or near an airport that are not serviced by dedicated airport fire suppression resources are assigned to first responders whose response area includes the Incident location </t>
  </si>
  <si>
    <t>Swift Water Rescue</t>
  </si>
  <si>
    <t>FIRE-281</t>
  </si>
  <si>
    <t>A special form of response plans are used for swift water rescues.</t>
  </si>
  <si>
    <t>FIRE-282</t>
  </si>
  <si>
    <t>A unique swift water rescue response plan is defined for each location where a person potentially enters the waterway.</t>
  </si>
  <si>
    <t>FIRE-283</t>
  </si>
  <si>
    <t>The swift water rescue response plan identifies locations where apparatus are to be dispatched in an attempt to intercept the victim.</t>
  </si>
  <si>
    <t>FIRE-284</t>
  </si>
  <si>
    <t>A separate dispatch instruction is created for each apparatus assigned to one of the predefined locations in the swift water rescue plan.</t>
  </si>
  <si>
    <t>Wildland and Urban-Wildland Interface Fire Management</t>
  </si>
  <si>
    <t>System features are included to assist in the efficient management of wildland fire Incidents which are commonly distinguished from other types of Incidents by characteristics including:</t>
  </si>
  <si>
    <t>FIRE-285</t>
  </si>
  <si>
    <t>Managing multiple separate Incidents within the context of a "master" Incident</t>
  </si>
  <si>
    <t>FIRE-286</t>
  </si>
  <si>
    <t>Merging of two wildland fire Incidents into a larger-scale Incident when fire areas combine</t>
  </si>
  <si>
    <t>FIRE-287</t>
  </si>
  <si>
    <t>Dividing dispatch responsibilities between multiple dispatchers, often a combination of dispatchers located in the field and dispatchers located in a communications center(s)</t>
  </si>
  <si>
    <t>FIRE-288</t>
  </si>
  <si>
    <t>Incorporation of specialty resources including air tankers, helicopters, bulldozers, specially-trained firefighters and others</t>
  </si>
  <si>
    <t>FIRE-289</t>
  </si>
  <si>
    <t>Close alignment of dispatch functionality to the national Incident Command System constructs</t>
  </si>
  <si>
    <t>Large-scale evacuations</t>
  </si>
  <si>
    <t>FIRE-290</t>
  </si>
  <si>
    <t>System features are included to assist in the efficient establishment and management of fire camps.</t>
  </si>
  <si>
    <t>FIRE-291</t>
  </si>
  <si>
    <t>System features support accountability for the most recent location and well being of all firefighting resources</t>
  </si>
  <si>
    <t>SPECIALTY UNITS</t>
  </si>
  <si>
    <t>Air Support</t>
  </si>
  <si>
    <t>FIRE-292</t>
  </si>
  <si>
    <t>Air support Units, including medical care/transport Units, can be included in response plans.</t>
  </si>
  <si>
    <t>FIRE-293</t>
  </si>
  <si>
    <t xml:space="preserve">A special call transaction executed for an active Incident is available for the system top recommend the closest air support Unit that satisfies the resource requirements of the Incident. </t>
  </si>
  <si>
    <t>FIRE-294</t>
  </si>
  <si>
    <t>Recommendation of air support Units is based on response time calculations that incorporate straight line of travel and typical cruising speed of the aircraft.</t>
  </si>
  <si>
    <t>Fire Boats</t>
  </si>
  <si>
    <t>FIRE-300</t>
  </si>
  <si>
    <t>Waterways and land areas that can be reached/serviced by a fire boat are defined is the GIS source data.</t>
  </si>
  <si>
    <t>FIRE-301</t>
  </si>
  <si>
    <t>Unit recommendations that include a fire boat will only be fulfilled if the Incident location is within the fire boat coverage area.</t>
  </si>
  <si>
    <t>FIRE-317</t>
  </si>
  <si>
    <t>Fireboat</t>
  </si>
  <si>
    <t>Strike Team (Wildfires)</t>
  </si>
  <si>
    <t>FIRE-325</t>
  </si>
  <si>
    <t>The Unit IDs of five fire engines and a Strike Team Leader can be grouped under a single callsign to create a Strike Team.</t>
  </si>
  <si>
    <t>FIRE-326</t>
  </si>
  <si>
    <t>Strike Team callsigns do not need to be predefined as a valid Unit ID prior to their use.</t>
  </si>
  <si>
    <t>FIRE-327</t>
  </si>
  <si>
    <t>The Strike Team callsign is treated the same as a Unit ID in all CAD functions.</t>
  </si>
  <si>
    <t>FIRE-328</t>
  </si>
  <si>
    <t>Additional units can be assigned to and assigned units can be removed from membership in the Strike Team.</t>
  </si>
  <si>
    <t>Service Delivery Models</t>
  </si>
  <si>
    <t>The CAD system is configurable to support one or a combination of multiple service delivery models with the option of future adjustments to the configurations based on changing organizational responsibilities including:</t>
  </si>
  <si>
    <t>EMS-4</t>
  </si>
  <si>
    <t>All EMS services, to include patient transport, are delivered as a function of the local fire agency(ies), a public EMS agency or an ALS-qualified contracted EMS or ambulance service.</t>
  </si>
  <si>
    <t>EMS-5</t>
  </si>
  <si>
    <t>The local fire service responds to medical emergencies along with a contracted ALS-qualified EMS or ambulance service to assess and treat patients in critical situations and any required patient transportation is provided by the assigned EMS or ambulance service.</t>
  </si>
  <si>
    <t>EMS-6</t>
  </si>
  <si>
    <t>The local fire service responds to medical emergencies to assess and treat patients in critical situations while a contracted or private ambulance service is assigned patient transportation responsibilities.</t>
  </si>
  <si>
    <t>EMS-7</t>
  </si>
  <si>
    <t>The EMS delivery model used is based on a combination of the fire agency for the location of the Incident, the day of the week, and the time of day.</t>
  </si>
  <si>
    <t>AIR AMBULANCE</t>
  </si>
  <si>
    <t>EMS-12</t>
  </si>
  <si>
    <t>The CAD system includes features that support the dispatch of air ambulances to select EMS Incidents.</t>
  </si>
  <si>
    <t>EMS-13</t>
  </si>
  <si>
    <t>Statuses of air ambulances can be managed using the same CAD features as those used to manage first responder mobile units.</t>
  </si>
  <si>
    <t>EMS-14</t>
  </si>
  <si>
    <t>An air ambulance can be included in the initial dispatch unit recommendation based on Incident type and location.</t>
  </si>
  <si>
    <t>EMS-15</t>
  </si>
  <si>
    <t>An air ambulance request can be generated as a special call resource recommendation while an Incident is active.</t>
  </si>
  <si>
    <t>EMS-16</t>
  </si>
  <si>
    <t>Response times for recommending air ambulances are based on straight-line distance calculations between the air ambulance location and the Incident location.</t>
  </si>
  <si>
    <t>EMS-17</t>
  </si>
  <si>
    <t>Air ambulance locations are posted on maps used by dispatchers and first responders.</t>
  </si>
  <si>
    <t>SYSTEM STATUS MANAGEMENT (SSM)</t>
  </si>
  <si>
    <t>EMS-65</t>
  </si>
  <si>
    <t>System Status Management is employed to minimize response times by strategically positioning EMS units in the proximity of where incidents are most likely to occur.</t>
  </si>
  <si>
    <t>EMS-66</t>
  </si>
  <si>
    <t>EMS unit availability is continually monitored and any adjustments in the positioning of EMS resources needed to satisfy the SSM business logic are provided to the EMS dispatcher in the form of an actionable unit recommendation message.</t>
  </si>
  <si>
    <t>EMS-67</t>
  </si>
  <si>
    <t>Using historical CAD Incident data for analysis, SSM recommends the positioning of EMS resources based on available EMS resources and predicted utilization for each hour of the day and each day of the week.</t>
  </si>
  <si>
    <t>EMS-68</t>
  </si>
  <si>
    <t>EMS resources are moved between predefined "posts" (locations) to provide the greatest level of coverage and shortest response times for available EMS units across the entire service area.</t>
  </si>
  <si>
    <t>EMS-69</t>
  </si>
  <si>
    <t>A message is automatically transmitted to each unit being repositioned when the dispatcher executes a repost transaction.</t>
  </si>
  <si>
    <t>EMS-70</t>
  </si>
  <si>
    <t>Integration with Deccan LiveMum for dynamic positioning of available EMS resources is available as an added-cost option.</t>
  </si>
  <si>
    <t>EMS-71</t>
  </si>
  <si>
    <t>Integration with Bradshaw Consulting Services Mobile Area Routing and Vehicle Location Information System (MARVLIS) for dynamic positioning of available EMS resources is available as an added cost option.</t>
  </si>
  <si>
    <t>EMS-74</t>
  </si>
  <si>
    <t>Mobile Intensive Care Units (MICUs)</t>
  </si>
  <si>
    <t>EMS-75</t>
  </si>
  <si>
    <t>Pediatric Advanced Life Support (PALS)</t>
  </si>
  <si>
    <t>CGEN-27</t>
  </si>
  <si>
    <t>Fire only: Fire Station Printer by Station Number</t>
  </si>
  <si>
    <t>INCIDENT MANAGEMENT</t>
  </si>
  <si>
    <t>The CAD system incorporates features and functions that are essential to assisting the communications center staff in effectively managing post-dispatch Incident activity.</t>
  </si>
  <si>
    <t>ATTACHMENTS</t>
  </si>
  <si>
    <t>Attachments, in the form of digital files, can be "attached" to an Incident record by linking a document stored in a CAD system database or a remote data store.</t>
  </si>
  <si>
    <t>The Incident record includes a catalog of all linked attachments with the date and time the link was created, the associated user ID, and the file path.</t>
  </si>
  <si>
    <t>Attachments can be added to active and closed Incident records.</t>
  </si>
  <si>
    <t>CANCEL INCIDENT</t>
  </si>
  <si>
    <t>An active Incident can be canceled and closed with a single transaction.</t>
  </si>
  <si>
    <t>If the dispatcher controlling an Incident cancels it, it is closed.</t>
  </si>
  <si>
    <t>A reason, either in the form of a comment or providing a disposition, may be required when canceling an Incident depending on configuration settings included in the Incident type record.</t>
  </si>
  <si>
    <t>If an Incident is being canceled because it was determined to be a duplicate of another Incident, the cancel function includes a space to record the associated Incident number, and a link between the two is established upon execution of the cancel transaction (emulates a duplicate Incident function).</t>
  </si>
  <si>
    <t>Any Units assigned to an Incident when the cancel function is transacted are notified and are cleared from the Incident and returned to service.</t>
  </si>
  <si>
    <t>CASE NUMBERS</t>
  </si>
  <si>
    <t>Each agency is able to maintain one or more case number series for identification of associated written reports.</t>
  </si>
  <si>
    <t>While the assignment of a case number to an Incident is often optional, case numbers can be required for certain Incidents based on configuration settings in select records.</t>
  </si>
  <si>
    <t>The format of the case number is configurable by agency.</t>
  </si>
  <si>
    <t>The transaction for issuing case numbers can initiated by any communications center staff or by a first responder using their mobile computer or handheld communications device.</t>
  </si>
  <si>
    <t>The transaction for issuing case numbers can be based on a CAD system Incident number or a Unit, if the Unit is currently assigned to an Incident.</t>
  </si>
  <si>
    <t>Multiple case numbers can be assigned to a single CAD system Incident.</t>
  </si>
  <si>
    <t>Case numbers can be assigned to closed Incidents.</t>
  </si>
  <si>
    <t>An assigned case number can be voided with an explanation; however, the case number is not able to be reissued to a different CAD system Incident.</t>
  </si>
  <si>
    <t>CLONE INCIDENT</t>
  </si>
  <si>
    <t>A new/additional Incident is created based on the location for situations such as a Unit assigned to a police call requests an EMS response to the scene of an Incident of a type that does not automatically generate an EMS response.</t>
  </si>
  <si>
    <t>A new Incident can be created by cloning a closed Incident record (as opposed to reopening the original Incident).</t>
  </si>
  <si>
    <t>A cloned Incident, especially those used to request follow-up to a prior Incident, can be placed in a holding queue for a specific Unit/apparatus ID or personnel ID, or subjected to routine Unit recommendation.</t>
  </si>
  <si>
    <t>A cloned Incident is processed using the same workflow and business rules as any other Incident of the same type, jurisdiction, priority and alarm level.</t>
  </si>
  <si>
    <t>A cloned Incident is automatically cross-referenced with the Incident used to create the clone.</t>
  </si>
  <si>
    <t>CLOSE INCIDENT</t>
  </si>
  <si>
    <t>The normal workflow is that an Incident be closed when the last Unit assigned to the Incident is cleared from the Incident; however, the Incident can remain open when all Units are cleared as described below.</t>
  </si>
  <si>
    <t>An Incident that has not been dispatched can be closed in which case the Incident is effectively canceled and a reason, either in the form of a comment or providing a disposition, may be required depending on configuration settings, when closing an Incident.</t>
  </si>
  <si>
    <t>Unit Statuses</t>
  </si>
  <si>
    <t>An Incident that has been dispatched cannot be closed with Units remaining assigned to the Incident.</t>
  </si>
  <si>
    <t>All Units can be cleared from an Incident without the Incident being closed, in which case the Incident can either remain in dispatched status or be placed in hold status (or hold for Unit status) until the Incident is declared complete.</t>
  </si>
  <si>
    <t>CROSS-REFERENCE INCIDENT</t>
  </si>
  <si>
    <t>One active or closed Incident can be cross referenced to one or more other active and or closed Incidents.</t>
  </si>
  <si>
    <t>A cross reference transaction creates a permanent association between two or more Incidents.</t>
  </si>
  <si>
    <t>Incidents that are part of a multi-discipline response are automatically cross-referenced upon entry.</t>
  </si>
  <si>
    <t>A cross reference is established automatically when a new Incident is cloned from an existing Incident.</t>
  </si>
  <si>
    <t>A cross reference is established automatically when two Incidents are assigned the same case number.</t>
  </si>
  <si>
    <t>A cross-referenced Incident can be from the same or another discipline(s).</t>
  </si>
  <si>
    <t>The cross-referencing between two Incidents is applied to any related Incident(s) previously cross-referenced (e.g., cross-referencing Incident # 1 and #3 will automatically incorporate Incident #2 if Incidents #1 and #2 had previously been cross-referenced to one another).</t>
  </si>
  <si>
    <t>The Incident numbers of all cross-referenced Incidents are provided on displayed and printed copies of an Incident record.</t>
  </si>
  <si>
    <t>DISPOSITION INCIDENT</t>
  </si>
  <si>
    <t>The Incident type record defines if a disposition must be provided before an Incident can be closed.</t>
  </si>
  <si>
    <t>A configuration setting defines if a disposition is to be provided by every Unit that was assigned to the Incident or only the Unit with primary responsibility for the Incident.</t>
  </si>
  <si>
    <t>A configuration setting dictates the quantity of different dispositions that can be assigned to an Incident.</t>
  </si>
  <si>
    <t>The configuration setting can also dictate the quantity of the same disposition that can be assigned to an Incident (e.g., ARREST X2, etc.).</t>
  </si>
  <si>
    <t>EXTENDED INCIDENT</t>
  </si>
  <si>
    <t>The CAD system is able to accommodate an Incident lasting 24 hours or longer and maintain time and date stamps for all transactions.</t>
  </si>
  <si>
    <t>The CAD system is able to accommodate an Incident starting in one year and ending in a different year regardless of if the event is active or pending.</t>
  </si>
  <si>
    <t>The CAD system is able to accommodate an Incident starting in one daylight hour setting and ending in a different daylight hour setting regardless of if the event is active or pending.</t>
  </si>
  <si>
    <t>HOLD INCIDENT</t>
  </si>
  <si>
    <t>Incidents that have not been dispatched can be placed in a hold status to indicate an Incident was knowingly delayed from the normal priority-based dispatching time constraints.</t>
  </si>
  <si>
    <t>Communications center staff and first responders are able to validate a location without creating an Incident record.</t>
  </si>
  <si>
    <t>Dispatchers can perform a "what if" query to determine what additional resource requirements will be needed for an increased alarm level, without altering the current alarm level on the associated Incident record.</t>
  </si>
  <si>
    <t>OBSERVE INCIDENT</t>
  </si>
  <si>
    <t>Command staff and other authorized users of the CAD system can choose to monitor the progress of one or more specific Incidents in real-time using a desktop, mobile, or handheld communications device.</t>
  </si>
  <si>
    <t>An Incident can be observed without requiring a local client application other than a browser.</t>
  </si>
  <si>
    <t>A message can be sent to select command staff or others suggesting they monitor a specific Incident(s).</t>
  </si>
  <si>
    <t>A message can be sent to command staff automatically to alert them when a significant new Incident is created based on a configuration option in the Incident type record.</t>
  </si>
  <si>
    <t>PREEMPT INCIDENT</t>
  </si>
  <si>
    <t>The function for Preempting an Incident (as opposed to preempting a Unit) clears all active assigned Units and returns them to service.</t>
  </si>
  <si>
    <t>If a dispatcher enters a preempt transaction using the Incident (not a single Unit) as the key, one of two actions occur, depending on the chosen transaction options, including:</t>
  </si>
  <si>
    <t>All active assigned Units are returned to service and the Incident is placed in the queue of Incidents pending dispatch and is processed for reassignment as if it has not been previously dispatched.</t>
  </si>
  <si>
    <t>REOPEN CLOSED INCIDENT</t>
  </si>
  <si>
    <t>Certain Closed Incidents can be reopened by communications center staff restoring the Incident to an active Incident status.</t>
  </si>
  <si>
    <t>If the Incident was part of a multi-discipline response, only the specified Incident is reopened and not any linked Incidents (e.g., reopening the Incident associated with a police response does not reopen the linked Incident associated with a fire response).</t>
  </si>
  <si>
    <t>A reopened Incident becomes active and is added to the queue of active Incidents pending dispatch or is identified as being held for a specific Unit, depending on how the reopen transaction was entered..</t>
  </si>
  <si>
    <t>All resource recommendation and dispatch functions available for managing original Incidents are available to reopened Incidents.</t>
  </si>
  <si>
    <t>STATUS INCIDENT</t>
  </si>
  <si>
    <t>Each Incident has an operational status that is driven largely by the status of assigned Units but is separate from, and often different from, the status of any Unit.</t>
  </si>
  <si>
    <t>Initial Incident statuses include:</t>
  </si>
  <si>
    <t>Pending Dispatch</t>
  </si>
  <si>
    <t>Scheduled for Dispatch</t>
  </si>
  <si>
    <t>Held for Dispatch</t>
  </si>
  <si>
    <t>Held for Dispatch to a Specific Unit</t>
  </si>
  <si>
    <t>Dispatched Awaiting first Unit Enroute</t>
  </si>
  <si>
    <t>Assigned to Stacked Incident Queue for Specific Unit</t>
  </si>
  <si>
    <t>Incident status updates driven by updates to Unit status include:</t>
  </si>
  <si>
    <t>Incident Status is updated to Enroute when First Unit reports Enroute to Incident</t>
  </si>
  <si>
    <t>Incident Status is updated to On-scene when First Unit reports On-scene at Incident</t>
  </si>
  <si>
    <t>Incident Status is updated to Staged when First Unit reports Staged Near Incident and no Unit has reported On-scene</t>
  </si>
  <si>
    <t>Incident Status is updated to Under Control when First Unit reports Incident as being Under Control</t>
  </si>
  <si>
    <t>Incident Status is updated to Pending Dispatch or Held for Unit if the last Unit assigned is preempted from the Incident.</t>
  </si>
  <si>
    <t>Incident Status is updated to Closed when the last Unit assigned clears from the Incident and returns to service.</t>
  </si>
  <si>
    <t>Incident status updates generated using transactions that directly impact Incident status including:</t>
  </si>
  <si>
    <t>Canceled</t>
  </si>
  <si>
    <t>UPDATE INCIDENT</t>
  </si>
  <si>
    <t>Incident Management: When the outcome of a change in Incident location, type, priority, urgency or alarm level is a that changes the resource requirements, the system will notify the dispatcher that an updated unit recommendation must be initiated.</t>
  </si>
  <si>
    <t>Active (open) Incidents</t>
  </si>
  <si>
    <t>Any authorized user is able to add additional information or change key elements (e.g., location, priority, alarm level, etc.) to an active CAD Incident based on configurable business rules and the specifications described here.</t>
  </si>
  <si>
    <t>The displays used by the controlling dispatcher, all assigned Units and any user actively monitoring or displaying an Incident record are updated automatically as new information is added to a call.</t>
  </si>
  <si>
    <t>Communications center staff and assigned first responders may add or modify certain data in any active Incident record including:</t>
  </si>
  <si>
    <t>Disposition</t>
  </si>
  <si>
    <t>Comments/Narrative (add only)</t>
  </si>
  <si>
    <t>Only communications staff may add or modify certain data in any active Incident record including:</t>
  </si>
  <si>
    <t>Incident Type for active Incidents</t>
  </si>
  <si>
    <t>Priority</t>
  </si>
  <si>
    <t>Alarm Level</t>
  </si>
  <si>
    <t>Additions, updates or modifications to any of the data listed above does not change other existing data.</t>
  </si>
  <si>
    <t>When the Incident type is changed in an active Incident from one that requires only a single discipline response to one that requires a multi-discipline , the CAD system automatically creates an associated Incident record(s) that would have normally been created had the new call type been used originally (e.g., a Unit arrives at a traffic collision reported without injury and discovers it is actually an injury accident and, when the Incident type for the initial dispatch is changed, an Incident for the dispatch of Units from an additional service discipline(s) is automatically created and queued to the appropriate controlling dispatcher(s)).</t>
  </si>
  <si>
    <t>Multiple users can simultaneously add, update or modify information for the same Incident, processing the information in the sequence received.</t>
  </si>
  <si>
    <t>If any data is changed in an active Incident that impacts resource requirements, the controlling dispatcher is immediately prompted to reevaluate the Incident and make whatever modifications to the current resource assignment that are appropriate.</t>
  </si>
  <si>
    <t>If any data change is part of a multi-discipline response that alters the response requirements for the other discipline(s), the CAD system performs the necessary notifications along with executing features designed to make the processing of the update more efficient for the dispatcher.</t>
  </si>
  <si>
    <t>Configurable business logic is used to define what action(s) to be taken when an active Incident record is updated including:</t>
  </si>
  <si>
    <t>If the Incident has not been dispatched and the update is entered by anyone other than the controlling dispatcher, accept the update without further action or accept the update and notify the controlling dispatcher(s) of the update.</t>
  </si>
  <si>
    <t>If the Incident has been dispatched and the update is entered by anyone other than the controlling dispatcher, accept the update and notify the controlling dispatcher(s) of the update, or accept the update, notify the controlling dispatcher(s) and notify all assigned Units.</t>
  </si>
  <si>
    <t>Closing/Closed Incidents</t>
  </si>
  <si>
    <r>
      <rPr>
        <sz val="12"/>
        <color theme="1"/>
        <rFont val="Arial Narrow"/>
        <family val="2"/>
        <charset val="1"/>
      </rPr>
      <t xml:space="preserve">Select data can be changed, updated or added by any authorized user </t>
    </r>
    <r>
      <rPr>
        <u/>
        <sz val="12"/>
        <color theme="1"/>
        <rFont val="Arial Narrow"/>
        <family val="2"/>
        <charset val="1"/>
      </rPr>
      <t>as part of the close Incident transaction</t>
    </r>
    <r>
      <rPr>
        <sz val="12"/>
        <color theme="1"/>
        <rFont val="Arial Narrow"/>
        <family val="2"/>
        <charset val="1"/>
      </rPr>
      <t xml:space="preserve"> including:</t>
    </r>
  </si>
  <si>
    <t>Change Location of Occurrence</t>
  </si>
  <si>
    <t>Change Incident Type</t>
  </si>
  <si>
    <t>Change/Add Disposition(s)</t>
  </si>
  <si>
    <t>Update Supplemental Information (e.g., persons, vehicles)</t>
  </si>
  <si>
    <t>Assign Case Number</t>
  </si>
  <si>
    <t>Add Comments</t>
  </si>
  <si>
    <r>
      <rPr>
        <sz val="12"/>
        <color theme="1"/>
        <rFont val="Arial Narrow"/>
        <family val="2"/>
        <charset val="1"/>
      </rPr>
      <t xml:space="preserve">Only communications center staff can change, update or add certain data in a </t>
    </r>
    <r>
      <rPr>
        <u/>
        <sz val="12"/>
        <color theme="1"/>
        <rFont val="Arial Narrow"/>
        <family val="2"/>
        <charset val="1"/>
      </rPr>
      <t>closed</t>
    </r>
    <r>
      <rPr>
        <sz val="12"/>
        <color theme="1"/>
        <rFont val="Arial Narrow"/>
        <family val="2"/>
        <charset val="1"/>
      </rPr>
      <t xml:space="preserve"> Incident record including:</t>
    </r>
  </si>
  <si>
    <t>Assign/Change Primary Unit</t>
  </si>
  <si>
    <t>Add a Cross Reference to another Incident</t>
  </si>
  <si>
    <t>Update Log</t>
  </si>
  <si>
    <t>Information recorded with each update transaction at time of execution and include when displaying or printing an Incident record includes:</t>
  </si>
  <si>
    <t>Date and Time</t>
  </si>
  <si>
    <t xml:space="preserve">User ID </t>
  </si>
  <si>
    <t>Device ID</t>
  </si>
  <si>
    <t>Data Modified (before and after values)</t>
  </si>
  <si>
    <t>INCIDENT COMMAND</t>
  </si>
  <si>
    <t>Efficient, scalable incident management is a vital need for all public safety agencies and the CAD system must have features and functions that embrace the National Incident Management System (NIMS) to insure a common incident command structure is provided for all service disciplines and agencies across the CAD ecosystem including resources from outside organizations.</t>
  </si>
  <si>
    <t>INTEGRATED INCIDENT COMMAND</t>
  </si>
  <si>
    <t>Incident command is not something users "go to" or "transition to" as industry-adopted incident command strategies are incorporated into the routine dispatch functions of the CAD system.</t>
  </si>
  <si>
    <t>Full-scale incident command, as reflected by the native features of the CAD system, is simply the addition of Incident managers to direct firefighting activities, usually from or near the Incident location.</t>
  </si>
  <si>
    <t>The combined features of the incident command functions provide paperless information management of major Incident operations.</t>
  </si>
  <si>
    <t>COMMAND POST</t>
  </si>
  <si>
    <t>A Command Post location can be designated by the Dispatcher for any CAD Incident.</t>
  </si>
  <si>
    <t>"Command Post" is a dispatchable location.</t>
  </si>
  <si>
    <t>EMERGENCY OPERATIONS CENTER (EOC)</t>
  </si>
  <si>
    <t>If a multi-discipline emergency operations center is activated for centralized management of a Critical Incident, operators can be granted access to full-featured CAD workstations with the ability to remotely perform any authorized functions.</t>
  </si>
  <si>
    <t>The EOC workstations can be configured to provide a secondary remote dispatch capability that can be operated in tandem with the primary communications enter or as a standalone operation in the event, a catastrophic event renders the communications center unusable.</t>
  </si>
  <si>
    <t>Dispatch responsibility for the entire Incident operation can be assigned to EOC operators.</t>
  </si>
  <si>
    <t>Resource management is synchronized between the EOC operations and the communications center operations.</t>
  </si>
  <si>
    <t>EOC operators and Incident managers may also provided access to only view and query CAD activity.</t>
  </si>
  <si>
    <t>The device with limited access to CAD uses a web browser interface with intuitive controls found on mainstream web applications.</t>
  </si>
  <si>
    <t>END-USER DEVICES</t>
  </si>
  <si>
    <t>Incident command features are accessible from multiple device types including:</t>
  </si>
  <si>
    <t>Mobile or Stationary Computers using a client application</t>
  </si>
  <si>
    <t>Mobile or Stationary Computers using a web browser</t>
  </si>
  <si>
    <t>Tablet Computers</t>
  </si>
  <si>
    <t>Handheld communications devices (limited functionality)</t>
  </si>
  <si>
    <t>INCIDENT COMMANDER</t>
  </si>
  <si>
    <t>The CAD system identifies and displays the current incident commander for each routine or major Incident where there is a multi-apparatus response.</t>
  </si>
  <si>
    <t>RESOURCES</t>
  </si>
  <si>
    <t>STAGING AREA</t>
  </si>
  <si>
    <t>A Staging Area location can be designated by the Dispatcher for any CAD Incident.</t>
  </si>
  <si>
    <t>"Staging Area" is a dispatchable location.</t>
  </si>
  <si>
    <t>RESOURCE MANAGEMENT</t>
  </si>
  <si>
    <t>ARRIVE/ON-SCENE</t>
  </si>
  <si>
    <t>When a Unit arrives at the location of occurrence their status is updated to arrived/on-scene.</t>
  </si>
  <si>
    <t>An option exists to automatically update a Unit status to arrived/on-scene when they reach a defined distance from the location of occurrence based on GPS position reports.</t>
  </si>
  <si>
    <t>A Unit may have multiple arrive/on-scene transactions over the lifecycle of an Incident (e.g., arrival at staging location, arrival on- scene, arrival at transport destination, etc.).</t>
  </si>
  <si>
    <t>When a Unit reports an on-view Incident or administrative activity they are immediately placed in arrived/on-scene status.</t>
  </si>
  <si>
    <t>A Unit can be placed in Arrive Unit status and added to an Incident that they have not previously been assigned in a single transaction.</t>
  </si>
  <si>
    <t>An Arrive Unit transaction can be entered by communications center staff or the arriving Unit using their mobile computer or handheld communications device.</t>
  </si>
  <si>
    <t>AUTOMATIC VEHICLE LOCATION (AVL)</t>
  </si>
  <si>
    <r>
      <rPr>
        <sz val="12"/>
        <color theme="1"/>
        <rFont val="Arial Narrow"/>
        <family val="2"/>
        <charset val="1"/>
      </rPr>
      <t xml:space="preserve">Note: </t>
    </r>
    <r>
      <rPr>
        <sz val="12"/>
        <rFont val="Arial Narrow"/>
        <family val="2"/>
        <charset val="1"/>
      </rPr>
      <t>Additional specifications for GPS and AVL requirements are contained in the Mobile requirements section of this workbook.</t>
    </r>
  </si>
  <si>
    <t>Automatic Vehicle Location (AVL) technology is employed by the CAD system to enhance the efficiency, safety, and overall effectiveness of the communications center and all public safety organizations across the CAD ecosystem.</t>
  </si>
  <si>
    <t xml:space="preserve">AVL and GPS technologies are utilized to support a wide range of CAD system functions including: </t>
  </si>
  <si>
    <t>Real-time tracking and monitoring of all GPS-equipped public safety resources, handheld communications devices and interfaced handheld radios</t>
  </si>
  <si>
    <t>Rapid identification of the most appropriate unit(s) with the shortest response times to respond to an Incident</t>
  </si>
  <si>
    <t>Immediate identification of the current location of a first responder needing emergency assistance</t>
  </si>
  <si>
    <t>Trigger alerts when Units cross geofence or restricted area boundaries</t>
  </si>
  <si>
    <t>Coordination of the arrival and positioning of Units when multiple Units are dispatched to an Incident</t>
  </si>
  <si>
    <t>Ensure the safety of first responders by providing real-time location data through the CAD ecosystem for both Units and individual personnel</t>
  </si>
  <si>
    <t>Providing information about the location of critical resources in the vicinity of first responders</t>
  </si>
  <si>
    <t>AUTOMATIC VEHICLE LOCATION (AVL) PLAYBACK</t>
  </si>
  <si>
    <t>An AVL playback feature enables authorized users to search the GPS position reports database and playback the route of travel for a given GPS device(s) over a specified date and time range.</t>
  </si>
  <si>
    <t>If no search criteria is entered other than date and time range, GPS position reports from all active devices are included in the display.</t>
  </si>
  <si>
    <t>The playback feature does not limit the number of devices that can be viewed simultaneously, the associated service discipline or the associated agency.</t>
  </si>
  <si>
    <t>The AVL route is displayed on a CAD system tactical map.</t>
  </si>
  <si>
    <t>The GPS position reports can be played back at normal speed to illustrate the speed that the GPS device was travelling or can be adjusted (faster or slower) based on a user-specified value.</t>
  </si>
  <si>
    <t>GPS playback can be saved and distributed as a standard Windows-conformant video format</t>
  </si>
  <si>
    <t>A printed report is available listing all GPS position updates for the specified date and time range..</t>
  </si>
  <si>
    <t>CANCEL UNIT</t>
  </si>
  <si>
    <t>A common application of the Cancel Unit function is to clear a Unit(s) when it is determined that are enroute or dispatched but not yet enroute when first responders on scene report no additional resources are required.</t>
  </si>
  <si>
    <t>A Unit assigned to an Incident, but not currently nor previously on-scene, may be canceled from an Incident assignment.</t>
  </si>
  <si>
    <t>Unless circumstances require a different workflow, a canceled Unit is returned to in-service status and is eligible for dispatch to a new Incident.</t>
  </si>
  <si>
    <t>A Cancel Unit transaction can only be entered by communications center staff .</t>
  </si>
  <si>
    <t>CHANGE UNIT LOCATION</t>
  </si>
  <si>
    <t>A dispatcher or a first responder using their mobile computer or handheld communications device can change their location (different than the Incident location) when assigned to an Incident or administrative activity.</t>
  </si>
  <si>
    <t>The changed location is reflected on status monitors and other representations of the Unit location except on tactical maps if the Unit is GPS-equipped.</t>
  </si>
  <si>
    <t>A CAD system configuration setting is available to require changed locations be validated using the GIS validation process.</t>
  </si>
  <si>
    <t>A list of commonplace names with locations that do not require validation (e.g., JAIL, COUNTY HOSPITAL, etc.) is maintained by the CAD system.</t>
  </si>
  <si>
    <t>The CAD system configuration supports an option for "silent" location validation which results in the changed location being validated if the location data entered is determined to be unique using the GIS validation process.</t>
  </si>
  <si>
    <t xml:space="preserve">All available premise information including hazards and life safety issues are made available to dispatchers and first responders for the changed location following validation. </t>
  </si>
  <si>
    <t>A secondary location for a Unit can be recorded when the associated vehicle or apparatus is not changing location (e.g., foot pursuits, fire company covering "B" side of a structure fire, etc.).</t>
  </si>
  <si>
    <t>The secondary location is reflected on status monitors and other representations of the Unit location.</t>
  </si>
  <si>
    <t>CLEAR UNIT</t>
  </si>
  <si>
    <t>The typical workflow for removing a Unit(s) from an assignment is to use the Clear transaction.</t>
  </si>
  <si>
    <t>The Clear transaction can include a single Unit or any combination of Units assigned to an Incident.</t>
  </si>
  <si>
    <t>Clearing one or more Units from an Incident or administrative activity does not change the status of any other Units assigned to that same Incident or administrative activity.</t>
  </si>
  <si>
    <t>The Clear transaction removes the Unit(s) from their currently-assigned Incident or administrative activity and returns them to in-service status and available for dispatch to pending Incidents.</t>
  </si>
  <si>
    <t>If the Unit is the last Unit to clear from an Incident that requires a disposition and none has been recorded, a disposition can be included as part of the Clear transaction or as a separate transaction prior to executing the Clear transaction.</t>
  </si>
  <si>
    <t>The controlling dispatcher is alerted to any Incidents held for a Unit when they clear an Incident or administrative activity.</t>
  </si>
  <si>
    <t>A Unit is able to include a final Incident type as part of the Close transaction.</t>
  </si>
  <si>
    <t>CONTACT UNIT</t>
  </si>
  <si>
    <t>A Unit can provide a preferred temporary method of contact that is atypical for their given status.</t>
  </si>
  <si>
    <t>The dispatcher is alerted to the temporary contact requirements at time of dispatch or any other form of communications directed at the Unit with the temporary contact method active.</t>
  </si>
  <si>
    <t>An additional transaction is available to restore the method of contact to its normal state.</t>
  </si>
  <si>
    <t>CUSTOM UNIT STATUSES</t>
  </si>
  <si>
    <t>An authorized data administrator can add Unit statuses that are not part of the baseline system.</t>
  </si>
  <si>
    <t>Added Unit status transactions can include any of the applicable parameters available for use with other Unit status transactions.</t>
  </si>
  <si>
    <t>Added Unit status transactions can include any of the applicable configuration options and business rules available for use with other Unit status transactions.</t>
  </si>
  <si>
    <t>DISPOSITION</t>
  </si>
  <si>
    <t>Requiring a Unit provide a disposition only for the Unit's response (separate from the Incident disposition) is a configuration setting in each Incident type record.</t>
  </si>
  <si>
    <t>A Unit disposition can be recorded anytime over the lifecycle of the Incident up to the time the Unit clears the Incident.</t>
  </si>
  <si>
    <t>If a disposition is required for each Unit, a Unit cannot clear an Incident without first providing a disposition</t>
  </si>
  <si>
    <t>Allowing multiple dispositions to be assigned to a single Incident is a configuration setting in each Incident type record</t>
  </si>
  <si>
    <t>If a disposition is required for the Incident, the Incident cannot be closed without first providing a disposition</t>
  </si>
  <si>
    <t>ENROUTE</t>
  </si>
  <si>
    <t>When a Unit begins their response to an assigned Incident or administrative activity their status is updated to enroute/responding.</t>
  </si>
  <si>
    <t>A Unit can be placed in enroute status as an option when the Unit is first being assigned to an Incident or administrative activity.</t>
  </si>
  <si>
    <t>An option exists to automatically update a Unit status to enroute/responding when the Unit changes their location after being dispatched based on GPS position reports.</t>
  </si>
  <si>
    <t>EXCHANGE</t>
  </si>
  <si>
    <t>Execution of the Exchange transaction swaps assignments between two Units.</t>
  </si>
  <si>
    <t>If one Unit is assigned to on an Incident or administrative activity and a second Unit is in service, the Exchange transaction is used to reassign the Incident or administrative activity to the second Unit and the first Unit is cleared and placed in service, available for dispatch.</t>
  </si>
  <si>
    <t>If both Units are assigned to Incidents and/or administrative activities when the Exchange transaction is executed, the existing assignments are swapped between the two Units.</t>
  </si>
  <si>
    <t>SELF-INITIATED EVENTS</t>
  </si>
  <si>
    <r>
      <rPr>
        <sz val="12"/>
        <color theme="1"/>
        <rFont val="Arial Narrow"/>
        <family val="2"/>
        <charset val="1"/>
      </rPr>
      <t xml:space="preserve">Note: </t>
    </r>
    <r>
      <rPr>
        <sz val="12"/>
        <rFont val="Arial Narrow"/>
        <family val="2"/>
        <charset val="1"/>
      </rPr>
      <t>Descriptions of the CAD system features and functions used by first responders for generating self-initiated activities from a mobile computer or handheld communications device are contained in the Mobile requirements section of this workbook.</t>
    </r>
  </si>
  <si>
    <t>Self-initiated on-view Incidents and administrative activities can be entered by communications center staff or by the first responder reporting the activity.</t>
  </si>
  <si>
    <t>Incidents and Administrative Activities</t>
  </si>
  <si>
    <t>A self-initiated Incident performs the same as an Incident (calls-for-service) entered by communications center staff.</t>
  </si>
  <si>
    <t>A self-initiated administrative activity differs from a self-initiated Incident largely because an administrative activity is not included in most statistical reports and an RMS case number cannot be assigned to an administrative activity.</t>
  </si>
  <si>
    <t>A transaction is available to convert an administrative activity into an Incident in which case all of the information captured as part of the administrative activity is applied to the Incident record.</t>
  </si>
  <si>
    <t>Self-initiated Incident Entry</t>
  </si>
  <si>
    <t>A dispatcher can enter a self-initiated Incident or administrative activity on behalf of a Unit using either the command line or a short form specific to this function</t>
  </si>
  <si>
    <t>When the first responder enters the Incident or administrative activity, the location information is recorded using either the closest civic address or intersection abstracted from the Unit's last GPS position report or the first responder may enter a location using either the command line feature or short form available from the mobile computer application or a handheld communication device app.</t>
  </si>
  <si>
    <t>Self-initiated Incidents and administrative activities are included in the status monitor of active Incidents and/or assigned Units.</t>
  </si>
  <si>
    <t>All basic functions supported after the Unit is on-scene for Incidents (calls-for-service) generated by communications center staff are supported for self-initiated Incidents and administrative activities.</t>
  </si>
  <si>
    <t>Additional optional information that can be captured by dispatchers and first responders as part of self-initiated Incident entered via the command line or using the provided short form includes:</t>
  </si>
  <si>
    <t>Vehicle License Plate, State, Year</t>
  </si>
  <si>
    <t>Comments</t>
  </si>
  <si>
    <t>If a vehicle license number is included in the self-initiated Incident transaction, a query on the status and owner information and any prior contacts for the vehicle is executed automatically.</t>
  </si>
  <si>
    <t>Additional optional information that can be captured by dispatchers and first responders as part of self-initiated Incident entered using the provided short form includes:</t>
  </si>
  <si>
    <t>Reason for initiating Incident (different than Incident type)</t>
  </si>
  <si>
    <t>Vehicle Description</t>
  </si>
  <si>
    <t>Vehicle Occupant Information</t>
  </si>
  <si>
    <t xml:space="preserve">Number of Subjects </t>
  </si>
  <si>
    <t>When a self-initiated Incident or administrative activity is entered, the associated unit is immediately placed in on-scene status.</t>
  </si>
  <si>
    <t>If the Unit was assigned to a different Incident or administrative activity when a new self-initiated Incident or administrative activity is entered, the Unit is automatically preempted from the original assignment and that Incident or administrative activity is place in a hold queue util the Unit becomes available at which time their status on the original Incident or administrative activity is automatically reinstated.</t>
  </si>
  <si>
    <t>Dispatcher Notification</t>
  </si>
  <si>
    <t>A notification message is sent to the controlling dispatcher when a first responder enters a self-initiated Incident or administrative activity to ensure dispatcher awareness.</t>
  </si>
  <si>
    <t>LOG ON</t>
  </si>
  <si>
    <t>Options for logging a Unit onto the CAD system include:</t>
  </si>
  <si>
    <t>Communications center personnel using the command line or a form</t>
  </si>
  <si>
    <t>First responders using a form with a mobile computer or handheld device</t>
  </si>
  <si>
    <t>Logon By Unit</t>
  </si>
  <si>
    <t>One or more Units can be logged on duty with a single transaction.</t>
  </si>
  <si>
    <t>A Unit ID is the only information required to log a Unit on duty.</t>
  </si>
  <si>
    <t>Unit definition records are used to apply default Unit information that can be changed at time of logon or anytime during a shift.</t>
  </si>
  <si>
    <t>Additional information that can be captured with the logon transaction includes:</t>
  </si>
  <si>
    <t>Personnel ID(s) for each associated first responder</t>
  </si>
  <si>
    <t>Device ID for any assigned handheld communications device (per first responder)</t>
  </si>
  <si>
    <t>Vehicle/apparatus Fleet Number</t>
  </si>
  <si>
    <t>Starting mileage</t>
  </si>
  <si>
    <t>Logon By Assignment</t>
  </si>
  <si>
    <t>If a Unit with a recognized Unit number is dispatched to an Incident or administrative activity, or is assigned to a self-initiated Incident or administrative activity, the Unit is logged onto the system as an artifact of the dispatch or on-view transaction.</t>
  </si>
  <si>
    <t>Automatic Logon</t>
  </si>
  <si>
    <t>If a Unit that is not logged on is dispatched to an Incident (e.g., a Unit not typically monitored by the communications center responds to a nearby Incident or observes an in-progress Incident, etc.) the Unit is automatically logged on as an artifact of the dispatch function.</t>
  </si>
  <si>
    <t>Relog Unit</t>
  </si>
  <si>
    <t xml:space="preserve">A new logon transaction can be issued to change the resources assigned to an available (unassigned) Unit, close the current Unit history record and start a new Unit history record without taking the Unit out of service (used most often by fire and Ems services for shift change). </t>
  </si>
  <si>
    <t>A new logon transaction can be issued to change the call sign (Unit ID) of an available (unassigned) Unit leaving the resources assigned to the Unit unchanged, closing the current Unit history record and starting a new Unit history record (used most commonly by law services when the same personnel are working a second consecutive shift).</t>
  </si>
  <si>
    <t>Special Assignments</t>
  </si>
  <si>
    <t>Units can be logged on duty in any capacity and be excluded from consideration for recommendation to dispatchable Incidents or administrative activities.</t>
  </si>
  <si>
    <t>Units can be logged on duty and assigned exclusively to special duty details such as traffic control, special events and other activities where they are only dispatchable to associated events.</t>
  </si>
  <si>
    <t>Units with personnel working off-duty (paid) assignments can be logged on duty and excluded from consideration for dispatch to any Incident or administrative activity.</t>
  </si>
  <si>
    <t>Unit Relationships</t>
  </si>
  <si>
    <t>Special Unit relationships or variations to standing Unit relationships can be established during the logon process including:</t>
  </si>
  <si>
    <t>Cross-Staffing (multiple Units staffed by the same resources)</t>
  </si>
  <si>
    <t>Field Training (dependency between rookie and FTO when operating in separate Units)</t>
  </si>
  <si>
    <t>Pairing (dispatching one Unit automatically includes an additional Unit(s))</t>
  </si>
  <si>
    <t>Unit Resources</t>
  </si>
  <si>
    <t>Personnel definition records are used to identify the operating rank of personnel, unique personnel skills and equipment permanently assigned to first responders, all of which may be considered as a resource when developing Unit recommendations.</t>
  </si>
  <si>
    <t>Vehicle/Apparatus definition records are used to identify equipment permanently assigned to a vehicle/apparatus, the type and special capabilities of the vehicle/apparatus and any Unit recommendation limitations or restrictions, all of which may be considered as a resource when developing Unit recommendations.</t>
  </si>
  <si>
    <t>Any temporary adjustments needed, both deletions and additions, to personnel and/or vehicle/apparatus resources can be documented during the logon process.</t>
  </si>
  <si>
    <t>LOG ON CHANGES</t>
  </si>
  <si>
    <t>Communications center staff can update log information using the roster feature prior to a Unit logging on, at the time of log on or anytime after logging on.</t>
  </si>
  <si>
    <t>A user signed on to the associated Unit can also update their own logon information.</t>
  </si>
  <si>
    <t>LOG OFF</t>
  </si>
  <si>
    <t>A Unit can be logged off by communications center staff or by an associated first responder using a mobile computer or handheld communications device.</t>
  </si>
  <si>
    <t>Unit that is assigned to an Incident, a log-off transaction can be executed and the Unit will be logged off automatically when they clear the Incident.</t>
  </si>
  <si>
    <t>If Unit logs off with assigned Incidents remaining in their stacked calls queue, those Incidents are transferred to the queue of Incidents pending dispatch.</t>
  </si>
  <si>
    <t>Units can be scheduled to be logged off the system at a certain day and time at the time of logon or through information provided in the associated roster record.</t>
  </si>
  <si>
    <t>When a Unit is logged off duty, the transaction includes variations that will sign off all associated users or they can remain signed in to the CAD system.</t>
  </si>
  <si>
    <t>If a known or unregistered Unit that is not previously logged on is logged on automatically as an artifact of a dispatch or self-initiated Incident or administrative activity, the Unit is automatically logged off when they clear the Incident or administrative activity.</t>
  </si>
  <si>
    <t>MILEAGE</t>
  </si>
  <si>
    <t>Odometer reading is an optional field available in all Unit status update transactions.</t>
  </si>
  <si>
    <t>A Unit status record can be defined to require an odometer reading be supplied as part of a status update transaction (e.g., transporting, arrived transport destination, etc.).</t>
  </si>
  <si>
    <t>After the ending odometer reading is reported, the system calculates and records distance traveled and elapsed time since the beginning mileage was entered and records that information with the Incident and Unit records.</t>
  </si>
  <si>
    <t>MOVE UNIT</t>
  </si>
  <si>
    <t>PREEMPT UNIT</t>
  </si>
  <si>
    <t>A dispatcher can preempt a Unit(s) from an assigned or dispatched Incident where the Unit is not yet on-scene and return the Unit to service.</t>
  </si>
  <si>
    <t>If no Units have arrived at the location of occurrence, the associated Incident is returned to the queue of Incidents pending dispatch.</t>
  </si>
  <si>
    <t xml:space="preserve">If a Unit is the only Unit dispatched to an Incident and is subsequently dispatched to a different Incident prior to arriving at the first Incident, the Unit is preempted from the original Incident and assigned to the new Incident with the original Incident being returned to the queue of Incidents pending dispatch. </t>
  </si>
  <si>
    <t>A dispatcher can preempt an Incident which will cause all Units assigned or dispatched to an Incident that are not yet on-scene to be returned to service.</t>
  </si>
  <si>
    <t>If no Units have arrived at the location of occurrence when the preempt transaction is applied to an Incident (versus a Unit), the unassigned Incident is returned to the queue of Incidents pending dispatch.</t>
  </si>
  <si>
    <t>PRIMARY UNIT</t>
  </si>
  <si>
    <t>Every Incident has a designated primary Unit.</t>
  </si>
  <si>
    <t>The initial primary Unit designation is automatically assigned to the first Unit dispatched.</t>
  </si>
  <si>
    <t>The primary Unit designation can be changed at any time over the Incident lifecycle.</t>
  </si>
  <si>
    <t>PUSH-TO-TALK EVENTS</t>
  </si>
  <si>
    <t>An interface with the radio system(s) is included or available to capture and display push-to-talk events from mobile and handheld radios at dispatch positions.</t>
  </si>
  <si>
    <t>Push-to-talk events are displayed in a dedicated PTT event workspace on the dispatcher's workstation.</t>
  </si>
  <si>
    <t>Push-to-talk events are displayed as discrete messages in the PTT event workspace and are added in reverse chronological order (newest-to-oldest) and are scrolled out of the dispatcher's view when the available display space is exceeded similar to a "crawler" message on a news broadcast.</t>
  </si>
  <si>
    <t>Unit identifiers on status monitors and maps at a dispatcher's workstation are momentarily highlighted when a push-to-talk event is received from the Unit.</t>
  </si>
  <si>
    <t>Configuration choices are supported to filter the display of push-to-talk events at a dispatch position based on options including:</t>
  </si>
  <si>
    <t>Talk group affiliation of the associated Unit</t>
  </si>
  <si>
    <t>Dispatcher control of the associated Unit</t>
  </si>
  <si>
    <t>Events from radios without a current CAD system Unit association</t>
  </si>
  <si>
    <t>Configurable business rules support the definition of the content of the push-to-talk event message displayed at the dispatcher's workstation.</t>
  </si>
  <si>
    <t>RECORDING UNIT ACTIVITY</t>
  </si>
  <si>
    <t>Every action taken by a Unit while assigned to an Incident or administrative activity is recorded to the associate Incident and Unit records.</t>
  </si>
  <si>
    <t>STATUS UPDATES</t>
  </si>
  <si>
    <t>Major Unit Status Updates</t>
  </si>
  <si>
    <t>Major Unit-based status changes that automatically update Incident status include:</t>
  </si>
  <si>
    <t>Dispatched - First Unit to be dispatched sets the dispatched time for the Incident record</t>
  </si>
  <si>
    <t>Enroute/Responding - First Unit to report enroute/responding sets the enroute time for the Incident record</t>
  </si>
  <si>
    <t>Under Control - First Unit to report an Incident as under control sets the under control time for the Incident record</t>
  </si>
  <si>
    <t>Arrived/On Scene - First Unit to arrive at the Incident Location sets the arrival time for the Incident record</t>
  </si>
  <si>
    <t>With Patient - Time is recorded in the Incident record when the first responder arrives at the side of the Patient.</t>
  </si>
  <si>
    <t>In Custody - Time is recorded in the Incident record when the person is placed in custody.</t>
  </si>
  <si>
    <t>Clear - The last assigned Unit to clear the Incident sets the close time for the Incident record, or</t>
  </si>
  <si>
    <t>Canceled - Cancelling all assigned Units prior to arrival at the Incident Location sets the Incident disposition as canceled</t>
  </si>
  <si>
    <t>Minor Unit Status Updates</t>
  </si>
  <si>
    <t>Valid statuses for a Unit currently assigned to an Incident or administrative activity that do not impact the Incident status include:</t>
  </si>
  <si>
    <t>Assigned (system-generated at time of assignment for Incidents that are being assigned to a Unit but not immediately dispatched such as stacked Incidents)</t>
  </si>
  <si>
    <t>Dispatched (system-generated at time of dispatch)</t>
  </si>
  <si>
    <t>Acknowledged Dispatch but not yet enroute (e.g., Unit received dispatch notification while in station but has not yet left the station, etc.)</t>
  </si>
  <si>
    <t>Enroute/Responding</t>
  </si>
  <si>
    <t>Arrived/On Scene at assigned Incident Location or other Destination such as changed location or transport location (system generated for on-view Incidents and administrative activities)</t>
  </si>
  <si>
    <t>Arrived in the area of the dispatched location</t>
  </si>
  <si>
    <t>Arrived at Staging Area Location</t>
  </si>
  <si>
    <t>Enroute to Alternate Location</t>
  </si>
  <si>
    <t>Enroute to Transporting Destination</t>
  </si>
  <si>
    <t>Remaining on scene at an assigned Incident or administrative activity location or destination and available for dispatch</t>
  </si>
  <si>
    <t>Available by Incident being reported as under control</t>
  </si>
  <si>
    <t>Available by preemption</t>
  </si>
  <si>
    <t>Available by cancellation</t>
  </si>
  <si>
    <t>Available by clear</t>
  </si>
  <si>
    <t>Valid statuses for a Unit currently available for dispatch include:</t>
  </si>
  <si>
    <t>In Service in assigned response area and available for dispatch by radio</t>
  </si>
  <si>
    <t>In Service in assigned response area and available for dispatch by radio with delayed response time</t>
  </si>
  <si>
    <t>In Service at assigned station, quarters or post and available for dispatch</t>
  </si>
  <si>
    <t>In Service outside of assigned response area and available for dispatch</t>
  </si>
  <si>
    <t>In Service but unavailable for dispatch</t>
  </si>
  <si>
    <t>Out-of-service for mealtime</t>
  </si>
  <si>
    <t>Out-of-service for official duties (e.g., court, training, etc.)</t>
  </si>
  <si>
    <t>Out-of-service at station</t>
  </si>
  <si>
    <t>Out-of-service for personal needs</t>
  </si>
  <si>
    <t>Out-of-service statuses can be recorded to indicate if the Unit remains available for dispatch to urgent Incidents or if the Unit is unavailable for dispatch.</t>
  </si>
  <si>
    <t>Custom Statuses</t>
  </si>
  <si>
    <t>Authorized users can add Unit statuses that are not part of the baseline system using utilities included with the CAD system.</t>
  </si>
  <si>
    <t>Administrative Status Changes</t>
  </si>
  <si>
    <t>Authorized users can add administrative-type Unit statuses that are not part of the baseline system using utilities included with the CAD system.</t>
  </si>
  <si>
    <t>Allow a unit to mark out on administrative-type functions (e.g. lunch, break, report writing, office, neighborhood watch, building checks,school zones, etc.)</t>
  </si>
  <si>
    <t>The system allows a user to change an administrative mark out to a CAD event. It allows an incident number and case number to be assigned without losing any original information.</t>
  </si>
  <si>
    <t>Executing Status Updates</t>
  </si>
  <si>
    <t>Options available for executing status updates include:</t>
  </si>
  <si>
    <t>Communications center staff are able to execute any of the applicable Unit-based status updates</t>
  </si>
  <si>
    <t>First responders are able to execute most applicable Unit-based status changes for their Unit as specified in the requirements below</t>
  </si>
  <si>
    <t>Some status updates occur automatically as an artifact of certain events based on configuration rules described below</t>
  </si>
  <si>
    <t>Automatically based on Unit movement after dispatch or arrival near dispatched location</t>
  </si>
  <si>
    <t>A single status update transaction can be executed for more than one Unit when all Units are changing to the same status even if assigned to different Incidents.</t>
  </si>
  <si>
    <t>An illogical status update (e.g., changing status to transport when a Unit is not on-scene, etc.) requires an acknowledgement by the dispatcher or first responder before processing the update.</t>
  </si>
  <si>
    <t>A configuration option is available to automatically update a Unit status from dispatched to enroute as soon as vehicle movement is detected from GPS updates received after being dispatched.</t>
  </si>
  <si>
    <t>A configuration option is available to automatically update a Unit status from enroute to on scene as soon as vehicle is with in a defined distance from the Incident location based on received GPS updates.</t>
  </si>
  <si>
    <t>SUBSTITUTE UNIT</t>
  </si>
  <si>
    <t>One Unit can be assigned to temporarily cover for another Unit, or more than one Unit, which results in the covering Unit being substituted for the covered Unit(s) in all subsequent Unit recommendation assessments.</t>
  </si>
  <si>
    <t>Unit substitution addresses a variety of circumstances when a Unit is unavailable for an extended period of time including (examples):</t>
  </si>
  <si>
    <t>Vehicle Maintenance</t>
  </si>
  <si>
    <t>Court Appearance</t>
  </si>
  <si>
    <t>Insufficient Staffing</t>
  </si>
  <si>
    <t>If Unit recommendation routines are structured to associate Units to beats (law), stations (fire) or posts (EMS), a Unit is temporarily assigned to a different beat, station or post that is associated with the Unit being substituted.</t>
  </si>
  <si>
    <t>If a covering Unit is dispatched to an Incident or administrative activity, they remain in the covering state when they clear the Incident or administrative activity.</t>
  </si>
  <si>
    <t>When available, the covering Unit is displayed on status monitors in its currently-assigned (covered) beat, station or post.</t>
  </si>
  <si>
    <t>TRANSFER UNIT</t>
  </si>
  <si>
    <t>Each Unit is assigned to a dispatch area at time of logon based on information contained in the Unit definition record.</t>
  </si>
  <si>
    <t>A unit can be temporarily transferred from one dispatch area to another at any time by an authorized dispatcher or communications center supervisor.</t>
  </si>
  <si>
    <t>A transferred unit remains a member of their newly-assigned dispatch area until the Unit is reassigned back to their home dispatch or other temporary area, or logs off the CAD system.</t>
  </si>
  <si>
    <t>If a Unit was moved out of their regular dispatch area as the result of being assigned to an Incident in another dispatch area, they are automatically transferred back to their home dispatch area when they clear the assigned out-of-area Incident.</t>
  </si>
  <si>
    <t>TRANSPORT UNIT</t>
  </si>
  <si>
    <t>A Unit can update to Transport status when ready to leave their current location and transport a person to another location.</t>
  </si>
  <si>
    <t>The transport location can be identified using shorthand (e.g., CJ translates to COUNTY JAIL, CH translates to COMMUNITY HOSPITAL, etc.).</t>
  </si>
  <si>
    <t>When a Unit enters a transport status, several actions are executed including:</t>
  </si>
  <si>
    <t>Unit remains assigned to the original Incident</t>
  </si>
  <si>
    <t>Unit location is updated to reflect the transport location</t>
  </si>
  <si>
    <t>Unlike the change location transaction, a transport transaction does not require location validation or result in a premise information lookup for the transport location.</t>
  </si>
  <si>
    <t>Unit status is updated to enroute</t>
  </si>
  <si>
    <t>The Transport transaction supports the recording of starting and ending mileage during the transport.</t>
  </si>
  <si>
    <t>When the Unit arrives at the transport location, the on-scene/arrived transaction concludes the transport.</t>
  </si>
  <si>
    <t>UNREGISTERED UNIT</t>
  </si>
  <si>
    <t>A Unit that has not been previously defined using a Unit definition record can be temporarily logged into the system.</t>
  </si>
  <si>
    <t>The unregistered Unit can be assigned to an Incident with a second step to verify the Unit ID is correct and not a typo.</t>
  </si>
  <si>
    <t>Using an unregistered Unit for assignment to an Incident or administrative activity associates the unregistered Unit to the same service discipline and agency as the Incident or administrative activity</t>
  </si>
  <si>
    <t>In instances where out-of-area resources are providing temporary coverage for an area(s) serviced by the communications center, unregistered Units can be assigned as an available Unit in a response area (beat, first-due station area or post) with a second step to verify the Unit ID is correct and not a typo).</t>
  </si>
  <si>
    <t>Using an unregistered Unit to cover a reporting area, station/quarters or post associates the temporary Unit with the same service discipline and agency as the reporting area, station/quarters or post</t>
  </si>
  <si>
    <t>Status updates can be transacted for unregistered Units.</t>
  </si>
  <si>
    <t>VEHICLE CHANGE</t>
  </si>
  <si>
    <t>A transaction is provided for exchanging vehicles/apparatuses mid-shift due to mechanical failure or other reason.</t>
  </si>
  <si>
    <t>There is no change in any other data associated to a Unit including its status when changing vehicles/apparatuses.</t>
  </si>
  <si>
    <t>Rows to be Counted</t>
  </si>
  <si>
    <t>PREMISE</t>
  </si>
  <si>
    <t>The proposed solution incorporates functionality that reflects the importance of premise data to the efficiency and effectiveness of a first-tier computer aided dispatch system.</t>
  </si>
  <si>
    <t>Note: The specifications below provide requirements for the collection and management of premise data while the application of that data is included in the requirements  as described in the relative stages of the CAD workflow specification contained in this workbook.</t>
  </si>
  <si>
    <t>PREMISE INTELLIGENCE</t>
  </si>
  <si>
    <t>Integration of multiple classes of premise data into the Incident workflow is supported including:</t>
  </si>
  <si>
    <t>Premise Information - Static general-purpose reference information collected from internal and external sources, some of which can impact the types of resources dispatched</t>
  </si>
  <si>
    <t>Hazard Information - Static reference information, collected from external sources, about locations with potential risks that impact how first responders approach an incident including:</t>
  </si>
  <si>
    <t>Human risks to first responder safety such as prior instances of threats made against first responders, prior incidents of violence involving firearms, etc.</t>
  </si>
  <si>
    <t>Physical risks to first responder safety such as hazardous materials storage, prior incidents involving the production of illicit drugs, security dogs, etc.</t>
  </si>
  <si>
    <t>Dynamic Premise Safety Information - Additional information detailing potential first responder risks obtained in real-time through interfaces with external systems  including (as examples):</t>
  </si>
  <si>
    <t>Locations associated with persons currently wanted by law enforcement as determined through a real-time query of a local police records management system(s) or other external criminal justice information system</t>
  </si>
  <si>
    <t>Locations with physical risks to first responder safety, similar to static hazard information collected using the CAD system, but obtained through a real-time query of a local fire records management system(s) or other external database</t>
  </si>
  <si>
    <t>Life Safety Issues - Locations with inhabitants that potentially require special assistance in the event of an emergency</t>
  </si>
  <si>
    <t>Premise History - Summary information from prior contacts at a location based on a real-time search of active and closed CAD system Incident records.</t>
  </si>
  <si>
    <t>All classes of premise records are accessible to authorized communications center staff and first responders via a mobile computers and handheld communications devices</t>
  </si>
  <si>
    <t>PREMISE DETAILS</t>
  </si>
  <si>
    <t>Premise data is collected separate from the Incident process and stored in the CAD system to provide communications center staff and first responders beneficial premise-related information as needed in the course of an Incident lifecycle.</t>
  </si>
  <si>
    <t>Note:  Data included in premise details records is used to provide responses to requests for general premise information and premise-based public life safety information, a described in these specifications, while the specifications for premise records involving person-, location- and materials-based premise hazard information are described later this worksheet.</t>
  </si>
  <si>
    <t>Commercial Premises</t>
  </si>
  <si>
    <t>Premise data unique to commercial and industrial properties and facilities that can be recorded using the CAD system and provided to communications center staff and first responders upon request.</t>
  </si>
  <si>
    <t>Residential Premises</t>
  </si>
  <si>
    <t>Premise data unique to residential properties that can be recorded using the CAD system and provided to communications center staff and first responders upon request.</t>
  </si>
  <si>
    <t>Residence Information</t>
  </si>
  <si>
    <t>Resident Information</t>
  </si>
  <si>
    <t>Resident Life Safety Issues (information used to present potential life safety issues for occupants throughout the Incident workflow)</t>
  </si>
  <si>
    <t>Resident Evacuation Assistance Needs  (information used to present potential life safety issues for occupants throughout the Incident workflow)</t>
  </si>
  <si>
    <t>Public Premises</t>
  </si>
  <si>
    <t xml:space="preserve">Premise data unique to publicly-owned properties and facilities can be recorded using the CAD system and provided to communications center staff and first responders upon request. </t>
  </si>
  <si>
    <t>Public Facility Information</t>
  </si>
  <si>
    <t>Owner Information</t>
  </si>
  <si>
    <t>All Premise Types</t>
  </si>
  <si>
    <t>Premise information common to all premise types can be recorded using the CAD system and provided to communications center staff and first responders upon request includes:</t>
  </si>
  <si>
    <t>Note: May have multiple records per location</t>
  </si>
  <si>
    <t>Hours Accessible</t>
  </si>
  <si>
    <t>Emergency Contact Information</t>
  </si>
  <si>
    <t>Automated External Defibrillator (AED) (information used to support a search for the closest AED to a specified location)</t>
  </si>
  <si>
    <t>Alarm Information</t>
  </si>
  <si>
    <t>Property Information</t>
  </si>
  <si>
    <t>Attachments such as documents and images are accessible when displaying a premise record</t>
  </si>
  <si>
    <t>A CAD system transaction is available to transmit via the CAD system messaging facility the gate access and/or building access codes, when available, to the mobile computer and/or handheld communications device(s) of first responders to communicate the information without broadcasting it over the radio.</t>
  </si>
  <si>
    <t>The original creation date and the last date an update was entered are automatically recorded in the premise data record and are displayed with each premise record.</t>
  </si>
  <si>
    <t>PERSON-BASED PREMISE HAZARD RECORDS</t>
  </si>
  <si>
    <t>Hazard records can be created for multiple persons at the same location that present heightened personal safety risks to first responders and/or the public.</t>
  </si>
  <si>
    <t>A designated data administrator(s) is notified daily via email of all person-based premise information records that need to be reevaluated for relevance based on a configurable number of days since the person-based premise hazard record was first entered or last updated.</t>
  </si>
  <si>
    <t>LOCATION-BASED PREMISE HAZARD RECORDS</t>
  </si>
  <si>
    <t>Location-based premise hazard records can be created for multiple instances of general hazards at the same location that present heightened personal safety risks to first responders and/or the public.</t>
  </si>
  <si>
    <t>The system shall display LERMS alert information on CAD address records, ensuring that all associated alerts are visible to authorized users during address lookup and event creation.</t>
  </si>
  <si>
    <t>Note: Location-based premise hazard records are not used for person- or materials-based premise hazard records, which are also associated with a location.</t>
  </si>
  <si>
    <t>MATERIALS-BASED PREMISE HAZARD RECORDS</t>
  </si>
  <si>
    <t>Materials-based premise hazard records can be created for multiple instances of  chemical, biological and radiological materials storage at the same location that present heightened personal safety risks to first responders and/or the public.</t>
  </si>
  <si>
    <t>LOCATION DETAILS</t>
  </si>
  <si>
    <t>The CAD system premise record features support various location  types including:</t>
  </si>
  <si>
    <t>Hundreds Block Locations</t>
  </si>
  <si>
    <t>Pseudo Addresses (address(es) within a "master" address)</t>
  </si>
  <si>
    <t>Premise records support incorporation of multi-element secondary addresses (e.g., APT, STE, SPACE, BLDG, UNIT, FLOOR, etc.).</t>
  </si>
  <si>
    <t>Each premise record with a location that includes secondary address data can be configured to only present records at the location with matching secondary address values or include premise records for the primary location (address) absent the secondary addresses.</t>
  </si>
  <si>
    <t>Configuration settings are available when creating a premise record to control when a record is included in a search including:</t>
  </si>
  <si>
    <t xml:space="preserve">Exact Location (accounting for secondary address options) </t>
  </si>
  <si>
    <t>Radius (include if within the area of a radius search based on the search location)</t>
  </si>
  <si>
    <t>Sphere of Influence; sets a radius from the premise record location and any record(s) within a sphere of influence that contains the location used for the premise information search is included in the response (e.g., every premise information search that is for a location within 1,000 yards or 100 MAIN ST will include the premise record for 200 MAIN ST)</t>
  </si>
  <si>
    <t>CONTACT DETAILS</t>
  </si>
  <si>
    <t>A set of business rules are applied to all contact information collected with premise records.</t>
  </si>
  <si>
    <t>Multiple Contacts per Location</t>
  </si>
  <si>
    <t>Multiple contacts can be listed for a single premise</t>
  </si>
  <si>
    <t>Multiple phone numbers can be listed for a single contact</t>
  </si>
  <si>
    <t>The premise record can capture and display the order that individuals should be contacted when there are multiple contacts for one location</t>
  </si>
  <si>
    <t>Multiple Locations per Contact</t>
  </si>
  <si>
    <t>One contact can be listed in multiple premise records (e.g., multiunit apartment building, multi-location industrial park, etc.)</t>
  </si>
  <si>
    <t>If information is updated for a contact that is included in more than one premise record, the contact information is updated in all other records that contain the same contact person</t>
  </si>
  <si>
    <t>COMMON FEATURES</t>
  </si>
  <si>
    <t>General comments can be  captured with all classes of premise data records.</t>
  </si>
  <si>
    <t>Templates are provided for entering all classes of static premise data records (premise details and premise hazards).</t>
  </si>
  <si>
    <t>Date and personnel ID of original premise record entry is recorded and displayed with each presentation of premise information.</t>
  </si>
  <si>
    <t>Date and personnel ID of last premise record update recorded and displayed with each presentation of premise information.</t>
  </si>
  <si>
    <t>PREMISE RECORD UPDATES</t>
  </si>
  <si>
    <t>A public-facing web portal is provided for property managers and residents to securely update premise data.</t>
  </si>
  <si>
    <t>Each premise record includes an indicator if the record can be updated through the web portal or if updates are restricted to authorized CAD system users.</t>
  </si>
  <si>
    <t>The date of last update is  displayed for each entry in each category of information (e.g., emergency contacts, alarm information, life safety information, etc.).</t>
  </si>
  <si>
    <t xml:space="preserve">Letters and/or emails can be generated automatically at a configurable time interval to request the property manager or resident of record review and update online or return the information as requested in the letter or email. </t>
  </si>
  <si>
    <t>MOBILE</t>
  </si>
  <si>
    <t>The mobile data component of the proposed solution enhances the ability of first responders to respond to emergencies, disasters and critical Incidents.</t>
  </si>
  <si>
    <t>BASICS</t>
  </si>
  <si>
    <t>The mobile data component effectively supports both emergency and routine activities performed by first responders.</t>
  </si>
  <si>
    <t>Separate applications are provided and are optimized through a purpose-built user interface for use with mobile computers and handheld communications devices such as smartphones.</t>
  </si>
  <si>
    <t>Core features and functions are incorporated into the mobile computer and handheld communication device applications to fully address the most critical requirements of a mobile data solution including:</t>
  </si>
  <si>
    <t>Data Security (security protocols and encryption are implemented to ensure the confidentiality and integrity of sensitive data shared over mobile networks)</t>
  </si>
  <si>
    <t xml:space="preserve">Dispatch Communication: (e.g., calls for service, incident updates, important information about ongoing situations, etc.) </t>
  </si>
  <si>
    <t>First Responder Safety (e.g., communications of life safety issues, access to premise hazard records, emergency alerts and notifications, automatic location and status sharing between Units, personnel accountability reporting, panic buttons.)</t>
  </si>
  <si>
    <t>Real-Time Communication (text messaging between first-responders, communications center staff and/or other destinations supported by the CAD messaging system)</t>
  </si>
  <si>
    <t>Resource Management (e.g., supervised tracking of resources across the communications center ecosystem, self-initiated on-view Incident and administrative activities, Unit-initiated status updates, etc.)</t>
  </si>
  <si>
    <t>First responders can access vital information from mobile computers and handheld communications devices that is crucial for making informed decisions during emergencies.</t>
  </si>
  <si>
    <t>Criminal Justice Databases (e.g., criminal records, outstanding warrants, vehicle registration details, etc.)</t>
  </si>
  <si>
    <t>Emergency Response Plans</t>
  </si>
  <si>
    <t>Medical Guideline (e.g., standard protocols, drug reference guides, etc.)</t>
  </si>
  <si>
    <t>Premise Information (e.g., building floor plans, hazardous materials data, life safety information, etc.)</t>
  </si>
  <si>
    <t>Reference Materials (e.g., department policies, standard operating procedures, legal statutes, etc.)</t>
  </si>
  <si>
    <t>Resource Locations (e.g., fire hydrants, medical facilities, etc.)</t>
  </si>
  <si>
    <t>Integration with third-party technologies is provided or available for use with the mobile computer application including Body-Worn Cameras.</t>
  </si>
  <si>
    <t>Integration with body-worn and In-Car cameras is included or available to live stream the video from the body-worn camera to dispatchers and other first responders.</t>
  </si>
  <si>
    <t>Support for other technologies are provided or offered including:</t>
  </si>
  <si>
    <t>License Plate Recognition (LPR)</t>
  </si>
  <si>
    <t>APPLICATION ADMINISTRATION</t>
  </si>
  <si>
    <t>A background service provides automatic software and supporting data updates to keep all mobile computers and handheld communications devices synchronized with the most recent version of the application and the a current copy of all supporting data.</t>
  </si>
  <si>
    <t>The uploading and installation process is non-disruptive in that a user can defer any need to restart or relog their device in order for an update to be applied.</t>
  </si>
  <si>
    <t>If an update is pending when a user signs into their device at the start of their shift, the update is installed automatically.</t>
  </si>
  <si>
    <t xml:space="preserve">A first responder can initiate a download of the latest version of the software and associated data for their device. </t>
  </si>
  <si>
    <t>If a software or data download is disrupted for any reason, the mobile computer or handheld communications device will attempt to reconnect to its server at specific intervals and, upon reestablishment of connectivity, will resume the download at the point the original download was interrupted.</t>
  </si>
  <si>
    <t>Device and User configuration settings are not impacted by the download and initialization of a software or data update.</t>
  </si>
  <si>
    <t>A query is available to list all mobile computers and handheld communications devices and include the latest installed version of the software and associated data.</t>
  </si>
  <si>
    <r>
      <rPr>
        <b/>
        <sz val="12"/>
        <color rgb="FFC00000"/>
        <rFont val="Arial Narrow"/>
        <family val="2"/>
        <charset val="1"/>
      </rPr>
      <t>AUTOMATIC VEHICLE LOCATION</t>
    </r>
    <r>
      <rPr>
        <sz val="12"/>
        <rFont val="Arial Narrow"/>
        <family val="2"/>
        <charset val="1"/>
      </rPr>
      <t xml:space="preserve"> (NOTE: These specifications include requirements for some overlapping CAD functionality.)</t>
    </r>
  </si>
  <si>
    <t>GPS position reports initiated from mobile devices can be transmitted through the wireless broadband and/or Wi-Fi network to the CAD system for processing and broadcasting using an interface with supported mediums including:</t>
  </si>
  <si>
    <t>GPS position reports initiated from handheld devices are transmitted through the wireless broadband and/or Wi-Fi network to the CAD system for processing and broadcasting using an integrated GPS receiver.</t>
  </si>
  <si>
    <t>GPS position reports initiated from radio transceivers are transmitted through the radio network to the CAD system for processing and broadcasting using an integrated GPS receiver.</t>
  </si>
  <si>
    <t>The CAD system supports options for transmitting dynamic updates to the GPS receiver to alter the reporting cadence including:</t>
  </si>
  <si>
    <t>The CAD system rebroadcasts all received GPS position updates based on the user status and work assignment.</t>
  </si>
  <si>
    <t>The device (CAD, mobile, handheld, etc.) that receives the rebroadcasted GPS position updates posts them in real-time to the tactical map based on current configuration settings for the receiving device so that the location can be displayed.</t>
  </si>
  <si>
    <t>The CAD system supports options for suspending the retransmission of GPS position reports received by the CAD system under special circumstances.</t>
  </si>
  <si>
    <t xml:space="preserve">The CAD system leverages the features of the AVL solution to attempt to identify street intersections where two Units/apparatus on an emergency Incident(s) will meet from opposing directions at the same, or very close to the same, time. </t>
  </si>
  <si>
    <t xml:space="preserve">Emergency priority messages are sent to both Units identified using the traffic collision avoidance program. </t>
  </si>
  <si>
    <t>COMMUNICATIONS TECHNOLOGIES</t>
  </si>
  <si>
    <t>The mobile computer and handheld communications device applications support text-to-speech technologies for reading content from dispatch messages, internal messages and query responses.</t>
  </si>
  <si>
    <t>The mobile computer and handheld communications device applications support speech-to-text technologies for preforming basic transactions including status updates and simple CAD system and external system queries.</t>
  </si>
  <si>
    <t>CONNECTIVITY</t>
  </si>
  <si>
    <t>All communications with mobile computers and handheld communications devices are supported when using Wi-Fi or cellular data.</t>
  </si>
  <si>
    <t>The mobile communications component of the CAD system incorporates or supports third-party technonlogies that provde transparent roaming between Wi-Fi and cellular data services based on the availability of different networks and services.</t>
  </si>
  <si>
    <t>Configuration settings control whether a transaction is rejected when no network connectivity is available or if it is queued for transmission when network connectivity becomes available.</t>
  </si>
  <si>
    <t>A prominent indication or notification is provided if a transaction is rejected when no network is available.</t>
  </si>
  <si>
    <t>The CAD system will continuously attempt to reconnect first responders to the CAD system in the event connectivity is lost.</t>
  </si>
  <si>
    <t>All communications with mobile computers and handheld communications devices are encrypted using the FIPS 140-2 AES algorithm, or a more stringent federal government-endorsed algorithm.</t>
  </si>
  <si>
    <t>Data compression is applied automatically when transmitting large files such as videos.</t>
  </si>
  <si>
    <t>The mobile communications component of the CAD system incrporates or supports third-party technologies that apply  session persistence for all connections.</t>
  </si>
  <si>
    <t>DISPATCH NOTIFICATION</t>
  </si>
  <si>
    <t>A message is delivered to a Unit's mobile and/or handheld communications device(s) when it is dispatched to an Incident.</t>
  </si>
  <si>
    <t>Message Format</t>
  </si>
  <si>
    <t>A utility is provided for configuring a unique default dispatch message format for each supported service discipline.</t>
  </si>
  <si>
    <t>In addition to the data specified in these requirements, any data from an Incident record can be added to the dispatch display.</t>
  </si>
  <si>
    <t>Notification Options</t>
  </si>
  <si>
    <t>Actions that can be activated based on configuration settings when a dispatch notification is received include:</t>
  </si>
  <si>
    <t>Audible Alert (tone and/or voice announcement), and/or</t>
  </si>
  <si>
    <t>Visual Alert, and/or</t>
  </si>
  <si>
    <t>Physical Alert (vibrate handheld device)</t>
  </si>
  <si>
    <t>Actions that can be activated based on configuration settings when a high priority dispatch notification is received include:</t>
  </si>
  <si>
    <t>Intensified Audible Alert (tone and/or voice announcement), and/or</t>
  </si>
  <si>
    <t>Intensified Visual Alert, and/or</t>
  </si>
  <si>
    <t>Dispatch Record</t>
  </si>
  <si>
    <t>A dedicated message header is provided with the data most critical to the response including:</t>
  </si>
  <si>
    <t>Primary Incident Location Information (most recently updated).</t>
  </si>
  <si>
    <t>Secondary Incident Location Information</t>
  </si>
  <si>
    <t>When Available, additional Location Details</t>
  </si>
  <si>
    <t>Incident Urgency</t>
  </si>
  <si>
    <t>Incident Alarm Level (if included)</t>
  </si>
  <si>
    <t>Known Weapons Involved or Accessible</t>
  </si>
  <si>
    <t>Indication if the Incident has a Restricted Response where non-law units must stage until cleared by law to proceed to scene.</t>
  </si>
  <si>
    <t>Summary of First Responder Hazards and Life Safety Warnings with hyperlinks to Record Details.</t>
  </si>
  <si>
    <t>List of all Units Dispatched from same Service Discipline and the most recent Status of each Unit</t>
  </si>
  <si>
    <t>Identification of Additional Service Disciplines Responding with the most recent estimated time of arrival (ETA) for the soonest arriving unit from each discipline</t>
  </si>
  <si>
    <t>Primary Radio Channel or Talkgroup</t>
  </si>
  <si>
    <t>Assigned Tactical Radio Channel or Talk Group</t>
  </si>
  <si>
    <t>CAD-assigned Incident Number</t>
  </si>
  <si>
    <t>Date and Time of Incident Creation</t>
  </si>
  <si>
    <t>Lapsed Time since Incident Creation</t>
  </si>
  <si>
    <t>Additional Incident information available to the user in other areas of the display either on the same page as the header or on additional pages accessed by user action.</t>
  </si>
  <si>
    <t>Identification of available Premise Information of General Interest (e.g., gate codes, lock box location, keyholder contacts, etc.) with hyperlinks to full record</t>
  </si>
  <si>
    <t>List of Prior Responses within the Past 180 Days</t>
  </si>
  <si>
    <t>Contact Information at Location of Occurrence, if different than Caller Information</t>
  </si>
  <si>
    <t xml:space="preserve">List of all Text Narrative segments (showing full text of an unlimited number of segments including date and time, and ID for the Unit or dispatch position entering the comment, and sorted in chronological or reverse chronological order based on user selection) </t>
  </si>
  <si>
    <t>List of all Incident and Unit update segments (including date and time, and ID for the Unit or dispatch position entering the update and sorted in chronological or reverse chronological order based on user selection)</t>
  </si>
  <si>
    <t>List of all related Incidents from the same Service Discipline listed by Incident number with hyperlinks to each listed Incident Record</t>
  </si>
  <si>
    <t>List of all related Incidents from the same Service Discipline listed by Case number with hyperlinks to each associated Incident record.</t>
  </si>
  <si>
    <t>All Dispositions</t>
  </si>
  <si>
    <t>Law Enforcement Incidents</t>
  </si>
  <si>
    <t>Additional Incident location information available only for Incidents dispatched to law enforcement service disciplines includes:</t>
  </si>
  <si>
    <t xml:space="preserve">Outstanding Criminal Warrant information from the local RMS for any referenced location provided in a warrant record that is then same as the location of occurrence. </t>
  </si>
  <si>
    <t>Restricted CJIS and DMV Query and Response Area</t>
  </si>
  <si>
    <t>Fire and EMS Incidents</t>
  </si>
  <si>
    <t>Additional Incident location information available only for Incidents dispatched to fire and EMS service disciplines includes:</t>
  </si>
  <si>
    <t>Identification of available Pre-plan Information with hyperlinks to full record</t>
  </si>
  <si>
    <t>Identification of Nearby Fire Hydrants sorted by distance from Incident location with additional user actions</t>
  </si>
  <si>
    <t>Identification of closest medical facilities</t>
  </si>
  <si>
    <t>Included or available integration with a source of real-time local weather information that is accessed through a hyperlink or other user interface control</t>
  </si>
  <si>
    <t>Incident Number of any Additional Associated Incident(s) with a Hyperlink to the Incident Record</t>
  </si>
  <si>
    <t>Based on configuration options, users have access to and can receive notification of actions of other Units assigned to the same Incident or administrative activity.</t>
  </si>
  <si>
    <t>DISPATCH UPDATES INITIATED BY OTHERS</t>
  </si>
  <si>
    <t>Updates to an assigned Incident or administrative activity are delivered in real-time and immediately applied to the dispatch message and Incident record without user intervention.</t>
  </si>
  <si>
    <t>Incident updates do not modify the format of the dispatch message or Incident record.</t>
  </si>
  <si>
    <t>Incident updates that change existing information (e.g., Incident type, Incident priority, assigned tactical radio channel or talkgroup, etc.) overwrite existing information in the displayed dispatch message; however, the historical Incident record is not modified.</t>
  </si>
  <si>
    <t>Incident updates that add information (e.g., caller information, supplemental information, dispatch of additional Units, etc.) are appended to existing information in the displayed dispatch message and Incident record.</t>
  </si>
  <si>
    <t>If the system adds information updates to a dispatch message or Incident record in the form of individual record segments, configuration settings determine if the record segments are shown in chronological or reverse chronological order.</t>
  </si>
  <si>
    <t>Actions that can be activated based on configuration settings when select updates to a Unit's currently-assigned Incident is received include:</t>
  </si>
  <si>
    <t>Actions that can be activated based on configuration settings when select updates to a Unit's currently assigned Incident is received where the updated information is of critical importance (e.g., first responder life safety information, change in Incident urgency, etc.) include:</t>
  </si>
  <si>
    <t>Based on configuration options, users can receive notification of select dispatch update actions associated with other Units assigned to the same Incident or administrative activity including:</t>
  </si>
  <si>
    <t xml:space="preserve">When additional Units are dispatched to the Incident., all Units assigned to the Incident receive notification (e.g., audible, visual, physical) </t>
  </si>
  <si>
    <t>When the status and or location of dispatch for assigned Units is updated, all Units assigned to the Incident receive notification (e.g., audio, visual, physical)</t>
  </si>
  <si>
    <t>Update Acknowledgement</t>
  </si>
  <si>
    <t>Select updates to a Unit's-currently assigned Incident can be configured to require each recipient acknowledge the receipt of the update.</t>
  </si>
  <si>
    <t>Updates that require user acknowledgement are visually highlighted upon receipt and are returned to their normal visual attributes once acknowledged.</t>
  </si>
  <si>
    <t>An update must be visible on the current application view (screen) in order to acknowledge it.</t>
  </si>
  <si>
    <t>Multiple visible updates on the current application view (screen) can be acknowledged with a single user action.</t>
  </si>
  <si>
    <t>The date, time and device ID is recorded when a user acknowledges an update.</t>
  </si>
  <si>
    <t>Narratives/Comments</t>
  </si>
  <si>
    <t>Configurable business rules define how the system manages newly-entered narratives after an Incident is dispatched including:</t>
  </si>
  <si>
    <t>All dispatched first responders receive a non-intrusive indication when narratives have been entered for an active Incident after it is dispatched.</t>
  </si>
  <si>
    <t>In all instances, the controlling dispatcher and any dispatched first responders receive a more pronounced visual and/or audible notification if the newly-entered narrative segment is designated as high priority.</t>
  </si>
  <si>
    <t>DISPATCH UPDATES INITIATED BY UNIT</t>
  </si>
  <si>
    <t>Any information available in the dispatch message or Incident record can be modified or added by an assigned Unit after the Incident record is created.</t>
  </si>
  <si>
    <t>Changes to the location of occurrence can require location validation processing prior to entry.</t>
  </si>
  <si>
    <t>Dispatch updates entered by a Unit are distributed to all communications center staff and Units assigned to or monitoring the active Incident.</t>
  </si>
  <si>
    <t>DUAL-EQUIPPED UNITS</t>
  </si>
  <si>
    <t>Configurable features are provided for managing system behaviors when a first responder is operating a vehicle with a combination of more than one mobile computer, GPS-equipped network modem, handheld communications devices and/or radios transmitting GPS position reports.</t>
  </si>
  <si>
    <t>Under normal operations, the system only processes and rebroadcasts GPS position reports transmitted from one mobile computer, GPS-equipped network modem, handheld communications devices and/or radio per Unit based on a hierarchy including:</t>
  </si>
  <si>
    <t>All devices transmitting GPS position reports must be within a configurable radius of each other for the associated Unit to be represented on the map by a single icon</t>
  </si>
  <si>
    <t>If GPS position reports are transmitted by both a mobile computer and a GPS-equipped network modem, a configuration setting defines which device has primary reporting precedence</t>
  </si>
  <si>
    <t>If neither a mobile computer or a GPS-equipped network modem are transmitting GPS position reports, the primary reporting precedence is assigned to the handheld communications device assigned to the first responder listed in the current personnel list for the Unit</t>
  </si>
  <si>
    <t xml:space="preserve">  If only radios are transmitting GPS position reports,  the primary reporting precedence is assigned to the radio assigned to the first responder listed in the current personnel list for the Unit</t>
  </si>
  <si>
    <t>If any handheld communications device provides GPS position reports that are outside a configurable radius from the mobile computer or GPS-equipped network modem that is the primary device for submitting GPS position reports, the GPS position reports from that handheld communications device are processed and retransmitted for display on maps</t>
  </si>
  <si>
    <t>If any radio provides GPS position reports that are outside a configurable radius from the mobile computer, GPS-equipped network modem or handheld communications device that is the primary device for submitting GPS position reports, the GPS position reports from that radio are processed and retransmitted for display on maps</t>
  </si>
  <si>
    <t>An exception to the business rules described above is imposed so that only the GPS position report of a handheld communications device are processed and rebroadcasted when the same first responder is carrying a GPS-equipped radio.</t>
  </si>
  <si>
    <r>
      <rPr>
        <b/>
        <sz val="12"/>
        <color rgb="FFC00000"/>
        <rFont val="Arial Narrow"/>
        <family val="2"/>
        <charset val="1"/>
      </rPr>
      <t xml:space="preserve">EMERGENCY SIGNAL ACTIVATION </t>
    </r>
    <r>
      <rPr>
        <sz val="12"/>
        <rFont val="Arial Narrow"/>
        <family val="2"/>
        <charset val="1"/>
      </rPr>
      <t>(Note: Specifications for the upstream processing of a silent emergency signal initiation as it relates to communications center operations and other first responder notifications are contained in the Dispatch requirements section of this workbook.)</t>
    </r>
  </si>
  <si>
    <t>The system shall allow a silent emergency signal to be initiated from a mobile computer or handheld communications device, and shall transmit the initiating unit identifier, the active call (if any), and the unit’s current location to CAD.</t>
  </si>
  <si>
    <t>In addition to emergency signals initiated from a mobile computer or handheld device, an interface with a radio system is included or available to receive emergency signals initiated from a mobile or handheld radio.</t>
  </si>
  <si>
    <t>Configuration settings for defining the user actions required to initiate a silent emergency signal using a mobile computer.</t>
  </si>
  <si>
    <t>Any alterations to the screen display as a result of initiating a silent emergency signal does not cause the loss of data in any open application.</t>
  </si>
  <si>
    <t>Configuration settings for defining the user actions required to initiate a silent emergency signal using a handheld communications device.</t>
  </si>
  <si>
    <t>Disable Emergency Signal</t>
  </si>
  <si>
    <t>An authorized user can temporarily or permanently disable the silent emergency signal feature for:</t>
  </si>
  <si>
    <t>Individual Device</t>
  </si>
  <si>
    <t>Individual Unit ID</t>
  </si>
  <si>
    <t>Individual User</t>
  </si>
  <si>
    <t>EMERGENCY SIGNAL NOTIFICATION</t>
  </si>
  <si>
    <t>A silent emergency signal can be initiated from a mobile computer or handheld communications device.  Note: Specifications for initiating a silent emergency signal are contained in the Mobile requirements section of this workbook.</t>
  </si>
  <si>
    <t>Notification Policies for Logged-On Units</t>
  </si>
  <si>
    <t>The Unit initiating the emergency signal receives a cryptic notification that they has initiated the emergency signal but they do not receive the notification message or any other form of overt alerting.</t>
  </si>
  <si>
    <t>Defining who receives notification when an emergency signal is initiated by a mobile computer is a function of configurable business rules.</t>
  </si>
  <si>
    <t>The references to Unit notifications include both mobile computers and handheld communications devices.</t>
  </si>
  <si>
    <t>Notification Messages for Logged-On Units</t>
  </si>
  <si>
    <t>The emergency notification message is configurable based on available information.</t>
  </si>
  <si>
    <t>Notification messages sent to mobile computers and handheld communications devices are formatted so that the recipient can select a function key, a graphical button or enter a transaction from the command line to dispatch themselves to assist the Unit initiating the emergency signal.</t>
  </si>
  <si>
    <t>Emergency Signal Displays</t>
  </si>
  <si>
    <t>Any appearance of the Unit initiating the emergency signal on status monitors to include any associated Incident or administrative activity is highlighted to prominently distinguish the Unit initiating the emergency signal from other Units on status monitors.</t>
  </si>
  <si>
    <t>The map for each dispatcher and Unit receiving the emergency signal notification is automatically and immediately centered to the last known location of the Unit initiating the emergency signal and the Unit icon is highlighted to prominently distinguish it from other Units on the map.</t>
  </si>
  <si>
    <t>Logged Off Vehicles/Apparatus</t>
  </si>
  <si>
    <t>Any emergency signal messages received from mobile computers in vehicles/apparatus and handheld communications devices that are not logged on by an active Unit are directed to a configurable group of communications center positions.</t>
  </si>
  <si>
    <t>Reset</t>
  </si>
  <si>
    <t>A reset transaction is available to the initiating Unit and communications center staff for clearing the emergency signal from the initiating Unit.</t>
  </si>
  <si>
    <t>An optional disposition can be provided when clearing an emergency signal.</t>
  </si>
  <si>
    <t>EXTERNAL SYSTEMS INTEGRATION</t>
  </si>
  <si>
    <t>Support is provided for limited integration with commercial third-party applications including:</t>
  </si>
  <si>
    <t>Users can operate multiple applications (e.g., mobile, automated field reporting, etc.) on mobile computers and handheld communications devices at the same time.</t>
  </si>
  <si>
    <t>Users can copy and paste information from dispatch messages, Incident records, query responses and the internal messaging into the standard copy buffer for use in third-party applications, office automation programs and public safety applications operated on the local device.</t>
  </si>
  <si>
    <t>The system shall automatically populate available crash and citation data fields with information returned from the DMV interface, while allowing authorized users to review and manually override the populated values before saving.</t>
  </si>
  <si>
    <t>Dispatch activity has precedence over all other applications and, depending on the type of dispatch information received, the information provided by the CAD system can force device focus onto the critical dispatch information.</t>
  </si>
  <si>
    <t>HARDWARE PERIPHERALS</t>
  </si>
  <si>
    <t>The solution includes or can incorporate integration with a number of peripheral technologies including (at minimum):</t>
  </si>
  <si>
    <t xml:space="preserve">Magnetic Stripe Readers  for decoding digital information available from magnetic stipes on driver's license that follow the American Association of Motor Vehicle Administrators (AAMVA) standard.  </t>
  </si>
  <si>
    <t>1D and 2D (including QR and data matrix) Bar Code Readers for decoding digital information available from driver's licenses and vehicle registrations that follow the American Association of Motor Vehicle Administrators (AAMVA) standard along with vehicle identification number (VIN) identification labels or plates and data available on state-standardized vehicle insurance identification forms</t>
  </si>
  <si>
    <t>Biometrics/Proxy Card Readers if or as required for included or recommended multifactor authentication</t>
  </si>
  <si>
    <t>Printer that supports 8 1/2 x 11" (letter) paper and suitable for use in a mobile environment</t>
  </si>
  <si>
    <r>
      <rPr>
        <b/>
        <sz val="12"/>
        <color rgb="FFC00000"/>
        <rFont val="Arial Narrow"/>
        <family val="2"/>
        <charset val="1"/>
      </rPr>
      <t xml:space="preserve">LOGON </t>
    </r>
    <r>
      <rPr>
        <sz val="12"/>
        <rFont val="Arial Narrow"/>
        <family val="2"/>
        <charset val="1"/>
      </rPr>
      <t>(Note: Details describing the logon process are contained in the Resource Management requirements section of this workbook.)</t>
    </r>
  </si>
  <si>
    <t>First responders can sign-on to the CAD system and then log themselves on duty from their mobile computer or handheld communications device.</t>
  </si>
  <si>
    <t xml:space="preserve">A form is available for first responders to record all required information to perform a logon transaction. </t>
  </si>
  <si>
    <t>Individual users can cache/store basic logon information that is consistent between sessions.</t>
  </si>
  <si>
    <t>MOBILITY APPLICATION</t>
  </si>
  <si>
    <t>An application is provided or available for extending features of the mobile application to small footprint handheld communications devices using industry-dominate operating systems including:</t>
  </si>
  <si>
    <t>Apple iOS</t>
  </si>
  <si>
    <t>Google Android</t>
  </si>
  <si>
    <t>Two editions of the application are provided for different uses including:</t>
  </si>
  <si>
    <t>Full-feature edition for first responders with all of the functionality available to users of mobile devices (e.g., notebook computers, tablet computers) and usable as a companion or substitute for the mobile application.</t>
  </si>
  <si>
    <t xml:space="preserve">Limited-feature edition for users that are not functioning in a dispatchable role and primarily need only query and view access to CAD activity </t>
  </si>
  <si>
    <r>
      <rPr>
        <b/>
        <sz val="12"/>
        <color rgb="FFC00000"/>
        <rFont val="Arial Narrow"/>
        <family val="2"/>
        <charset val="1"/>
      </rPr>
      <t xml:space="preserve">MAPPING </t>
    </r>
    <r>
      <rPr>
        <sz val="12"/>
        <rFont val="Arial Narrow"/>
        <family val="2"/>
        <charset val="1"/>
      </rPr>
      <t>(Note: Detailed requirements for mapping features for all users of the CAD system are contained in the Mapping requirements section of this workbook.)</t>
    </r>
  </si>
  <si>
    <t>The mapping application used with mobile computers and handheld communications devices is the same mapping application that is used in the communications center and other CAD operations.</t>
  </si>
  <si>
    <t>Mapping features are integrated components of the applications used with mobile computers and handheld communications devices.</t>
  </si>
  <si>
    <t>Incidents and Units are shown in real-time on the maps used with mobile computers and handheld communications devices.</t>
  </si>
  <si>
    <t>Mapping features, functions and behaviors that are unique to first responders using a mobile computer or handheld communications device and are not specified elsewhere include:</t>
  </si>
  <si>
    <t>Last-known residence of habitual offenders are presented on the map when a first responder is near the location if an interface with a records management system is included or available</t>
  </si>
  <si>
    <t>Last-known residence of registered sex offenders are presented on the map when a first responder is in the vicinity of the location, if an interface with a records management system is included or available</t>
  </si>
  <si>
    <t>Last-known residence of persons with active warrants are presented on the map when a first responder is near the location, if an interface with a records management system is included or available</t>
  </si>
  <si>
    <t>Locations from Premise information records that are maintained in the CAD system and include first responder safety concerns are presented on the map when a first responder is near the location</t>
  </si>
  <si>
    <t>Mapping controls can be executed using the touchscreen and without requiring the user to enter commands</t>
  </si>
  <si>
    <t>Common mapping controls can be assigned to single-stroke function keys  Ability for map to automatically zoom into area as vehicle approaches destination.</t>
  </si>
  <si>
    <t>Map orientation options include:</t>
  </si>
  <si>
    <t>Fixed North Orientation</t>
  </si>
  <si>
    <t>Dynamic Direction of Travel Orientation</t>
  </si>
  <si>
    <t>A digital compass displays cardinal directions for either map orientation.</t>
  </si>
  <si>
    <t>A dedicated workspace is provided on mobile computers used by first responders to display real-time travel data for the associated Unit in written (text) format including:</t>
  </si>
  <si>
    <t>Direction of Travel</t>
  </si>
  <si>
    <t>Current Surface Roadway or Controlled Access Roadway Name</t>
  </si>
  <si>
    <t>Next Intersecting Street Name or, for Controlled Access Roadways, Next Intersecting Street Name of Name of Next Egress/Exit Point</t>
  </si>
  <si>
    <t>Speed</t>
  </si>
  <si>
    <t>GPS Signal Strength</t>
  </si>
  <si>
    <t>Irrespective of map display options included with the mapping section of this workbook, a configuration setting allows first responders to view all Units assigned to the same Incident or administrative activity regardless of agency and/or service discipline.</t>
  </si>
  <si>
    <t>Using the mapping application on a device with touchscreen technology, users can add lines, shapes and annotations to a dynamic map layer to assist in the management of a critical Incident.</t>
  </si>
  <si>
    <t>A marked-up map can be distributed to other users as a map layer.</t>
  </si>
  <si>
    <t>A marked-up map can be distributed as a locked PDF document to other users in the system using the CAD system messaging utility.</t>
  </si>
  <si>
    <t>A PDF copy of a marked-up map can be attached to an Incident record.</t>
  </si>
  <si>
    <t>An automated process is included for providing any required updates to the mapping software and supporting data maintained locally on mobile computers and handheld communications devices.</t>
  </si>
  <si>
    <t>Commonly-used map layers can be stored on mobile computers and handheld communication devices to improve performance and minimize the amount of data transmitted wirelessly.</t>
  </si>
  <si>
    <t>Basic mapping functionally is available from mobile computers and handheld communications devices without network connectivity.</t>
  </si>
  <si>
    <t>Queries are generated from within the mobile computer or handheld communications device application environment without switching to a different application or creating a separate session of the mobile application.</t>
  </si>
  <si>
    <t>Data that can be queried from a mobile computer or handheld communications device includes:</t>
  </si>
  <si>
    <t>Assignments (current and future (roster))</t>
  </si>
  <si>
    <t>VCIN/DMV (law only)</t>
  </si>
  <si>
    <t>Supports all queries available to communications center staff and general user population</t>
  </si>
  <si>
    <t>Includes complete catalogue of VCIN/DMV query forms</t>
  </si>
  <si>
    <t>Interfaced Systems (where a query from a mobile computer or handheld communications device is a logical function of field personnel)</t>
  </si>
  <si>
    <t>Name (prior contacts, supplemental information, APB/BOLO, etc.)</t>
  </si>
  <si>
    <t>Phone Number (current and historical)</t>
  </si>
  <si>
    <t>Premise Information including Preplans</t>
  </si>
  <si>
    <t>Premise Hazards</t>
  </si>
  <si>
    <t>Premise History (prior Incidents)</t>
  </si>
  <si>
    <t>Resource Information (e.g., standard operating procedures, contact directory, help files, court calendar, etc.)</t>
  </si>
  <si>
    <t>RMS Master Indices (name, vehicle, location), Case Summary (law only)</t>
  </si>
  <si>
    <t>Status of Active Calls (incoming)/Incidents/Administrative Activities</t>
  </si>
  <si>
    <t>Status of Active Units</t>
  </si>
  <si>
    <t>Unit Records (current and historical)</t>
  </si>
  <si>
    <t>Vehicle (prior contacts, supplemental information, APB/BOLO, etc.)</t>
  </si>
  <si>
    <t>Additional Queries Described in Service-Discipline-specific Specification Sections</t>
  </si>
  <si>
    <t>Methods for generating queries from a mobile computer or handheld communications device includes:</t>
  </si>
  <si>
    <t>Assignable Function Keys (mobile computer) and/or Graphical Buttons</t>
  </si>
  <si>
    <t>Bar Code Scanner (driver's license, vehicle registration, Vehicle identification number, insurance card; law only)</t>
  </si>
  <si>
    <t>Command Line (or similar)</t>
  </si>
  <si>
    <t>Configurable Forms</t>
  </si>
  <si>
    <t>Direct link from data displayed in a dispatch message, Incident record, query response or similar such as Incident number, Unit ID, location, phone number, name, vehicle, etc.)</t>
  </si>
  <si>
    <t>Supported features for specialized queries include (law only):</t>
  </si>
  <si>
    <t>A vehicle license number included with a traffic stop transaction will automatically generate a query of the vehicle license</t>
  </si>
  <si>
    <t>Name and vehicle queries can include both CJIS, a local records management system(s) and other interfaced systems from a single transaction</t>
  </si>
  <si>
    <t>Default NCIC values can optionally be configured for automatic insertion various fields in a vehicle license or dreiver's license inquiry</t>
  </si>
  <si>
    <t>Unit or user initiating a query is notified in the form of an information message if the query is rejected because the queried system is unavailable.</t>
  </si>
  <si>
    <t>The query facilities of the mobile computer and handheld communications devices include features for alerting users to the receipt of query responses.</t>
  </si>
  <si>
    <t>Optional alert triggers include:</t>
  </si>
  <si>
    <t>Query failures (e.g., error messages, queried system unavailable, etc.)</t>
  </si>
  <si>
    <t>All query responses</t>
  </si>
  <si>
    <t>All query responses where the response is placed in a queue and not immediately visible to the user</t>
  </si>
  <si>
    <t>Names with first responder safety warning, life safety issues, criminal want or warrant</t>
  </si>
  <si>
    <t>Vehicles with first responder safety warning, life safety issues, criminal want or warrant</t>
  </si>
  <si>
    <t>Locations with first responder safety warning, life safety issues, Premise hazard record(s)</t>
  </si>
  <si>
    <t>VCIN responses with content that matches a keyword (e.g., STOLEN, WANTED, etc.) from a list of defined words or phrases that indicate a likely/potential "hit" (law only)</t>
  </si>
  <si>
    <t xml:space="preserve">In addition to any alert sent to the receiver of the query response, an alert can be sent to any handheld communications devices registered to the same Unit/User. </t>
  </si>
  <si>
    <t>In addition to any alert sent to the receiver of the query response, an alert can be sent to the controlling dispatcher for the Unit, the mobile computer and/or handheld communications device assigned to all Units in the same dispatch group and/or one or more additional operating positions in the communications center.</t>
  </si>
  <si>
    <t>Supported features for managing query responses include:</t>
  </si>
  <si>
    <t>Query responses are displayed within the application where they were generated and not in a separate application or a second instance of the mobile application.</t>
  </si>
  <si>
    <t>If a query response is currently displayed on the mobile computer or handheld communications device, normal-priority responses are routed to a response queue(s).</t>
  </si>
  <si>
    <t>Lengthy query responses are not separated into "pages" and are viewed using a scroll bar or using page forward/page backward controls.</t>
  </si>
  <si>
    <t>A displayed query response can be cleared from the screen, attached to an active Incident or administrative activity record, routed to another Unit(s)and/or user(s), printed, placed in a queue of temporarily-saved query responses.</t>
  </si>
  <si>
    <t>Supported secondary query functions using information contained in query responses include:</t>
  </si>
  <si>
    <t>Create and assign a Unit to an Incident or administrative activity using a location included as part of a query response message.</t>
  </si>
  <si>
    <t>Generate a query of any name, vehicle license number or location included as part of a query response message.</t>
  </si>
  <si>
    <t>Display the location on a map for any query response that includes a location(s) as part of the response message.</t>
  </si>
  <si>
    <t>Display a recommended route from a Unit's current location to a location included as part of  query response message.</t>
  </si>
  <si>
    <t>The logging and auditing features for queries and query responses includes:</t>
  </si>
  <si>
    <t>A record is made of each query generated from a mobile computer or handheld communications device.</t>
  </si>
  <si>
    <t>A record is made of each response received to a query generated from a mobile computer or handheld communications device.</t>
  </si>
  <si>
    <t>Query and query response transaction logs are not deleted outside of any standard record archiving policies.</t>
  </si>
  <si>
    <t>Query and query response transaction logs are searchable by the user that generated the query for a configured length of time following the date and time the query was transacted.</t>
  </si>
  <si>
    <t>Query and query response transaction logs are fully searchable by authorized personnel with no time restrictions.</t>
  </si>
  <si>
    <t>RECORDS MANAGEMENT SYSTEM (RMS) INTEGRATION</t>
  </si>
  <si>
    <t>If an interface to current ImageTrend fire records management system is included or available, any basic queries from remote systems that are supported by the RMS manufacturer are available from mobile computers and handheld communications devices from within the CAD system environment.</t>
  </si>
  <si>
    <t>ROUTE PLANNING</t>
  </si>
  <si>
    <t>The mapping features integrated with the mobile computer and handheld communications device applications are able to recommend and illustrate the quickest route of travel between two locations.</t>
  </si>
  <si>
    <t>The routing recommendations are produced using a commercial road network analysis toolset or a purpose-built analysis component.</t>
  </si>
  <si>
    <t>Impedances</t>
  </si>
  <si>
    <t>The routing algorithm accounts for a number of impedances when recommending a route including:</t>
  </si>
  <si>
    <t>All impedance information supplied with the GIS source data</t>
  </si>
  <si>
    <t>General Restrictions including:</t>
  </si>
  <si>
    <t>Posted spend limits used for non-emergency responses</t>
  </si>
  <si>
    <t>Assumed emergency vehicle speeds for emergency responses</t>
  </si>
  <si>
    <t>Turn Restrictions</t>
  </si>
  <si>
    <t>Active street closures recorded in CAD (civilian travel only vs. full closure)</t>
  </si>
  <si>
    <t>Vehicle/Apparatus-based Restrictions including:</t>
  </si>
  <si>
    <t>Height limitations</t>
  </si>
  <si>
    <t>Weight restrictions</t>
  </si>
  <si>
    <t>Turning radius restrictions</t>
  </si>
  <si>
    <t>Included or available support for applying traffic and road condition data to network analysis</t>
  </si>
  <si>
    <t xml:space="preserve">Current weather conditions </t>
  </si>
  <si>
    <t>Live traffic and road condition updates provided by a third-party source</t>
  </si>
  <si>
    <t>Historic traffic data</t>
  </si>
  <si>
    <t>Impendence information is illustrated along the route of travel with special emphasis given to any obstacles limiting passage by first responders.</t>
  </si>
  <si>
    <t>ROUTING INFORMATION</t>
  </si>
  <si>
    <t>Dispatched Incident Routing</t>
  </si>
  <si>
    <t>When a first responder is dispatched to an Incident or administrative activity, the mapping application determines and displays the quickest path (route) between the Unit's current location, based on the most recent GPS position report, and the Incident or administrative activity location of occurrence, as referenced in the Incident record.</t>
  </si>
  <si>
    <t>The recommended route for other Units assigned to the same Incident or administrative activity are also illustrated on the tactical map while in enroute/responding status.</t>
  </si>
  <si>
    <t>User-Initiated Routing</t>
  </si>
  <si>
    <t>If stacked calls are supported, a mobile computer or handheld communications device can be used to request a map be displayed with best-path routing between the Unit's current location, based on the most recent GPS position report, and each stacked incident location, as referenced in the Incident record (traveling salesman routing).</t>
  </si>
  <si>
    <t>A mobile computer or handheld communications device cn be used to request a map be displayed with best-path routing between the device's current location, based on the most recent GPS position report, and a destination location specified by the user.</t>
  </si>
  <si>
    <t>A mobile computer or handheld communications device can be used to request a map be displayed with best-path routing from one user-specified location to a second user-specified location.</t>
  </si>
  <si>
    <t>A mobile computer or handheld communications device can be used to request a map be displayed with best-path routing between one user-specified location and multiple additional user-specified locations (traveling salesman routing).</t>
  </si>
  <si>
    <t>Any of the supported location formats (e.g., civic address, intersection, commonplace name, etc.) can be used for any user-specified location.</t>
  </si>
  <si>
    <t>User Route Controls</t>
  </si>
  <si>
    <t>Rerouting using an alternative route can be requested using drag-and-drop features supported by the mapping application.</t>
  </si>
  <si>
    <t>Unit Movements</t>
  </si>
  <si>
    <t>The map illustrates a contiguously-updated estimated time of arrival (ETA) as the Unit traverses the route.</t>
  </si>
  <si>
    <t>The route illustration on the map is updated as the Unit traverses the route.</t>
  </si>
  <si>
    <t>If a user deviates from the recommended route, an new route is immediately calculated and displayed on the map.</t>
  </si>
  <si>
    <t>SECURITY</t>
  </si>
  <si>
    <t>Security features and requirements of the system are provided in a different workbook and the applications used with mobile computers and handheld communications devices conform to all of those specifications where applicable to the mobile environment.</t>
  </si>
  <si>
    <t>Additional security requirements only applicable to users of mobile computers and handheld communications devices include:</t>
  </si>
  <si>
    <t>As multiple personnel can be logged onto a single mobile computer, the credentials of one user are used for validating the user and setting the authority of the one user</t>
  </si>
  <si>
    <t>Each handheld communications device must be signed on by a unique user</t>
  </si>
  <si>
    <t>One user can only be signed on to one mobile computer but can be signed on to one or more handheld communications devices in addition to a mobile computer</t>
  </si>
  <si>
    <t>Users can be restricted from executing select transactions from mobile computers and handheld communications devices irrespective of their security authorizations</t>
  </si>
  <si>
    <t>A different user can log into the CAD system as the user of record for security purposes without logging the Unit out of service or altering any Unit data</t>
  </si>
  <si>
    <t xml:space="preserve">A single-action function is provided to blackout the screen of a mobile computer and simple routine is provided to restore the screen upon user command. </t>
  </si>
  <si>
    <t>An optional timer is available to automatically blackout a screen after a prescribed time following a unit reporting on-scene at a dispatched Incident.</t>
  </si>
  <si>
    <t>Actions to be taken when a mobile computer of handheld communications device is inactive and the elapsed time of the inactivity before the action is taken can be defined separate from the business rules for managing inactivity of other types of devices.</t>
  </si>
  <si>
    <t>SELF-ASSIGNED EVENTS</t>
  </si>
  <si>
    <t>Depending on configuration settings, users of mobile computers and handheld communications devices can assign themselves to active Incidents or administrative activities without assistance from the communications center.</t>
  </si>
  <si>
    <t>A streamlined process is provided for first responders to assign themselves to an active Incident or administrative activity.</t>
  </si>
  <si>
    <t>The GPS position of the user when assigning themselves to an Incident or administrative activity is recorded with the associated Incident or administrative activity record.</t>
  </si>
  <si>
    <t>Once a user assigns themselves to an Incident or administrative activity, their subsequent actions must conform to all business rules and other processes applied to Incidents and administrative activities that are applicable when dispatched by the communications center.</t>
  </si>
  <si>
    <r>
      <rPr>
        <b/>
        <sz val="12"/>
        <color rgb="FFC00000"/>
        <rFont val="Arial Narrow"/>
        <family val="2"/>
        <charset val="1"/>
      </rPr>
      <t xml:space="preserve">SELF-INITIATED (ON-VIEW) EVENTS </t>
    </r>
    <r>
      <rPr>
        <sz val="12"/>
        <rFont val="Arial Narrow"/>
        <family val="2"/>
        <charset val="1"/>
      </rPr>
      <t>(Note: Details of the CAD system features and functions required for generating self-initiated activities are contained in the Resource Management requirements section of this workbook.)</t>
    </r>
  </si>
  <si>
    <t>Users of mobile computers and handheld communications devices can create an Incident or administrative activity record and, in a single action, assign themselves to the Incident or administrative activity and establish an initial status of either enroute or on-scene.</t>
  </si>
  <si>
    <t>Incident type code records are used to identify if a first responder can self-initiate an Incident or administrative activity based on type.</t>
  </si>
  <si>
    <t>A self-initiated Incident or administrative activity conforms to all business rules and other processes applied to Incidents and administrative activities initiated from the communications center.</t>
  </si>
  <si>
    <t>A streamlined process is provided for first responders to create self-initiated Incidents and administrative activities from a command line or an included form and capture minimal information</t>
  </si>
  <si>
    <t>Self-initiated Incidents and adminisrative activities entered by first responders using a mobile computer or handheld communications device can bypass initial location validation while those entered by the dispatcher on behalf of the first responder must validate the address as part of the Incident or administrative activity creation workflow.</t>
  </si>
  <si>
    <t>A configuration setting defines whether or not the location of self-initiated Incidents and administrative activities must be validated.</t>
  </si>
  <si>
    <t>The location of an on-view activity or Incident is considered validated anytime the entered location is matched to a single record in the GIS dataset using a background process triggered with the creation of the activity or Incident record.</t>
  </si>
  <si>
    <r>
      <rPr>
        <b/>
        <sz val="12"/>
        <color rgb="FFC00000"/>
        <rFont val="Arial Narrow"/>
        <family val="2"/>
        <charset val="1"/>
      </rPr>
      <t xml:space="preserve">STATUS UPDATES </t>
    </r>
    <r>
      <rPr>
        <sz val="12"/>
        <rFont val="Arial Narrow"/>
        <family val="2"/>
        <charset val="1"/>
      </rPr>
      <t>(Note: Specifications for unit status updates that can be executed throughout the system including mobile computers and handheld communications devices are contained in the Resource Management requirements section of this workbook.)</t>
    </r>
  </si>
  <si>
    <t xml:space="preserve">Any supported Unit-based status update can be transacted from mobile computers and handheld communications devices. </t>
  </si>
  <si>
    <t>Unit status updates can be initiated using any of several supported methods including:</t>
  </si>
  <si>
    <t>Single-action keyboard function keys (mobile computers only)</t>
  </si>
  <si>
    <t>Graphical Status Buttons</t>
  </si>
  <si>
    <t>Command Line</t>
  </si>
  <si>
    <t>Status updates for all monitored Incidents and Units are incorporated into the map display and any dynamic status monitors available form mobile computer and handheld communication devices.</t>
  </si>
  <si>
    <t>STREAMING VIDEO</t>
  </si>
  <si>
    <t>An interface is included or available that enables authorized first responders to connect to and monitor external, fixed-location cameras such as (for example) traffic cams, school interiors, etc..</t>
  </si>
  <si>
    <t>TURN-BY-TURN NAVIGATION</t>
  </si>
  <si>
    <t>Based on configuration settings, the mapping application provides and displays written turn-by-turn directions based on the recommended route of travel.</t>
  </si>
  <si>
    <t>Based on configuration settings, the mapping application provides voice announcements of driving directions while traversing the recommended route.</t>
  </si>
  <si>
    <t>The user may temporarily disable the audio announcement of turn-by-turn directions.</t>
  </si>
  <si>
    <t>A user may request turn-by-turn directions between the Unit's current location and a specified destination or between any two locations unrelated to a dispatch.</t>
  </si>
  <si>
    <t>LAW</t>
  </si>
  <si>
    <t>Supported CAD Features and Functions included with the proposed solution to support law enforcement operations.</t>
  </si>
  <si>
    <t>ANIMAL CONTROL</t>
  </si>
  <si>
    <t>The system supports both the direct dispatching of animal control resources and the dispatching of on-call animal control resources.</t>
  </si>
  <si>
    <t>The system supports the receipt and dispatching of requests for animal control services on a part-time or 24-hour basis.</t>
  </si>
  <si>
    <t>ASSISTANCE REQUEST</t>
  </si>
  <si>
    <t>If a Unit requests an additional Unit(s) be dispatched to their current location or, if the Unit is not already on-scene, the location of the Incident, the CAD system generates an actionable Unit recommendation modeled after the Unit recommendation features and business rules applied to the initial dispatching of Incidents for execution by the controlling dispatcher.</t>
  </si>
  <si>
    <t>The request for an assisting Unit(s) can be initiated by a dispatcher or any first responder assigned to an Incident using their mobile computer or handheld communications device.</t>
  </si>
  <si>
    <t>Optional qualifiers that can be included with a request to recommend an assisting Unit(s) include:</t>
  </si>
  <si>
    <t>Number of Additional Units to be Assigned</t>
  </si>
  <si>
    <t>Urgency for Response</t>
  </si>
  <si>
    <t>Type of assisting Unit required (e.g., supervisor, transport van, etc.)</t>
  </si>
  <si>
    <t>If no qualifiers are specified, the recommendation for assignment of assisting Units is a single Unit, routine priority, and any type of patrol Unit.</t>
  </si>
  <si>
    <t>The system-generated recommendation can be accepted, modified, or rejected.</t>
  </si>
  <si>
    <t>Alternatively, a specific Unit(s) can be specified as a qualifier in which case only that Unit(s) is assigned as an assisting Unit(s).</t>
  </si>
  <si>
    <t>BEAT BOOK</t>
  </si>
  <si>
    <t>A beat book is created to document shift activity for review by oncoming personnel using information from several sources including:</t>
  </si>
  <si>
    <t>System-recorded officer logon information with any updates that occur during the shift.</t>
  </si>
  <si>
    <t>System-recorded summary of all Incidents handled during the shift.</t>
  </si>
  <si>
    <t>System-recorded APB and BOLO information broadcasted during the shift</t>
  </si>
  <si>
    <t>Officer-entered comments</t>
  </si>
  <si>
    <t>Users can access and search historical beat books.</t>
  </si>
  <si>
    <t>BULLETINS AND BROADCASTS</t>
  </si>
  <si>
    <t>The CAD system supports the entry and distribution of All Points Bulletins (APB) and Be On The Lookout (BOLO) broadcasts.</t>
  </si>
  <si>
    <t>APB and BOLO notifications are an integrated component of the Incident Management features of the CAD application.</t>
  </si>
  <si>
    <t>An APB differs from a BOLO in that an APB is used for timely dissemination of information with wide interest and a BOLO is used to communicate urgent information about recent crimes, wanted persons, and/or vehicles.</t>
  </si>
  <si>
    <t>APB and BOLO notifications can be associated with an active CAD system Incident record or a new Incident record can be created as an artifact of entering an APB or BOLO notification.</t>
  </si>
  <si>
    <t>Bulletins</t>
  </si>
  <si>
    <t>Capabilities are included to enter and manage All Points Bulletin (APB) notifications with features to aid in the communications of information of significant interest and importance to law enforcement.</t>
  </si>
  <si>
    <t>All Points Bulletins are categorized by type (e.g., general information concerning first responder safety, urgent weather alert, unexpected closures of vital public services, etc.).</t>
  </si>
  <si>
    <t>A catalog of configurable templates based on the bulletin type is used as the basis to enter and update All Points Bulletins.</t>
  </si>
  <si>
    <t>APB Notifications are added to all beat books and, optionally, station logs (fire).</t>
  </si>
  <si>
    <t>Broadcasts</t>
  </si>
  <si>
    <t>Capabilities are included to enter and manage Be On The Lookout (BOLO) broadcasts with unique features for the distribution of high-priority wanted person and vehicle information.</t>
  </si>
  <si>
    <t>BOLO broadcasts are categorized by type (e.g., AMBER Alert, major criminal activity, wanted person, stolen vehicle, etc.).</t>
  </si>
  <si>
    <t>Methods available to enter and update BOLO broadcasts include:</t>
  </si>
  <si>
    <t>A catalog of configurable templates based on the broadcast type is used as the basis to enter and update BOLO broadcasts.</t>
  </si>
  <si>
    <t>A function is available to harvest essential information (e.g., location, nature, suspect(s), vehicle(s), etc.) from a CAD system Incident record and insert it into the BOLO broadcast form where it is available to the end user for editing prior to submission.</t>
  </si>
  <si>
    <t xml:space="preserve">The BOLO broadcast file is checked for any matches when a name or vehicle query is submitted from anywhere in the CAD system. </t>
  </si>
  <si>
    <t>Entry</t>
  </si>
  <si>
    <t>Any authorized CAD user, irrespective of location or device type, is able to query, create, update, or terminate APB and BOLO notifications.</t>
  </si>
  <si>
    <t>Attachments (e.g., documents, images, etc.) can be included with an APB or BOLO notification.</t>
  </si>
  <si>
    <t>APB and BOLO notifications are published immediately upon submission.</t>
  </si>
  <si>
    <t>Routing</t>
  </si>
  <si>
    <t>Default APB and BOLO routing instructions, including notification priority, are preconfigured based on the selected APB or BOLO type.</t>
  </si>
  <si>
    <t>The end user is able to edit the list of recipients prior to the submission of an original or updated broadcast message.</t>
  </si>
  <si>
    <t>Each law enforcement dispatcher included in the distribution receives APB and BOLO notifications as an urgent dispatch order linked to the primary Incident that is closed after the notification has been completed.</t>
  </si>
  <si>
    <t>Each law first responder included in the distribution receives APB and BOLO notifications via their mobile computer and/or handheld communication device(s) as an urgent message requiring acknowledgment.</t>
  </si>
  <si>
    <t>Each closing of an associated dispatch order and each acknowledgment message from a first responder are documented in the APB/BOLO transaction log.</t>
  </si>
  <si>
    <t>A record of each APB and BOLO is automatically added to each beat book.</t>
  </si>
  <si>
    <t>Notification Schedule</t>
  </si>
  <si>
    <t>Based on the business rules for each APB and BOLO type and subject to modification prior to entry, an APB or BOLO notification can be distributed one-time or can be set for recurring broadcasts at a time interval and for a number of iterations that ensures oncoming shifts receive the information.</t>
  </si>
  <si>
    <t>APB and BOLO notifications continue to be republished until the retransmission period expires or is terminated by an authorized end user.</t>
  </si>
  <si>
    <t>When the time is reached for a rebroadcast of an APB or BOLO notification, each law enforcement dispatcher included in the distribution receives an urgent dispatch order with the notification information and each on-duty law Unit included in the distribution receives APB and BOLO an urgent priority notification message requiring acknowledgment via their mobile computer and/or handheld communication device(s).</t>
  </si>
  <si>
    <t>A transaction enables authorized end users to retransmit an APB or BOLO notification on command, irrespective of any scheduled retransmission.</t>
  </si>
  <si>
    <t>Updates</t>
  </si>
  <si>
    <t>Authorized users can update active and inactive APB and BOLO notifications.</t>
  </si>
  <si>
    <t>Updates to APB and BOLO notifications (including inactive notifications) trigger the retransmission of the message.</t>
  </si>
  <si>
    <t>Any future rebroadcasts will contain the updated information.</t>
  </si>
  <si>
    <t>An authorized user can add, update, or delete the retransmission schedule for APB and BOLO notifications.</t>
  </si>
  <si>
    <t>Termination</t>
  </si>
  <si>
    <t>An APB or BOLO can be terminated by an authorized user resulting in a rebroadcast of the APB or BOLO with the reason/disposition serving as the updated content.</t>
  </si>
  <si>
    <t>Administrative</t>
  </si>
  <si>
    <t>The CAD system maintains a searchable centralized file of APB and BOLO notifications.</t>
  </si>
  <si>
    <t>Active and inactive BOLO broadcast records are searchable by any field or combination of fields.</t>
  </si>
  <si>
    <t>CONSENT SEARCH</t>
  </si>
  <si>
    <t>A unique transaction is available for recording the date and time when an officer begins a consent search related to their current Incident or self-initiated administrative activity.</t>
  </si>
  <si>
    <t>CRITICAL TACTICAL RESPONSES</t>
  </si>
  <si>
    <t>The system provides features and functions engineered to support Incidents that escalate into situations requiring specialized tactical responses.</t>
  </si>
  <si>
    <t>The CAD system integrates the dispatch protocols for well-organized and expediated tactical response deployments that can include on duty resources as well as on-call resources.</t>
  </si>
  <si>
    <t>Resource suggestions for a tactical Incident can include specialized vehicles such as an armored personnel carrier, equipment such as a throw phone, or weapons such as explosives.</t>
  </si>
  <si>
    <t>Resource suggestions for a tactical Incident can include resources from internal and external non-law enforcement organizations such as EMS or transportation agencies for extended traffic control.</t>
  </si>
  <si>
    <t>All resources involved in a tactical response can remain assigned to the primary dispatch area and other Units in the same dispatch area can temporarily be assigned to an alternate dispatch area, or the involved resources can be assigned to an alternate dispatch area and those Units not part of the tactical Incident remain assigned to the primary dispatch area.</t>
  </si>
  <si>
    <t>More than one dispatcher can have equal control over an Incident that involves a tactical response.</t>
  </si>
  <si>
    <t>An Incident involving a tactical response may include multiple separate Incidents, all linked to a "master" Incident and assigned to multiple dispatchers (e.g., perimeter security might be coordinated by a different dispatcher than the dispatcher overseeing the tactical Units at the scene, etc.).</t>
  </si>
  <si>
    <t>Individual Units and/or personnel can be assigned functional roles (e.g., incident commander, negotiator, hostage rescue, etc.) and an alias to the Unit ID is created automatically and communications within the  CAD system can be directed to either the Unit ID or associated functional role with the same result.</t>
  </si>
  <si>
    <t>Information Capture</t>
  </si>
  <si>
    <t>The CAD system can document a summary of the threat assessment that was the justification for initiating a tactical response in an obvious area of the dispatch message or Incident record to assist others responding to the Incident.</t>
  </si>
  <si>
    <t xml:space="preserve">Any intelligence gathered as part of the tactical planning is also documented in the same area of the dispatch message and Incident record. </t>
  </si>
  <si>
    <t>FIELD TRAINING</t>
  </si>
  <si>
    <t xml:space="preserve">A recruit in training can be logged into a Unit and recorded on all CAD activity but not counted as a resource for Unit recommendations. </t>
  </si>
  <si>
    <t>When first released for independent patrol, a field training officer can be assigned to "shadow" the trainee.</t>
  </si>
  <si>
    <t>When shadowing a Unit, the field training officer is included in all dispatches and any activities initiated by the trainee.</t>
  </si>
  <si>
    <t>An officer who is shadowing a trainee is never included in a Unit recommendation except for those that include the trainee.</t>
  </si>
  <si>
    <t>FIRE/EMS RESTRICTED RESPONSE</t>
  </si>
  <si>
    <t>Select Incident types that involve a response by Law, Fire, and/or EMS resources can be defined to require the fire/EMS Unit(s) stage away from the location of occurrence until the law officers on scene report the scene is secure.</t>
  </si>
  <si>
    <t>A unique transaction is provided that notifies all affected dispatchers and assigned fire/EMS Units when the scene is declared secure and it is safe for the others to respond to the scene.</t>
  </si>
  <si>
    <t>Based on a configurable business rule, the secure scene notification can be transmitted automatically as an artifact of a "Code 4" declaration by on-scene law officers .</t>
  </si>
  <si>
    <t>Incidents eligible for stacking are defined in the business rules in the Incident type record including:</t>
  </si>
  <si>
    <t>The Incident stacking business rules define the option for assigning stacked Incidents to a Unit prior to the unit logging on for service (e.g., assign to Unit for next shift).</t>
  </si>
  <si>
    <t>A notification is sent to the associated Unit when an Incident is added to or removed from the Unit's stacked Incident queue.</t>
  </si>
  <si>
    <t>A notification is sent to the assigned Unit and controlling dispatcher upon expiration of a configurable timer for the length of time an Incident can remain in a stacked state without being dispatched.</t>
  </si>
  <si>
    <t>A queue of all stacked Incidents is available to any authorized user with access to a dynamic status monitor or a static summary of current CAD Incidents.</t>
  </si>
  <si>
    <t>A queue of stacked Incidents is available for viewing and self-dispatch by the assigned Unit.</t>
  </si>
  <si>
    <t>The estimated travel time using the Unit's current location can be requested for each entry in the stacked Incident queue so the Unit can choose the order to handle the calls based on proximity.</t>
  </si>
  <si>
    <t>When ready to respond to a stacked Incident, the Unit selects from the list of stacked Incidents and updates the status of the selected Incident to "dispatched/enroute."</t>
  </si>
  <si>
    <t>When a Unit clears its current Incident, a notification is sent to the officer's mobile computer and/or handheld device alerting them of any assigned stacked Incidents.</t>
  </si>
  <si>
    <t>If an officer has been on-scene at an Incident that was previously stacked and is interrupted for assignment to a different Incident prior to its completion, the original Incident is automatically placed back in the stacked Incidents queue for that Unit.</t>
  </si>
  <si>
    <t>If new information about a stacked Incident impacts the Incident's qualification for stacking (e.g., increased priority, changed Incident type, etc.), it is moved out of the stacked Incident queue to the general queue of Incidents pending dispatch.</t>
  </si>
  <si>
    <t>A stacked Incident can be moved out of the stacked Incident queue to the general queue of Incidents pending dispatch by a dispatcher or the supervisor for the assigned Unit.</t>
  </si>
  <si>
    <t>The Unit assigned to a stacked Incident that is moved to the general queue of Incidents pending dispatch is excluded from subsequent Unit recommendation analysis.</t>
  </si>
  <si>
    <t>Types of Incidents that might be routed directly to investigative Units includes:</t>
  </si>
  <si>
    <t>Possible ongoing narcotics activity</t>
  </si>
  <si>
    <t>Traffic enforcement requests</t>
  </si>
  <si>
    <t>Abandoned vehicles</t>
  </si>
  <si>
    <t>MEALTIMES</t>
  </si>
  <si>
    <t>Units can be excluded from recommendation to low-priority CAD System Incidents for a configurable amount of time in advance of the scheduled mealtime.</t>
  </si>
  <si>
    <t>Separate from scheduled mealtimes, a transaction is available to the dispatcher to determine if additional Units in the same dispatch group are currently out-of-service for mealtime or have a near-term scheduled mealtime before authorizing a Unit to take their mealtime.</t>
  </si>
  <si>
    <t>NATIONAL INCIDENT-BASED REPORTING SYSTEM (NIBRS)</t>
  </si>
  <si>
    <t>The CAD system captures and exposes or transfers to a Law Records Management System select information from the CAD Incident record for incorporation into a NIBRS report in a format consistent with NIBRS data standards.</t>
  </si>
  <si>
    <t>CAD system incident and Unit activity records are provided as a background function that enables a records management system to import CAD system data essential for the efficient generation of Incident reports, citations, and traffic collision reports using a third-party RMS.</t>
  </si>
  <si>
    <t>CAD system data is exposed or published at multiple configurable milestones over the Incident lifecycle.</t>
  </si>
  <si>
    <t>The solution supports access to CAD system data by the records management system both user-initiated transactions and system-initiated actions at prescribed milestones over the CAD Incident lifecycle.</t>
  </si>
  <si>
    <t>The method applied for exchanging CAD system information with a records management system adheres to a model supported by the RMS provider.</t>
  </si>
  <si>
    <t>PERIMETERS</t>
  </si>
  <si>
    <t>A transaction is available to assist in the establishment of a perimeter around a search area.</t>
  </si>
  <si>
    <t>Centroid-Based</t>
  </si>
  <si>
    <t>An Incident location or a user-entered location is used to set a centroid for the search parameter.</t>
  </si>
  <si>
    <t>A radius (size) of the search area is stated in the transaction to illustrate the search parameter on the maps of all monitoring dispatchers and all assigned Units.</t>
  </si>
  <si>
    <t>A form is returned to the dispatcher as a response to the transaction that identifies each street intersection close to the parameter where a Unit could be assigned for maximum coverage.</t>
  </si>
  <si>
    <t>The selected intersections are within a configured distance on either side of the radius.</t>
  </si>
  <si>
    <t>The format of the form enables the dispatcher to enter an assigned Unit(s) to one or more of the observation points listed in the form, record those assignments, and send a notification of the observation location to the mobile computer and/or handheld communications device associated with the assigned Unit(s).</t>
  </si>
  <si>
    <t>The form can be updated and retransmitted as many times as necessary to assign additional Units to uncovered observation points.</t>
  </si>
  <si>
    <t>The dispatcher can modify and/or add to the list of assignment locations as needed.</t>
  </si>
  <si>
    <t>User Generated</t>
  </si>
  <si>
    <t>The Dispatcher requests the perimeter assignment form be displayed.</t>
  </si>
  <si>
    <t>The dispatcher enters the locations of perimeter assignments and dispatches Units to cover those positions and/or uses the form to record self-directed perimeter locations reported by a Unit.</t>
  </si>
  <si>
    <t>Geofence</t>
  </si>
  <si>
    <t>Creating a temporary geofence can be used to record the movement of assigned units in and out of the search parameter.</t>
  </si>
  <si>
    <t>The geofence feature cannot be used for posting observation point assignments.</t>
  </si>
  <si>
    <t>Post Arrival</t>
  </si>
  <si>
    <t>Upon arrival, Units are illustrated on maps at the perimeter assignment location.</t>
  </si>
  <si>
    <t>Following arrival, all standard CAD transactions (e.g., change location, under control, etc.) are useable for updating Unit status.</t>
  </si>
  <si>
    <t>A message is sent to the mobile computers and/or handheld communication devices of all assigned Units when the parameter is terminated.</t>
  </si>
  <si>
    <t>Pursuit Initiation</t>
  </si>
  <si>
    <t>If a Unit initiating a pursuit is not on scene at a dispatched or self-initiated Incident, a new Incident record is created and the pursuit is managed as an autonomous Incident.</t>
  </si>
  <si>
    <t>Pursuit Transaction</t>
  </si>
  <si>
    <t>A pursuit transaction can be executed from the command line that provides 'pursuit mode' functionality for collecting information at the initiation of the pursuit and enables quick and repeated entry of information throughout the pursuit.</t>
  </si>
  <si>
    <t>Information that can be collected with the initial pursuit transaction in an organized format includes:</t>
  </si>
  <si>
    <t>Location including direction of travel</t>
  </si>
  <si>
    <t>Vehicle description</t>
  </si>
  <si>
    <t>Vehicle license number</t>
  </si>
  <si>
    <t>Occupant(s) description(s)</t>
  </si>
  <si>
    <t>Violation or action that was the basis for attempting to stop the vehicle (reason for the pursuit)</t>
  </si>
  <si>
    <t>Entry of pursuit transactions subsequent to the initial report needs to support documenting location updates, license plates and comments in a single transaction.</t>
  </si>
  <si>
    <t>When a transaction is executed, the system returns to the dispatcher a new preformatted transaction for the entry of the next update.</t>
  </si>
  <si>
    <t>A "silent" validation attempt is performed on each location as entered and, if the system can validate the location, coordinates and other information used for mapping are applied by the system.</t>
  </si>
  <si>
    <t>Changes in location entered through the pursuit transaction are distributed to all monitoring dispatchers, all Units assigned to the pursuit, and all Units in the same dispatch area as the most recent pursuit location where the location updates are posted on all status monitors and, if the location was successfully validated, on all maps in real-time.</t>
  </si>
  <si>
    <t>Dispatchers can enter other transactions and resume use of the pursuit function by resubmitting the pursuit transaction.</t>
  </si>
  <si>
    <t>Lead Unit</t>
  </si>
  <si>
    <t>A transaction is provided for identifying and updating the ID for the lead Unit in the pursuit as the Unit providing updates and not the lead Unit is identified with each transaction.</t>
  </si>
  <si>
    <t>Supporting Units</t>
  </si>
  <si>
    <t>The system distinguishes Units that are directly engaged in the pursuit from those that are supporting the pursuing Units.</t>
  </si>
  <si>
    <t>Units assigned supporting tasks such as traffic control and placement of vehicle immobilization devices are illustrated on status monitors and maps at the assignment location as opposed to the pursuit location.</t>
  </si>
  <si>
    <t>The text description is updated with the next intersecting cross street ("coming up on") whenever the lead pursuit Unit passes through an intersection and with each turn or transition to a different roadway.</t>
  </si>
  <si>
    <t>The process enables dispatchers to broadcast the course of the pursuit without the pursuing Units needing to provide updates via radio.</t>
  </si>
  <si>
    <t>Pursuit Updates</t>
  </si>
  <si>
    <t>A feature is included that provides the dispatcher with a text description of the lead Unit's location, direction of travel, and speed based on GPS position reports whenever the Unit is traveling on the GIS-defined street network.</t>
  </si>
  <si>
    <t>Pursuit Termination</t>
  </si>
  <si>
    <t>A transaction is available to document the time and location where a pursuit is terminated and provide an optional disposition to identify the reason the pursuit was terminated.</t>
  </si>
  <si>
    <t>A pursuit disposition may be different than an Incident disposition.</t>
  </si>
  <si>
    <t>REPORT DESK</t>
  </si>
  <si>
    <t>When staffed, CAD Incidents that meet qualifying criteria are automatically routed to the report desk based on business rules that are driven by the Incident type and priority.</t>
  </si>
  <si>
    <t>CAD Incidents being routed to the reporting desk are placed in a queue that is accessible to all personnel staffing the desk.</t>
  </si>
  <si>
    <t>The reports can be assigned in an order of priority and age as defined in CAD business rules or the report writer can select which queued Incident to handle next.</t>
  </si>
  <si>
    <t>Reporting desk staff can transfer an Incident to the standard pending Incident queue where it is routed to the appropriate dispatcher for assignment to a patrol Unit or other specified resource.</t>
  </si>
  <si>
    <t>If the report desk is no longer being staffed, the reporting desk staff can transfer all Incidents in the report desk queue to the standard pending Incident queue where they are routed to the appropriate dispatcher for assignment to a patrol Unit.</t>
  </si>
  <si>
    <t>SHORT-FORM INCIDENT REPORT</t>
  </si>
  <si>
    <t>The short-form Incident report is only used for Incidents that do not meet the IBRS reporting threshold.</t>
  </si>
  <si>
    <t>A case file number can be assigned to a short-form Incident report.</t>
  </si>
  <si>
    <t>Data captured by CAD to create a short-form Incident report is available for export to a local records management system.</t>
  </si>
  <si>
    <t>TOWED/IMPOUNDED VEHICLES</t>
  </si>
  <si>
    <t>The CAD system provides a facility for recording basic information relative to the towing or impounding of vehicles including:</t>
  </si>
  <si>
    <t>Vehicle data</t>
  </si>
  <si>
    <t>Incident data</t>
  </si>
  <si>
    <t>Tow data</t>
  </si>
  <si>
    <t>Towed/Impounded vehicle records are searchable</t>
  </si>
  <si>
    <t>USE OF FORCE</t>
  </si>
  <si>
    <t>Individual officers may provide, separate from the Incident disposition, a disposition code to indicate any actions taken by the officer during the course of the event that involved the use of force, as defined by agency policy.</t>
  </si>
  <si>
    <t>CAD is not used to document details of use-of-force actions; however, the optional UOF disposition is included with the export of CAD data to a Records Management System where it can be used for ensuring the proper types of reports are submitted by individual officers for UOF reporting.</t>
  </si>
  <si>
    <t>In order for the Records Management System to determine the types of reports required, the disposition indicates the type of force used, such as:</t>
  </si>
  <si>
    <t>K9 apprehension</t>
  </si>
  <si>
    <t>Less-lethal weapons</t>
  </si>
  <si>
    <t>Lethal weapons</t>
  </si>
  <si>
    <t>Non-physical coercion</t>
  </si>
  <si>
    <t>Physical restraint</t>
  </si>
  <si>
    <t>Vehicle immobilization</t>
  </si>
  <si>
    <t>WATCH LIST ("HOT SHEET")</t>
  </si>
  <si>
    <t>CAD provides printable and online versions of a report identifying individuals or vehicles that are wanted or are of interest about recent events, sometimes before an official report is submitted or the information is available in common local and state criminal justice databases.</t>
  </si>
  <si>
    <t>The Watchlist feature facilitates the inclusion and quick access to information concerning persons and vehicles suspected in criminal activities or with outstanding arrest warrants, missing persons cases, stolen vehicles, or other relevant information that law enforcement officers need to be aware of during their day-to-day duties.</t>
  </si>
  <si>
    <t>Digital images can be linked to and accessed from Watch List entries.</t>
  </si>
  <si>
    <t>On-duty officers receive automatic notification from CAD whenever the Watch List is updated.</t>
  </si>
  <si>
    <t>FIRE</t>
  </si>
  <si>
    <t>The system provides a robust fire dispatch system which is a fundamental component of the proposed solution and incorporates essential features and functions for supporting the unique needs of progressive fire suppression organizations.</t>
  </si>
  <si>
    <t>Supported CAD Features and Functions included with the proposed solution to support fire operations include:</t>
  </si>
  <si>
    <t>Auto Dispatch</t>
  </si>
  <si>
    <t>The Incident types selected for Auto Dispatch are defined in the CAD system.</t>
  </si>
  <si>
    <t>The electronic transmission of the Dispatch Message, including those sent to fire quarters printers, occurs concurrently with the execution of the Auto Dispatch function.</t>
  </si>
  <si>
    <t>The Incident record is transmitted to the appropriate dispatcher concurrently with the initiation of the Auto Dispatch and is clearly identified as having been dispatched to, and only to, the first due engine company.</t>
  </si>
  <si>
    <t>If an Incident that was Auto Dispatched is a type with an associated Response Plan that requires dispatching more apparatus than a single engine company, that requirement is displayed prominently to the dispatcher and the unit recommendation consists of the balance of assignment beyond the single engine company already dispatched.</t>
  </si>
  <si>
    <t>Controlled Access Roadway Responses</t>
  </si>
  <si>
    <t>The nearest point of egress is captured during the Incident entry process for Incidents occurring on controlled access roadways and is used when the unit(s) is instructed to enter the limited access roadway in the direction opposing traffic.</t>
  </si>
  <si>
    <t>A unit instructed to enter the limited access roadway opposing traffic can optionally stage prior to entering the roadway point of egress.</t>
  </si>
  <si>
    <t>The law enforcement dispatcher(s) is notified automatically when a fire/EMS unit responding to an Incident located on a limited access roadway via a point of egress enters staged status pending notification that traffic is fully stopped and it is safe to enter the roadway against the normal direction of travel.</t>
  </si>
  <si>
    <t>A transaction is provided for law enforcement dispatchers to notify all staged fire/EMS units and the fire/EMS dispatcher(s) when the limited access roadway segment is clear for the unit(s) to enter the roadway from the point of egress.</t>
  </si>
  <si>
    <t>Drawdown</t>
  </si>
  <si>
    <t>The CAD system supports the configuration of a minimum number of each type of fire suppression apparatus that must be available within the local jurisdiction.</t>
  </si>
  <si>
    <t>Dispatchers and fireground command staff are notified when only the minimum number of a unique type of apparatus are available for response.</t>
  </si>
  <si>
    <t>The CAD system is configurable to adjust Response Plans, specifically those for public service and low priority Incidents, if assigning a specific resource will result in falling below the minimum drawdown threshold.</t>
  </si>
  <si>
    <t>Dispatchers are alerted if attempting to dispatch apparatus to an out-of-area Incident that will result in falling below the minimum drawdown threshold.</t>
  </si>
  <si>
    <t>External Resource Management:</t>
  </si>
  <si>
    <t>The system provides features that enable communications center staff to communicate electronically with neighboring fire departments or other emergency services to request and coordinate additional resources or support in case of large-scale incidents.</t>
  </si>
  <si>
    <t>Positioning and Movement of Resources</t>
  </si>
  <si>
    <t>The CAD system tracks both a Home station and the Currently-assigned station for each apparatus.</t>
  </si>
  <si>
    <t>A CAD transaction is available to dispatchers (using the CAD desktop application) and first responders (using a mobile or handheld communications device) to update the currently-assigned station of an apparatus.</t>
  </si>
  <si>
    <t>Apparatus can be positioned temporarily at predefined fire stations (or other facilities) located outside of the normal service area.</t>
  </si>
  <si>
    <t>Based on system configuration settings for each fire station, out-of-area fire stations either remain displayed on CAD status monitors when no managed units are assigned to that station or are only illustrated when a managed unit is assigned to the out-of-area station as their current quarters.</t>
  </si>
  <si>
    <t>Apparatus from out-of-area agencies can be temporarily assigned to any fire station in the system.</t>
  </si>
  <si>
    <t>Predefining out-of-are apparatus in the CAD system is not required in order to temporarily assign them to a fire station.</t>
  </si>
  <si>
    <t>In-quarters apparatus, including those from out-of-area agencies, are presented on all CAD status monitors based on their currently-assigned station.</t>
  </si>
  <si>
    <t>Restricted Response</t>
  </si>
  <si>
    <t>An Incident that includes a response by fire and/or EMS to a crime scene that has not been secured by law enforcement can be classified as a Restricted Response to alert fire/EMS units to stage away from the scene until it is declared secure.</t>
  </si>
  <si>
    <t>An Incident can automatically be classified as a Restricted Response based on Incident Type code.</t>
  </si>
  <si>
    <t>Any Incident requiring a response by both law enforcement and fire and/or EMS can also be classified as a Restricted Response by a call taker or dispatcher anytime from Incident creation until all Fire/EMS units are onscreen.</t>
  </si>
  <si>
    <t>All electronic transmissions of a Dispatch Message, including those sent to fire quarters printers, to fire/EMS units for an Incident classified as having a Restricted Response is clearly identified in the header of the message alerting the recipient(s) of the Restricted Response classification to include an instruction to stage nearby and wait for clearance before responding to the scene.</t>
  </si>
  <si>
    <t>A transaction is provided for law enforcement dispatchers to notify all staged and responding fire/EMS units and the fire/EMS Dispatcher(s) when the scene is secure.</t>
  </si>
  <si>
    <t xml:space="preserve">If on scene law enforcement units have declared the crime scene to be under control (commonly referred to as "code 4") the automatic Restricted Response classification is removed and a message is sent to the mobile and/or handheld communication devices for all fire/EMS units staged or still enroute. </t>
  </si>
  <si>
    <t>Utility Company Requests</t>
  </si>
  <si>
    <t>Both dispatchers (using the CAD desktop application) and first responders (using a mobile or handheld communications device) are able to initiate a request for a public utility (e.g., power, natural gas, etc.) response.</t>
  </si>
  <si>
    <t>The CAD system displays/routes to the controlling dispatcher for the incident or a designated service desk position a callout instruction that identifies the utility service to be contacted.</t>
  </si>
  <si>
    <t>All information required to notify a utility service is predefined in a CAD system utility.</t>
  </si>
  <si>
    <t>Upon completion of the notification, the time contacted and the utility-provided ETA are recorded to the Incident record and a message confirming the notification with the ETA is automatically sent to the Incident Commander.</t>
  </si>
  <si>
    <t>A function is available to dispatchers (using the CAD desktop application) and first responders (using a mobile or handheld communications device) to record the time of arrival for the utility service.</t>
  </si>
  <si>
    <t>Volunteer Station/Personnel Dispatching</t>
  </si>
  <si>
    <t>The CAD system supports operations for stations/quarters with different methods of staffing , to include:</t>
  </si>
  <si>
    <t>Only career firefighters</t>
  </si>
  <si>
    <t>Only volunteer firefighters</t>
  </si>
  <si>
    <t>A combination of career and volunteer firefighters</t>
  </si>
  <si>
    <t>A volunteer station must have all of the required apparatus available at time of dispatch or the system will recommend an additional station(s) until the full complement of required resources can be fulfilled.</t>
  </si>
  <si>
    <t>The CAD system also enables the direct dispatch by Unit ID (callsign) to any command staff or special call resources that are included in the Resource Recommendation.</t>
  </si>
  <si>
    <t>An integrated mobile app provides volunteer firefighters the ability to immediately acknowledge receipt of the dispatch alert and indicate if they are responding directly to the scene of the Incident or are first reporting to the station to respond with an apparatus.</t>
  </si>
  <si>
    <t>The CAD system monitors the number of firefighters per station that have acknowledged receipt of the dispatch alert and notifies the dispatcher if a configurable number of firefighters, as defined in the Response Plan, have not acknowledged the dispatch alert within a configurable time interval.</t>
  </si>
  <si>
    <t>The dispatcher alert includes an updated Resource Recommendation to fill the balance of the dispatch assignment from a different station(s) based on the business rules defined for the Response Plan.</t>
  </si>
  <si>
    <t>If a station(s) is dispatched to an incident as opposed to individual apparatus, any Unit from the dispatched station(s) is added to the Incident automatically when reporting they are responding, if the station has only been dispatched to a single working Incident.</t>
  </si>
  <si>
    <t xml:space="preserve">A configuration setting causes the dispatcher to be alerted if the total number and correct complement of apparatus fails to meet the minimum threshold for responding within the time allocated, as defined in the Response Plan, </t>
  </si>
  <si>
    <t>Both dispatchers (using the CAD desktop application) and firefighters (using a mobile or handheld communications device) are able to assign a firefighter(s) to a specific apparatus for firefighter accountability (safety) and documentation.</t>
  </si>
  <si>
    <t>Water Sources</t>
  </si>
  <si>
    <t>The system maintains records of public and private water sources in areas without a water supply suitable for firefighting</t>
  </si>
  <si>
    <t>The database of available water sources is searchable based on proximity to a given location.</t>
  </si>
  <si>
    <t>If an Incident with a fire-type (as defined in the Incident type record) is in an area without a public water source, all locations with alternate water sources within a proximity to the Incident location are added to the Incident record and included in all electronic and printed communications of the associated Incident.</t>
  </si>
  <si>
    <t>First Responders</t>
  </si>
  <si>
    <t>Dispatch notifications transmitted to a station for in-quarters units are directed to the currently-assigned station for the apparatus(es) being dispatched, including:</t>
  </si>
  <si>
    <t>Any interfaced station alerting system</t>
  </si>
  <si>
    <t>Native CAD alerting functions</t>
  </si>
  <si>
    <t>Command Staff</t>
  </si>
  <si>
    <t>Dispatch notifications can be included as part of a response plan to persons/Units that are not among the first-responders being dispatched including (examples):</t>
  </si>
  <si>
    <t>Chief Officers</t>
  </si>
  <si>
    <t>Public Information Officer</t>
  </si>
  <si>
    <t>Investigators</t>
  </si>
  <si>
    <t>Dispatch notifications to persons/Units not part of the actual dispatch can be triggered based on configurable business rules set in Incident management records including:</t>
  </si>
  <si>
    <t>Combination of Incident Type and Incident Alarm Level</t>
  </si>
  <si>
    <t>Specific Apparatus Dispatched (e.g., hazmat Unit, mobile communication unit, etc.)</t>
  </si>
  <si>
    <t>Station Alerting</t>
  </si>
  <si>
    <t>The process of alerting fire stations of new dispatch and move-up orders is automated and occurs seamlessly as an artifact of the dispatch function.</t>
  </si>
  <si>
    <t>The combination of all station alerting features demonstrate reduced dispatch times and improved accuracy in the notification process.</t>
  </si>
  <si>
    <t>The CAD system identifies which Unit(s) and/or stations(s) need to be alerted based on the current station for each dispatched Unit that is in available-in-quarters status.</t>
  </si>
  <si>
    <t>Individual personnel, resources and Units can be selectively alerted based on their roles and responsibilities (e.g., an alert for a water rescue includes only a specialty dive team, a hazardous materials response includes specially-trained personnel from multiple stations, etc.)</t>
  </si>
  <si>
    <t>All station alerting features are available to all fire dispatchers operating from anywhere in the system including mobile command and communications Units.</t>
  </si>
  <si>
    <t>An interface with a third-party station alerting system is included or available to satisfy the requirements specified here.</t>
  </si>
  <si>
    <t>More than one station alerting system from the same or a different manufacturer(s) can be used within the CAD system under certain circumstances including:</t>
  </si>
  <si>
    <t>One station alerting system covers one group of stations and an additional station alerting system covers a different group of stations</t>
  </si>
  <si>
    <t>Once station alerting system serves as a primary and the second as a backup which is activated automatically should a failure be detected in the primary alerting system either automatically as the result of an error message or delivery delay by the primary system, or is placed in the primary role  by user command.</t>
  </si>
  <si>
    <t>Dispatch information provided to the third-party station alerting system is sufficient that the fire station alerting system is able to determine the appropriate notification actions to be executed at each firehouse with in-quarters apparatus being dispatched (e.g., audio alerts, visual alerts, electromechanical controls, voice announcements , etc.)</t>
  </si>
  <si>
    <t>The transmitted information is also sufficient for station alerting system equipped with a printed dispatch order option to provide the required printout.</t>
  </si>
  <si>
    <t>A single alert message is sent to a third-party station alerting system that can alert multiple units and/or multiple stations based on a single transaction.</t>
  </si>
  <si>
    <t>The CAD system is able to require and process an automated acknowledgement from the station alerting equipment that the alert message was received at each included firehouse.</t>
  </si>
  <si>
    <t>If the CAD system is configured to require Units acknowledge an alert from the station, the Unit is first placed in Assigned status and is upgraded to Dispatched status once the acknowledgement is transacted.</t>
  </si>
  <si>
    <t>Direct connected, CAD-driven auxiliary alerting functions such as digitized voice announcements, visual displays, digital messages and printed messages is included or available to augment the primary notification method.</t>
  </si>
  <si>
    <t>Audible alerts generated from CAD that use text-to-voice technologies to announce key information about the Incident, incorporate information such as the address, type of emergency, and any special instructions.</t>
  </si>
  <si>
    <t>An interface with any directly-connected or third-party station alerting system accepts and processes error messages when an alert is not completed successfully by sending a priority message requiring acknowledgement to the controlling dispatcher for the associated Incident..</t>
  </si>
  <si>
    <t>All transactions, inbound and outbound, related to station alerting are logged in a dedicated transaction log along with an entry in any related Incident record(s).</t>
  </si>
  <si>
    <t>Dispatch notifications are transmitted to the station(s) associated with each unit being dispatched based on the following business logic:</t>
  </si>
  <si>
    <t>Both current and home stations for the unit(s) being dispatched.</t>
  </si>
  <si>
    <t>Only when the dispatched unit is in the station</t>
  </si>
  <si>
    <t>Irrespective of the unit being in or out of the station</t>
  </si>
  <si>
    <t>A single printout per station with multiple units being dispatched</t>
  </si>
  <si>
    <t>FIRE-SPECIFIC REPORTS</t>
  </si>
  <si>
    <t>The CAD system produces two standard reports unique to the fire service including:</t>
  </si>
  <si>
    <t>NFPA 1221 benchmarks. (90 percent of emergency alarm processing shall be completed within 64 seconds, and 95 percent of alarm processing shall be completed within 106 seconds)</t>
  </si>
  <si>
    <t>Ability to create, within the CAD application, standard reports consistent with NFPA 1710 benchmarks (the turnout standard for fire and EMS responses, regardless of time of day, is: 90% of all emergency responses to fire calls must turnout within 80 seconds or less. 90% of all emergency responses to EMS calls must turnout within 60 seconds or less)</t>
  </si>
  <si>
    <t>The CAD system can document, time stamp, and report on all standard NFPA 1710  benchmarks.</t>
  </si>
  <si>
    <t>The system allows the agencies to create additional user-defined benchmarks that can be documented, time-stamped, and reported on.</t>
  </si>
  <si>
    <t>The NFPA 1710 report applies Incident creation information to produce a separate report for Incidents that incorporated the use of call screening (EMD) software for EMS Incidents.</t>
  </si>
  <si>
    <t>Individual response time reports can be produced for various segments of the operation.</t>
  </si>
  <si>
    <t>Reports can be produced based on time of day and day of week.</t>
  </si>
  <si>
    <t>FIRE-SPECIFIC STATUSES</t>
  </si>
  <si>
    <t>The CAD system supports creation of Incident and Unit statuses that are unique to the fire service.</t>
  </si>
  <si>
    <t>GROUND OPERATIONS</t>
  </si>
  <si>
    <t>Attack Mode</t>
  </si>
  <si>
    <t>It is assumed that fire attack will be offensive (interior) upon first unit/apparatus arrival and the CAD system includes a transaction for recording a change from offensive to defensive (exterior) attack mode.</t>
  </si>
  <si>
    <t>A CAD transaction enables dispatchers (using the CAD desktop application) and firefighters (using a mobile or handheld communications device) to document as a unique history segment type with the CAD Incident record when an order is issued to shift from an offensive or transitional attack mode to a defensive tactic.</t>
  </si>
  <si>
    <t>Immediately upon execution of the transaction the attack mode form interior to exterior, a high priority message is sent to the integrated mobile application and the mobile app of all assigned units alerting them to the shift in fireground tactic.</t>
  </si>
  <si>
    <t>Based on configuration settings, execution of the transaction also generates a notification to any interfaced third-party application used for managing fireground operations.</t>
  </si>
  <si>
    <t>Any digital or printed information communicated to apparatus enroute or subsequently dispatched to the Incident include a prominent notification that a defensive attack is in effect.</t>
  </si>
  <si>
    <t>Balance of Assignment</t>
  </si>
  <si>
    <t>When a balance of assignment is requested for a specific alarm level, the CAD system compares the list of all units/apparatus on scene, enroute or dispatched against the list of all units/apparatus that should have been recommended based on the combination of current and lower alarm levels.</t>
  </si>
  <si>
    <t>The function addresses those situations where special call units have been assigned and may meet the requirement for some of the additional units specified for the stated alarm level.</t>
  </si>
  <si>
    <t>A unit recommendation is presented to the dispatcher for any additional units required to fulfill the full complement of required resources.</t>
  </si>
  <si>
    <t>Checklists can be created in CAD and accessed by dispatchers (using the CAD desktop application) and firefighters (using a mobile or handheld communications device) that reduce written standard operating procedures to interactive checklists of required and recommended tasks for select Incident types.</t>
  </si>
  <si>
    <t>Different checklists can be created for dispatch and field operations.</t>
  </si>
  <si>
    <t>Further details of the checklist features of the CAD system are provided in the Basic section of this workbook.</t>
  </si>
  <si>
    <t>Condition Report</t>
  </si>
  <si>
    <t>A unique CAD transaction is available to dispatchers (using the CAD desktop application) and firefighters (using a mobile or handheld communications device) to memorialize a condition report for the current Incident.</t>
  </si>
  <si>
    <t>The system can capture a condition report in the format of a general size-up or as a 360-degree assessment.</t>
  </si>
  <si>
    <t>If an Incident is active, the most recent condition report is presented prominently in all displayed, communicated and printed dispatch notifications and Incident records.</t>
  </si>
  <si>
    <t>Entrapment</t>
  </si>
  <si>
    <t>A unique transaction is provided for an on-scene unit/apparatus to report they are with an entrapped victim(s).</t>
  </si>
  <si>
    <t>A second transaction is provided for recording the time the (each) person is extricated.</t>
  </si>
  <si>
    <t>The transactions support situations where there is more than one person entrapped at the same Incident.</t>
  </si>
  <si>
    <t>The CAD system provides a simple means of upgrading the response to a traffic collision or other Incident when it is learned entrapment is involved after the Incident has been dispatched.</t>
  </si>
  <si>
    <t>Evacuations</t>
  </si>
  <si>
    <t>Using the included tactical mapping application, a dispatcher (using the CAD desktop application) or fire command staff (using a mobile communications device) draw the perimeter of an evacuation area and the integrated GIS data source is applied to produce a listing by street address of all locations in the selected area to receive evacuation warnings.</t>
  </si>
  <si>
    <t>The listing of location within the evacuation area is provided in an electronic format that supports the direct and expeditious assignment of units with evacuation notification responsibilities to multiple block segments.</t>
  </si>
  <si>
    <t>Evacuation assignments to Units and/or individual first responders can be made by dispatchers (using the CAD desktop application) and fire command staff (using a mobile communications device).</t>
  </si>
  <si>
    <t>Evacuation notification assignments are transmitted to field personnel using the same features and functions used to communicate assignment to calls-for-service.</t>
  </si>
  <si>
    <t>Dispatchers (using the CAD desktop application) and field personnel (using a mobile or handheld communications device) can record the time the evacuation notice was delivered at each street block segment and document the method of delivery for the notification (e.g., mobile loudspeaker, air support loudspeaker, door-to-door, etc.).</t>
  </si>
  <si>
    <t>Evacuation Routes</t>
  </si>
  <si>
    <t>CAD users can also create a temporary evacuation route(s) in text form that are associated with an active Incident.</t>
  </si>
  <si>
    <t>Personnel Accountability Report (PAR)</t>
  </si>
  <si>
    <t>The CAD system provides a function available to dispatchers (using the CAD system workstation application) and firefighters (using a mobile or handheld communications device) to easily perform a Personnel Accountability Report (rollcall) for all fire suppression companies assigned to CAD Incident.</t>
  </si>
  <si>
    <t>Ideally, the CAD system provides a list of all assigned fire suppression companies that can simply be acknowledged with the Personnel Accountability Report as each report is received from the fireground.</t>
  </si>
  <si>
    <t>Rapid Intervention Team (RIT)</t>
  </si>
  <si>
    <t>A unique transaction is available for identifying the personnel and/or units at the scene of a fire or other significant Incident that have been designated as the Rapid Intervention Team (RIT) with the sole responsibility of responding to emergency situations involving trapped or endangered firefighters.</t>
  </si>
  <si>
    <t>In the event of a firefighter safety issue, the RIT can be immediately identified and dispatched to rescue the endangered firefighters.</t>
  </si>
  <si>
    <t>HYDRANTS</t>
  </si>
  <si>
    <t>Hydrant Records</t>
  </si>
  <si>
    <t>The system is able to recommend the closest fire hydrant(s) based on geospatial data that is provided by an enterprise Geographic Information System (GIS).</t>
  </si>
  <si>
    <t>Incident type records define whether hydrant information is to be included as part of the dispatch message.</t>
  </si>
  <si>
    <t>Data available from the GIS, the CAD system or a supplemental data source for each hydrant includes, at minimum:</t>
  </si>
  <si>
    <t>Validated Location (e.g., street address, intersection, etc.)</t>
  </si>
  <si>
    <t>Location Description</t>
  </si>
  <si>
    <t>Coordinates (latitude and longitude)</t>
  </si>
  <si>
    <t>All Outlets (quantity, size and thread type)</t>
  </si>
  <si>
    <t>Flow Rate and Pressure</t>
  </si>
  <si>
    <t>Location of Shutoff Valve</t>
  </si>
  <si>
    <t>Selecting a hydrant icon from the map displays the details of the hydrant</t>
  </si>
  <si>
    <t>A separate map layer displaying hydrant locations and data is provided for call takers and dispatchers as well as fire units using a mobile and/or handheld communications device.</t>
  </si>
  <si>
    <t>Each hydrant included in a recommendation for an active Incident is displayed on the same map layer, or an overlay layer, as the Incident and remains displayed on the map unit the Incident is closed.</t>
  </si>
  <si>
    <t>Hydrant status is easily discerned based on the icons used on the map.</t>
  </si>
  <si>
    <t>All operational fire hydrants within a configurable radius of the Incident are included in the system-generated recommendation.</t>
  </si>
  <si>
    <t>Recommended hydrants are ordered based on their proximity to the Incident.</t>
  </si>
  <si>
    <t>A configurable business rule is available to set a maximum number of hydrants included on the list of closest hydrants.</t>
  </si>
  <si>
    <t>A configurable business rule is available to set a maximum distance from the Incident location for hydrants included on the list of closest hydrants.</t>
  </si>
  <si>
    <t>The ordered list of recommended hydrants is included with each dispatch notification sent to a mobile and/or handheld communications device as well as any dispatch notification sent to a fixed printer in the fire station(s) associated with each dispatched unit/apparatus.</t>
  </si>
  <si>
    <t>The list of recommended hydrants contains the distance between each hydrant and the Incident location.</t>
  </si>
  <si>
    <t>The status of hydrants that are temporarily out of service is prominently identified in displayed, communicated and printed listings of recommended hydrants.</t>
  </si>
  <si>
    <t>Hydrant Status</t>
  </si>
  <si>
    <t>Hydrant status information is either maintained within the CAD system or is maintained by a supplemental data source integrated with the CAD system.</t>
  </si>
  <si>
    <t>Hydrant status can be updated from within the CAD environment in real-time.</t>
  </si>
  <si>
    <t>Hydrant status can be updated remotely by hydrant maintenance personnel through a secure web portal.</t>
  </si>
  <si>
    <t>Standpipe Connections</t>
  </si>
  <si>
    <t>Premise Information records maintained by or accessible from CAD support the inclusion of information in the dispatch message about standpipes at a given location.</t>
  </si>
  <si>
    <t>In addition to the automated move up feature specified in this section, a dispatcher can initiate a move of a single Unit from one station to another at any time.</t>
  </si>
  <si>
    <t>A move back transaction transmits a move notification to one or more specified Units instructing each Unit to move back to their home station.</t>
  </si>
  <si>
    <t>If a Unit clears its current assignment and is returning to a station currently staffed by a Unit that was moved up to cover the associated station,  the dispatcher can be notified that the moved up Unit can be released from its move status and returned to the station it was assigned when the move up transaction was initiated.</t>
  </si>
  <si>
    <t>The move back transaction can be initiated directly from the message notifying the dispatcher of the move back recommendation without reentering any information.</t>
  </si>
  <si>
    <t>If dispatching local units out of jurisdiction or requesting mutual aid resources from an outside agency is covered by a formal mutual aid agreement, no special approval is required; however, if there is no mutual aid agreement in place, approval from a command officer is required.</t>
  </si>
  <si>
    <t>Providing Mutual Aid Support</t>
  </si>
  <si>
    <t>The CAD system can facilitate the entry/creation of Incidents from outside agencies requesting resources be dispatched as mutual aid to their jurisdiction.</t>
  </si>
  <si>
    <t>Mutual aid incidents do not require a validated location.</t>
  </si>
  <si>
    <t>A mutual aid request can be created based on unit/apparatus quantity and type in which case standard unit recommendation is applied.</t>
  </si>
  <si>
    <t>A mutual aid request can also be created based on a specific unit(s)/apparatus(es) in which case the unit recommendation will be limited to the requested unit, if that unit is available to be dispatched.</t>
  </si>
  <si>
    <t>Receiving Mutual Aid Support</t>
  </si>
  <si>
    <t xml:space="preserve">Mutual aid units responding from out-of-jurisdiction agencies are included in the Incident record and are managed using the same CAD features and functions as available for any other Incident including tracking the location and status of dispatched mutual aid resources. </t>
  </si>
  <si>
    <t>A mutual aid unit does not need to be predefined in the CAD units dataset to be dispatched to an Incident.</t>
  </si>
  <si>
    <t>NATIONAL FIRE INCIDENT REPORTING SYSTEM (NFIRS) / RECORDS MANAGEMENT SYSTEM</t>
  </si>
  <si>
    <t>The CAD system captures and exposes or transfers to a Fire Records Management System select Incident data (based on U.S. Fire Administration data validation rules) from the CAD Incident record for incorporation into an NFIRS report in a format consistent with NFIRS data standards.</t>
  </si>
  <si>
    <t>The CAD system captures and exposes or transfers to a Fire Records Management System select Unit data from the CAD Incident record for each dispatched apparatus for incorporation into an NFIRS report in a format consistent with NFIRS data standards.</t>
  </si>
  <si>
    <t>The solution supports access of CAD system data by the records management system both user-initiated transactions and system-initiated actions at prescribed milestones over the CAD Incident lifecycle.</t>
  </si>
  <si>
    <t>Queries of an interfaced fire records management system from within the CAD system environment include (depending on RMS capabilities):</t>
  </si>
  <si>
    <t>Preplan and Building Information</t>
  </si>
  <si>
    <t>First Responder Scheduling / Rosters</t>
  </si>
  <si>
    <t>Apparatus and Equipment Module</t>
  </si>
  <si>
    <t>Personnel Records (with restrictions)</t>
  </si>
  <si>
    <t>Hydrant and Water Supply Information</t>
  </si>
  <si>
    <t>Through the use of single sign on or another method, a user of the CAD system is not required to provide additional credentials or directly sign-on to the records management system to execute queries.</t>
  </si>
  <si>
    <t>A function is available within the CAD environment that launches a screen external to the CAD system for users to directly access the records management system.</t>
  </si>
  <si>
    <t>Emergency Response Guide (ERG)</t>
  </si>
  <si>
    <t>The most recent version of the Emergency Response Guide (ERG) as published by the U.S. Department of Transportation (DOT) is accessible to dispatchers (using the CAD desktop application) and firefighters (using a mobile or handheld communications device).</t>
  </si>
  <si>
    <t>Key Boxes</t>
  </si>
  <si>
    <t>Premise Information records maintained by or accessible from CAD support the inclusion of information about key boxes (often referred to as Knox Box) in the dispatch notification message.</t>
  </si>
  <si>
    <t>Key box information is only available to first responders for the location of occurrence for an active Incident and users operating from the communications center.</t>
  </si>
  <si>
    <t>Key box information is only searchable across the enterprise by users operating from the communications center.</t>
  </si>
  <si>
    <t>Preplans</t>
  </si>
  <si>
    <t>The preplan feature provides first responders information about high-risk buildings, hazardous materials, and other critical infrastructure issues to aid in the assessment of risks and the formulation of effective strategies while enroute to an Incident.</t>
  </si>
  <si>
    <t>Fire preplans are presented to dispatchers and first responders as premise information according to the business rules defined for managing all types of premise information.</t>
  </si>
  <si>
    <t>Fire preplans are created and maintained as a CAD system feature, are imported into CAD from a fire records management system or are accessed from a fire records management system in real-time.</t>
  </si>
  <si>
    <t>If preplan information is maintained using the CAD system, a form or template is provided for collecting preplan information.</t>
  </si>
  <si>
    <t>If preplan information is obtained from a fire records management system, the CAD system must support obtaining preplan information from more than one fire records management system in a multi-agency operation.</t>
  </si>
  <si>
    <t>Digital images and additional forms of Windows-compatible documents can be included as attachments to a preplan record.</t>
  </si>
  <si>
    <t>Links to preplan records at the Incident location of occurrence are included in the premise information supplied with the dispatch message and Incident record.</t>
  </si>
  <si>
    <t>An option is provided for a user to request a search of all preplan records available for a prescribed radius around the Incident location of occurrence.</t>
  </si>
  <si>
    <t>Users can search preplan records by location unrelated to an Incident.</t>
  </si>
  <si>
    <t>Controlled Burning</t>
  </si>
  <si>
    <t>The CAD system includes a feature for recording all scheduled controlled burn events reported by the associated permit holder.</t>
  </si>
  <si>
    <t>The user recording the controlled burning event is immediately alerted if a Red Flag Warning is in effect and the entry of the controlled burning record is blocked.</t>
  </si>
  <si>
    <t>A list of active and scheduled Controlled Burns is accessible to dispatchers (using the CAD desktop application) and firefighters (using a mobile or handheld communications device).</t>
  </si>
  <si>
    <t>When a new fire-type Incident is created and the Incident Location is geo-validated, the duplicate call check will include an examination of any nearby active Controlled Burns if the Event Type record is identified as being a fire type.</t>
  </si>
  <si>
    <t>Combination Units</t>
  </si>
  <si>
    <t>A single apparatus can be classified as fulfilling more than one apparatus type (e.g., Quint, aerial rescue, etc.).</t>
  </si>
  <si>
    <t>Unit recommendations incorporate configurable business rules for limiting a Unit to satisfying a single apparatus type requirement (e.g., either rescue or engine) or allowing it to satisfy more than one apparatus type requirement (e.g., both rescue and engine).</t>
  </si>
  <si>
    <t>Light Force/Task Force</t>
  </si>
  <si>
    <t>The Unit IDs of multiple fire apparatus can be grouped under a single callsign to create a Light Force/Task Force.</t>
  </si>
  <si>
    <t>Light Force/Task Force callsigns do not need to be predefined as a valid Unit ID prior to their use.</t>
  </si>
  <si>
    <t>The Light Force/Task Force callsign is treated the same as a Unit ID in all CAD system functions.</t>
  </si>
  <si>
    <t>Additional Units can be assigned to a Light Force/Task Force and currently-assigned Units can be removed from membership in the Light Force/Task Force.</t>
  </si>
  <si>
    <t>Non-Operations Units</t>
  </si>
  <si>
    <t>Facilities are provided for monitoring the routine activities and occasional dispatch of a range of Unit types whose primary work assignments extend beyond the role of fire suppression.</t>
  </si>
  <si>
    <t>Dispatchers can elect not to include non-suppression Units on their status monitors unless the unit is under the control area of the dispatcher or is assigned to an Incident under the control area(s) of the dispatcher.</t>
  </si>
  <si>
    <t>Paired Apparatus</t>
  </si>
  <si>
    <t>In situations that always require one uniquely-identified apparatus be dispatched along with an additional uniquely-identified apparatus (e.g., a utility truck and a trailered boat, etc.), a pairing relationship between the two or more Units can be established so that recommending or dispatching one paired Unit automatically includes the recommendation or dispatching of the other paired Unit(s).</t>
  </si>
  <si>
    <t>Resource Recommendations will exclude all paired Units if any one of the paired Units is unavailable for dispatch.</t>
  </si>
  <si>
    <t>Special Call Resources</t>
  </si>
  <si>
    <t>Resource recommendations to an active Incident are available for apparatus and/or personnel based on the needs identified by a special call request, such as (examples):</t>
  </si>
  <si>
    <t>Air (SCBA) Unit</t>
  </si>
  <si>
    <t>Aviation Resources</t>
  </si>
  <si>
    <t>Chaplin</t>
  </si>
  <si>
    <t>Hazardous Materials Unit</t>
  </si>
  <si>
    <t>Heavy Rescue</t>
  </si>
  <si>
    <t>Light Unit</t>
  </si>
  <si>
    <t>Mobile Command Unit</t>
  </si>
  <si>
    <t>Rehab Unit</t>
  </si>
  <si>
    <t>The resulting recommendation is displayed to the dispatcher in a format similar to a dispatch message for easy assignment of resources.</t>
  </si>
  <si>
    <t>Standard notification and alerting processes are enabled for special call resources, based on system configuration settings.</t>
  </si>
  <si>
    <t>Water Tanker/Water Tender Response</t>
  </si>
  <si>
    <t xml:space="preserve">Resource recommendations to fire-type Incidents occurring in predefined geographic areas without a water supply suitable for firefighting are adjusted automatically to include water tankers or water tenders based on response plan business rules. </t>
  </si>
  <si>
    <t>EMS</t>
  </si>
  <si>
    <t>The solution delivers timely and effective emergency medical services functionality to the communications center consumers and is an essential component of the proposed solution.</t>
  </si>
  <si>
    <t>Supported CAD Features and Functions included with the proposed solution to support emergency medical services operations include:</t>
  </si>
  <si>
    <t>EMS DISPATCH STRUCTURE</t>
  </si>
  <si>
    <t>The native features of the CAD system support two primary functions of emergency medical services including:</t>
  </si>
  <si>
    <t>Delivering emergent on-site care for individuals experiencing medical emergencies or traumatic injuries</t>
  </si>
  <si>
    <t>Providing non-emergency patient care transportation</t>
  </si>
  <si>
    <t>Dispatcher Assignments</t>
  </si>
  <si>
    <t>The CAD system provides real-time configuration options for managing the assignment of EMS dispatch responsibilities to a dispatcher(s) including:</t>
  </si>
  <si>
    <t>EMS dispatching can be assigned to a dedicated EMS dispatcher or can be assigned to a single dispatcher responsible for both fire and EMS dispatching within a defined geographic area.</t>
  </si>
  <si>
    <t>AT PATIENT</t>
  </si>
  <si>
    <t>A unique transaction is available to dispatchers and on-scene resources using a mobile application or handheld communications device to document the time of initial contact with a patient.</t>
  </si>
  <si>
    <t>The At Patient transaction supports the inclusion of a number to indicate patient number for Incidents where more than one patient requires medical attention.</t>
  </si>
  <si>
    <t>MULTI-CASUALTY INCIDENT (MCI) MANAGEMENT</t>
  </si>
  <si>
    <t>Features are included with the CAD system specifically for, or can be adopted for, the effective management of large scale multi-casualty events.</t>
  </si>
  <si>
    <t>The focus of the features used for MCI management is the orderly division of work amongst communications center personnel and first responders in alignment with the National Incident Management System (NIMS) model.</t>
  </si>
  <si>
    <t>Declaring a multi-causality Incident institutes preconfigured alternate Incident and communications routing workflows based on a combination of configurable business rules and real-time transactions.</t>
  </si>
  <si>
    <t>All aspects of the CAD system (e.g., dispatching, status monitoring, etc.) extend to efficient integrated management of medical personnel (e.g., doctors, nurses, etc.) providing advanced medical care at the scene or an assigned triage center.</t>
  </si>
  <si>
    <t>Preprepared contingency plans are accessible to all first responders and communications center staff to provide guidance in the management of multicausality incidents.</t>
  </si>
  <si>
    <t>While described as individual positions in the specifications below, one dispatcher can assume more than one communications center staff role during an MCI.</t>
  </si>
  <si>
    <t>The number of dispatchers dedicated to the management of the MCI can be scaled as dictated by the conditions of the Incident and the various dispatcher roles can be combined and separated between positions as needed.</t>
  </si>
  <si>
    <t>Any of the responsibilities described in this section can be assigned to a remote dispatcher if a mobile command vehicle or emergency operations center with dispatch capability is activated.</t>
  </si>
  <si>
    <t>Resource Control</t>
  </si>
  <si>
    <t xml:space="preserve">One dispatcher for each involved discipline maintains primary responsibility for the management of activities at the incident scene and management of all resources engaged at the Incident location. </t>
  </si>
  <si>
    <t>A different dispatcher is able to assume control for resources from one or more disciplines that are enroute or on scene at their assigned location that is not the location of occurrence (e.g., staged units, permitter security resources, etc.) with release of control coming at the time a resource is discharged or is dispatched to the scene.</t>
  </si>
  <si>
    <t>A different dispatcher is able to assume control for support resources (e.g., public utilities, transportation management agencies, social services, non-governmental organizations, etc.) with release of control coming at the time a resource is discharged or is dispatched to the scene.</t>
  </si>
  <si>
    <t>Secondary Resource Requests</t>
  </si>
  <si>
    <t>A dispatcher from one or more disciplines can assume control for managing requests for assistance from allied public safety agencies and other external organizations that are not part of the communications center ecosystem.</t>
  </si>
  <si>
    <t>Logistics Management</t>
  </si>
  <si>
    <t>A dispatcher from one or more disciplines can assume control for managing requests for logistics support including supplies such as food, water, personal protective equipment, medical supplies, equipment, etc.</t>
  </si>
  <si>
    <t>One dispatcher is able to be assigned responsibility for the management of EMS resources when ready for transport.</t>
  </si>
  <si>
    <t>When an EMS unit is ready to depart the MCI scene, the EMS transport dispatcher is notified and they will either document the transport location provided by the EMS unit or will assign a transport facility.</t>
  </si>
  <si>
    <t>The EMS transport dispatcher maintains control of EMS units from the time they begin the transport until they clear the hospital.</t>
  </si>
  <si>
    <t>NATIONAL EMERGENCY MEDICAL SERVICES INFORMATION SYSTEM (NEMSIS)</t>
  </si>
  <si>
    <t>The CAD system captures and exposes or transfers to an ImageTrend electronic patient care reporting (ePCR) system select information (based on National Highway Traffic Safety Administration data validation rules) from the CAD Incident record for incorporation into a NEMSIS report in a format consistent with NEMSIS data standards.</t>
  </si>
  <si>
    <t>The solution supports access to the CAD system data by the records management system both user-initiated transactions and system-initiated actions at prescribed milestones over the CAD Incident lifecycle.</t>
  </si>
  <si>
    <t>PATIENT CARE INFORMATION</t>
  </si>
  <si>
    <t>The system adheres to industry standards and regulations to protect sensitive patient information.</t>
  </si>
  <si>
    <t>If the CAD system is configured to allow named patient care information to be collected during the dispatch workflow, the information is segregated from other Incident data and is accessibility only to EMS personnel assigned to the associated CAD Incident and communications center staff.</t>
  </si>
  <si>
    <t>SPECIAL EVENT COVERAGE</t>
  </si>
  <si>
    <t>Qualified EMS units assigned to and available at special events that possess the required resources to fulfill a Unit recommendation for any dispatchable CAD Incident associated with the event are recommended over other eligible resources.</t>
  </si>
  <si>
    <t>Qualified EMS units assigned to and available at special events with the required resources can be excluded from consideration for any dispatchable CAD Incident not associated with the event.</t>
  </si>
  <si>
    <t>TIERED EMS RESPONSES</t>
  </si>
  <si>
    <t>Response Plans can be defined for tiered responses by classes of EMS units including:</t>
  </si>
  <si>
    <t>Basic Life Support (BLS)</t>
  </si>
  <si>
    <t xml:space="preserve">Advanced Life Support (ALS) </t>
  </si>
  <si>
    <t>EMS units are recognized dynamically as either BLS, ALS, MICU, or PALS based on the definition of vehicle type and assigned personnel skills.</t>
  </si>
  <si>
    <t>If the EMS unit with transport capability has the shortest estimated response time to the Incident location is a BLS unit (staffed by emergency medical technicians), they are dispatched along with the closest ALS unit (staffed with paramedic-certified technicians).</t>
  </si>
  <si>
    <t>The proposed CAD system incorporates a combination of configurable baseline reports with the ability for authorized users to produce, save, and distribute ad hoc reports created using an integrated report writer.</t>
  </si>
  <si>
    <t>The proposed CAD system incorporates a combination of configurable baseline reports with the ability for authorized users to produce, save, and distribute ad hoc reports created using a third -party report writer.</t>
  </si>
  <si>
    <t>STANDARD CAD ACTIVITY REPORTS</t>
  </si>
  <si>
    <t>Authorized users can access a catalogue of standard CAD system reports available to authorized users online based on operational needs including:</t>
  </si>
  <si>
    <t>Incident Record</t>
  </si>
  <si>
    <t>Incident Summaries (active and historical)</t>
  </si>
  <si>
    <t>Location History</t>
  </si>
  <si>
    <t>Unit Activity (current shift and historical)</t>
  </si>
  <si>
    <t>Caller History (e.g., name, telephone number)</t>
  </si>
  <si>
    <t>Vehicle History (prior contacts)</t>
  </si>
  <si>
    <t>Persons History (prior contacts)</t>
  </si>
  <si>
    <t>First Responder Activity (current shift and historical)</t>
  </si>
  <si>
    <t>Premise Record</t>
  </si>
  <si>
    <t>Tow/Impound Activity</t>
  </si>
  <si>
    <t>False Alarms</t>
  </si>
  <si>
    <t>The system is capable of providing reports based on administrative-type functions or status markouts (e.g., neighborhood watch, foot patrol, school zone, etc.).</t>
  </si>
  <si>
    <t>A date and time range can be specified when querying any standard CAD activity reports.</t>
  </si>
  <si>
    <t>Queries and reports can be filtered based on user criteria by agency, service discipline or systemwide.</t>
  </si>
  <si>
    <t>STANDARD MANAGEMENT REPORTS</t>
  </si>
  <si>
    <t>Authorized users can access a catalogue of standard management reports covering a specified date or date and time range to assist in the oversight of communications center operations including (all reports support filtering and/or analysis by day of week and time of day):</t>
  </si>
  <si>
    <t>Call Activity Reports</t>
  </si>
  <si>
    <t>Call Abandonment Report</t>
  </si>
  <si>
    <t>Call Source Report</t>
  </si>
  <si>
    <t>Incident Disposition Report</t>
  </si>
  <si>
    <t>Elapsed Time Reports</t>
  </si>
  <si>
    <t>Call Processing - Ring to Answer</t>
  </si>
  <si>
    <t>Call Processing - Answer to Send-to-Dispatcher</t>
  </si>
  <si>
    <t>Call Processing - Answer to Disconnect</t>
  </si>
  <si>
    <t xml:space="preserve"> Incident Dispatch - First Receipt to Assignment</t>
  </si>
  <si>
    <t>Enroute - Dispatched to Responding (priority-based)</t>
  </si>
  <si>
    <t>Response (priority-based)</t>
  </si>
  <si>
    <t>On-scene (Incident type-based)</t>
  </si>
  <si>
    <t>Resource Allocation Report</t>
  </si>
  <si>
    <t>Communications Center Performance Report</t>
  </si>
  <si>
    <t>Location Validation Override Report</t>
  </si>
  <si>
    <t>USER-DEFINED REPORTS</t>
  </si>
  <si>
    <t>The CAD system includes a native report builder that enables authorized users to create additional reports and add them to the report catalog.</t>
  </si>
  <si>
    <t>The CAD system report builder provides users access to any operational data field in any system database.</t>
  </si>
  <si>
    <t>Reports created using the CAD system report builder can incorporate multiple operational data fields from any system database.</t>
  </si>
  <si>
    <t>Users do not need to have database knowledge or awareness of the databases structure in order to successfully use the native report builder.</t>
  </si>
  <si>
    <t>Reports created using the provided report builder support Boolean operators.</t>
  </si>
  <si>
    <t>Reports created using the provided report builder support comparative arguments.</t>
  </si>
  <si>
    <t>The CAD system report builder incorporates user-configured design features including:</t>
  </si>
  <si>
    <t>Placement of data elements and other visual elements including tables, charts (bar, pie, line, etc.), graphs, maps, and dashboards onto the report canvas</t>
  </si>
  <si>
    <t>Enhanced user controls such as drill-down features, tooltips, and filter controls (as examples)</t>
  </si>
  <si>
    <t>Flexible layout options including formatting, labeling, fonts, and colors (as examples)</t>
  </si>
  <si>
    <t>Conditional formatting to highlight specific data based on criteria, making it easier to identify patterns and anomalies</t>
  </si>
  <si>
    <t>The CAD report builder includes tools for summarizing and aggregating data using functions such as sum, average, minimum, and maximum.</t>
  </si>
  <si>
    <t>The CAD system report builder supports the design of reports suitable for accessing and viewing from mobile devices and web applications.</t>
  </si>
  <si>
    <t>Reports created using the CAD system report builder are accessible from a web browser.</t>
  </si>
  <si>
    <t>AD HOC REPORTS</t>
  </si>
  <si>
    <t>Any commercial ODBC/ SQL-conformant report writer can be used to produce ad hoc reports.</t>
  </si>
  <si>
    <t>An industry leading commercial perpetually-licensed report writer is provided with or accessible from the CAD system.</t>
  </si>
  <si>
    <t>Adequate documentation is provided with the commercial report writer to connect to the database and access the data required to produce reports.</t>
  </si>
  <si>
    <t>The proposed solution shall provide AI-assisted tools to support the generation of operational and administrative reports by automatically summarizing, organizing, and drafting narrative content from structured system data, with user review and approval prior to final report creation.</t>
  </si>
  <si>
    <t>SCHEDULED REPORTS</t>
  </si>
  <si>
    <t>Reports can be generated and distributed automatically based on configurable scheduling options.</t>
  </si>
  <si>
    <t>EXTERNAL REPORTS</t>
  </si>
  <si>
    <t>Daily reports are available for distribution to external stakeholders.</t>
  </si>
  <si>
    <t>The content, format and layout of reports for external release are separately configurable.</t>
  </si>
  <si>
    <t>REPORT FORMAT AND LAYOUT</t>
  </si>
  <si>
    <t>Reports Contain a header with basic information.</t>
  </si>
  <si>
    <t>REPORT OUTPUT</t>
  </si>
  <si>
    <t>The available output options for reports include:</t>
  </si>
  <si>
    <t>Print to any Local or Network-Accessible Printer</t>
  </si>
  <si>
    <t>Send to any Internal or Approved External Email Account</t>
  </si>
  <si>
    <t>Fax to any Approved Fax Number</t>
  </si>
  <si>
    <t>Export Report Data in Different File Formats.</t>
  </si>
  <si>
    <t>Report data can be transmitted to Really Simple Syndication (RSS) feeds based on configurable business rules.</t>
  </si>
  <si>
    <t>Users can also save reports to a personal report cache or to report repositories with security-controlled access by other users or predefined user groups.</t>
  </si>
  <si>
    <t>Description of Capability
CAD Interface Resource Deployment</t>
  </si>
  <si>
    <t>I-181</t>
  </si>
  <si>
    <t>System must provide a method to monitor response coverage within the Agency, and recommend unit movements to cover for gaps in response coverage (both incident and non-incident related).</t>
  </si>
  <si>
    <t>I-182</t>
  </si>
  <si>
    <t>System allows the Agency to define the business rules by which deployment recommendations are made.</t>
  </si>
  <si>
    <t>I-183</t>
  </si>
  <si>
    <t>The system will make dynamic resource deployment recommendations (real time).</t>
  </si>
  <si>
    <t>I-184</t>
  </si>
  <si>
    <t>The system will minimize the number of recommended resource movements, while optimizing resource coverage for each resource type.</t>
  </si>
  <si>
    <t>I-185</t>
  </si>
  <si>
    <t>The system will store (for potential retrieval and analysis) all information pertinent  to any recommendations made and user actions taken in via the system.</t>
  </si>
  <si>
    <t>I-186</t>
  </si>
  <si>
    <t>The system uses local map and road networks (provided in ESRI format) to create maps required for the functionality of the system.</t>
  </si>
  <si>
    <t>I-187</t>
  </si>
  <si>
    <t>The system supports the concept of multiple ‘layers of coverage capability’ based on resource type. (i.e.: A coverage layer for all transport capable units, another layer for ALS capable units, another for BLS capable units).</t>
  </si>
  <si>
    <t>I-188</t>
  </si>
  <si>
    <t>An individual resource will be able to simultaneously contribute to coverage in one or more resource types. (i.e.: an ALS Transport Unit would provide coverage in the ALS layer, the BLS layer, and the transport unit layer.).</t>
  </si>
  <si>
    <t>I-189</t>
  </si>
  <si>
    <t>The system will automatically notify the user when resource re-deployment is necessary.</t>
  </si>
  <si>
    <t>I-190</t>
  </si>
  <si>
    <t>The notice for resource redeployment will be triggered when demand coverage has fallen below a department specified threshold for a given area.</t>
  </si>
  <si>
    <t>I-191</t>
  </si>
  <si>
    <t>The system will provide a mechanism to allow the user to view the current coverage and the impact that a given re-deployment recommendation, or user specified deployment idea will have, prior to enacting or accepting the recommendation.</t>
  </si>
  <si>
    <t>I-192</t>
  </si>
  <si>
    <t>The system will permit setting up of return to service based on incident types, resource types, and resource statuses in order to avoid unnecessary move-ups.</t>
  </si>
  <si>
    <t>I-193</t>
  </si>
  <si>
    <t>The system will support the concept of resources having multiple capabilities. A particular resource may possess multiple capabilities depending on both its resource type and staff capabilities.</t>
  </si>
  <si>
    <t>I-194</t>
  </si>
  <si>
    <t>The system will utilize real-time AVL information to smartly recommend move-ups allowing more accurate predictions of coverage.</t>
  </si>
  <si>
    <t>I-195</t>
  </si>
  <si>
    <t xml:space="preserve">The system will listen to CAD system in real-time to obtain resource information including the location of resources, their status and resource type, and call type. </t>
  </si>
  <si>
    <t>I-196</t>
  </si>
  <si>
    <t>Once a user confirms and accepts a redeployment recommendation in the Move-up software, the system will relay it to the CAD.</t>
  </si>
  <si>
    <t>I-197</t>
  </si>
  <si>
    <t>The system will provide a user-friendly Graphic User Interface (GUI) operating in a standard Windows environment.</t>
  </si>
  <si>
    <t>I-198</t>
  </si>
  <si>
    <t>User inputs and actions will be user-friendly and utilize a pointing device, pull-down menus and standardized tables and forms.</t>
  </si>
  <si>
    <t>I-199</t>
  </si>
  <si>
    <t>I-200</t>
  </si>
  <si>
    <t># of Critical</t>
  </si>
  <si>
    <t># of Important</t>
  </si>
  <si>
    <t># of Informational</t>
  </si>
  <si>
    <t>Total CAD Master CAD specs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</si>
</sst>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name val="Arial"/>
      <family val="2"/>
      <charset val="1"/>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sz val="10"/>
      <name val="Arial"/>
      <family val="2"/>
      <charset val="1"/>
    </font>
    <font>
      <sz val="11"/>
      <color theme="1"/>
      <name val="Cambria"/>
      <family val="2"/>
      <charset val="1"/>
    </font>
    <font>
      <sz val="11"/>
      <name val="Times New Roman"/>
      <family val="1"/>
      <charset val="1"/>
    </font>
    <font>
      <sz val="11"/>
      <color theme="1"/>
      <name val="Arial"/>
      <family val="2"/>
      <charset val="1"/>
    </font>
    <font>
      <b/>
      <sz val="11"/>
      <color rgb="FF333333"/>
      <name val="Calibri"/>
      <family val="2"/>
      <charset val="1"/>
    </font>
    <font>
      <b/>
      <sz val="18"/>
      <color rgb="FF003366"/>
      <name val="Cambria"/>
      <family val="2"/>
      <charset val="1"/>
    </font>
    <font>
      <b/>
      <sz val="11"/>
      <color rgb="FF000000"/>
      <name val="Calibri"/>
      <family val="2"/>
      <charset val="1"/>
    </font>
    <font>
      <sz val="11"/>
      <color rgb="FFFF0000"/>
      <name val="Calibri"/>
      <family val="2"/>
      <charset val="1"/>
    </font>
    <font>
      <b/>
      <sz val="20"/>
      <color rgb="FFFFFFFF"/>
      <name val="Arial"/>
      <family val="2"/>
      <charset val="1"/>
    </font>
    <font>
      <b/>
      <sz val="16"/>
      <name val="Arial"/>
      <family val="2"/>
      <charset val="1"/>
    </font>
    <font>
      <sz val="16"/>
      <name val="Arial"/>
      <family val="2"/>
      <charset val="1"/>
    </font>
    <font>
      <b/>
      <sz val="10"/>
      <name val="Arial"/>
      <family val="2"/>
      <charset val="1"/>
    </font>
    <font>
      <b/>
      <sz val="18"/>
      <name val="Arial"/>
      <family val="2"/>
      <charset val="1"/>
    </font>
    <font>
      <b/>
      <sz val="11"/>
      <name val="Arial"/>
      <family val="2"/>
      <charset val="1"/>
    </font>
    <font>
      <sz val="10"/>
      <color rgb="FF00B050"/>
      <name val="Arial"/>
      <family val="2"/>
      <charset val="1"/>
    </font>
    <font>
      <sz val="11"/>
      <color rgb="FF00B050"/>
      <name val="Arial"/>
      <family val="2"/>
      <charset val="1"/>
    </font>
    <font>
      <sz val="12"/>
      <name val="Arial Narrow"/>
      <family val="2"/>
      <charset val="1"/>
    </font>
    <font>
      <b/>
      <sz val="12"/>
      <color theme="0"/>
      <name val="Arial Narrow"/>
      <family val="2"/>
      <charset val="1"/>
    </font>
    <font>
      <b/>
      <i/>
      <sz val="12"/>
      <color theme="0"/>
      <name val="Arial Narrow"/>
      <family val="2"/>
      <charset val="1"/>
    </font>
    <font>
      <b/>
      <sz val="12"/>
      <name val="Arial Narrow"/>
      <family val="2"/>
      <charset val="1"/>
    </font>
    <font>
      <b/>
      <sz val="12"/>
      <color rgb="FFC00000"/>
      <name val="Arial Narrow"/>
      <family val="2"/>
      <charset val="1"/>
    </font>
    <font>
      <sz val="12"/>
      <color theme="1"/>
      <name val="Arial Narrow"/>
      <family val="2"/>
      <charset val="1"/>
    </font>
    <font>
      <b/>
      <sz val="12"/>
      <color theme="1"/>
      <name val="Arial Narrow"/>
      <family val="2"/>
      <charset val="1"/>
    </font>
    <font>
      <sz val="12"/>
      <color rgb="FFFF0000"/>
      <name val="Arial Narrow"/>
      <family val="2"/>
      <charset val="1"/>
    </font>
    <font>
      <i/>
      <sz val="12"/>
      <name val="Arial Narrow"/>
      <family val="2"/>
      <charset val="1"/>
    </font>
    <font>
      <sz val="12"/>
      <color theme="4"/>
      <name val="Arial Narrow"/>
      <family val="2"/>
      <charset val="1"/>
    </font>
    <font>
      <sz val="12"/>
      <color rgb="FF00B050"/>
      <name val="Arial Narrow"/>
      <family val="2"/>
      <charset val="1"/>
    </font>
    <font>
      <u/>
      <sz val="12"/>
      <name val="Arial Narrow"/>
      <family val="2"/>
      <charset val="1"/>
    </font>
    <font>
      <sz val="12"/>
      <color rgb="FFC00000"/>
      <name val="Arial Narrow"/>
      <family val="2"/>
      <charset val="1"/>
    </font>
    <font>
      <b/>
      <sz val="12"/>
      <color rgb="FFFF0000"/>
      <name val="Arial Narrow"/>
      <family val="2"/>
      <charset val="1"/>
    </font>
    <font>
      <b/>
      <sz val="11"/>
      <color rgb="FFC00000"/>
      <name val="Arial Narrow"/>
      <family val="2"/>
      <charset val="1"/>
    </font>
    <font>
      <u/>
      <sz val="12"/>
      <color theme="1"/>
      <name val="Arial Narrow"/>
      <family val="2"/>
      <charset val="1"/>
    </font>
    <font>
      <sz val="11"/>
      <name val="Arial Narrow"/>
      <family val="2"/>
      <charset val="1"/>
    </font>
    <font>
      <sz val="12"/>
      <name val="Arial"/>
      <family val="2"/>
      <charset val="1"/>
    </font>
    <font>
      <b/>
      <sz val="12"/>
      <name val="Arial"/>
      <family val="2"/>
      <charset val="1"/>
    </font>
    <font>
      <sz val="11"/>
      <name val="Arial"/>
      <family val="2"/>
      <charset val="1"/>
    </font>
    <font>
      <b/>
      <sz val="10"/>
      <color rgb="FF00B050"/>
      <name val="Arial"/>
      <family val="2"/>
    </font>
    <font>
      <b/>
      <sz val="11"/>
      <color rgb="FF00B050"/>
      <name val="Arial"/>
      <family val="2"/>
    </font>
  </fonts>
  <fills count="33">
    <fill>
      <patternFill patternType="none"/>
    </fill>
    <fill>
      <patternFill patternType="gray125"/>
    </fill>
    <fill>
      <patternFill patternType="solid">
        <fgColor rgb="FFCCCCFF"/>
        <bgColor rgb="FFC8E1FF"/>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BFECFF"/>
      </patternFill>
    </fill>
    <fill>
      <patternFill patternType="solid">
        <fgColor rgb="FFFFCC99"/>
        <bgColor rgb="FFD9D9D9"/>
      </patternFill>
    </fill>
    <fill>
      <patternFill patternType="solid">
        <fgColor rgb="FF99CCFF"/>
        <bgColor rgb="FFCCCCFF"/>
      </patternFill>
    </fill>
    <fill>
      <patternFill patternType="solid">
        <fgColor rgb="FFFF8080"/>
        <bgColor rgb="FFFF99CC"/>
      </patternFill>
    </fill>
    <fill>
      <patternFill patternType="solid">
        <fgColor rgb="FF00FF00"/>
        <bgColor rgb="FF00B050"/>
      </patternFill>
    </fill>
    <fill>
      <patternFill patternType="solid">
        <fgColor rgb="FFFFCC00"/>
        <bgColor rgb="FFFFC000"/>
      </patternFill>
    </fill>
    <fill>
      <patternFill patternType="solid">
        <fgColor rgb="FF0066CC"/>
        <bgColor rgb="FF006AED"/>
      </patternFill>
    </fill>
    <fill>
      <patternFill patternType="solid">
        <fgColor rgb="FF800080"/>
        <bgColor rgb="FF800080"/>
      </patternFill>
    </fill>
    <fill>
      <patternFill patternType="solid">
        <fgColor rgb="FF33CCCC"/>
        <bgColor rgb="FF00B0F0"/>
      </patternFill>
    </fill>
    <fill>
      <patternFill patternType="solid">
        <fgColor rgb="FFFF9900"/>
        <bgColor rgb="FFFFC000"/>
      </patternFill>
    </fill>
    <fill>
      <patternFill patternType="solid">
        <fgColor rgb="FF333399"/>
        <bgColor rgb="FF003577"/>
      </patternFill>
    </fill>
    <fill>
      <patternFill patternType="solid">
        <fgColor rgb="FFFF0000"/>
        <bgColor rgb="FFC00000"/>
      </patternFill>
    </fill>
    <fill>
      <patternFill patternType="solid">
        <fgColor rgb="FF339966"/>
        <bgColor rgb="FF00B050"/>
      </patternFill>
    </fill>
    <fill>
      <patternFill patternType="solid">
        <fgColor rgb="FFFF6600"/>
        <bgColor rgb="FFFF9900"/>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theme="0" tint="-0.14999847407452621"/>
        <bgColor rgb="FFC8E1FF"/>
      </patternFill>
    </fill>
    <fill>
      <patternFill patternType="solid">
        <fgColor theme="0"/>
        <bgColor rgb="FFFFFFCC"/>
      </patternFill>
    </fill>
    <fill>
      <patternFill patternType="solid">
        <fgColor theme="4" tint="-0.499984740745262"/>
        <bgColor rgb="FF003366"/>
      </patternFill>
    </fill>
    <fill>
      <patternFill patternType="solid">
        <fgColor rgb="FFFFFF00"/>
        <bgColor rgb="FFFFCC00"/>
      </patternFill>
    </fill>
    <fill>
      <patternFill patternType="solid">
        <fgColor rgb="FF00B0F0"/>
        <bgColor rgb="FF33CCCC"/>
      </patternFill>
    </fill>
    <fill>
      <patternFill patternType="solid">
        <fgColor theme="0"/>
        <bgColor rgb="FFBFECFF"/>
      </patternFill>
    </fill>
    <fill>
      <patternFill patternType="solid">
        <fgColor theme="0"/>
        <bgColor indexed="64"/>
      </patternFill>
    </fill>
    <fill>
      <patternFill patternType="solid">
        <fgColor theme="4" tint="0.79998168889431442"/>
        <bgColor indexed="64"/>
      </patternFill>
    </fill>
    <fill>
      <patternFill patternType="solid">
        <fgColor theme="0"/>
        <bgColor rgb="FFFFCC00"/>
      </patternFill>
    </fill>
  </fills>
  <borders count="34">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64"/>
      </right>
      <top style="medium">
        <color auto="1"/>
      </top>
      <bottom style="thin">
        <color auto="1"/>
      </bottom>
      <diagonal/>
    </border>
  </borders>
  <cellStyleXfs count="90">
    <xf numFmtId="0" fontId="0" fillId="0" borderId="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 fillId="16" borderId="0" applyBorder="0" applyProtection="0"/>
    <xf numFmtId="0" fontId="2" fillId="17" borderId="0" applyBorder="0" applyProtection="0"/>
    <xf numFmtId="0" fontId="2" fillId="18" borderId="0" applyBorder="0" applyProtection="0"/>
    <xf numFmtId="0" fontId="2" fillId="13" borderId="0" applyBorder="0" applyProtection="0"/>
    <xf numFmtId="0" fontId="2" fillId="14" borderId="0" applyBorder="0" applyProtection="0"/>
    <xf numFmtId="0" fontId="2" fillId="19" borderId="0" applyBorder="0" applyProtection="0"/>
    <xf numFmtId="0" fontId="3" fillId="3" borderId="0" applyBorder="0" applyProtection="0"/>
    <xf numFmtId="0" fontId="4" fillId="20" borderId="1" applyProtection="0"/>
    <xf numFmtId="0" fontId="5" fillId="21" borderId="2" applyProtection="0"/>
    <xf numFmtId="0" fontId="6" fillId="0" borderId="0" applyBorder="0" applyProtection="0"/>
    <xf numFmtId="0" fontId="7" fillId="4" borderId="0" applyBorder="0" applyProtection="0"/>
    <xf numFmtId="0" fontId="8" fillId="0" borderId="3" applyProtection="0"/>
    <xf numFmtId="0" fontId="9" fillId="0" borderId="4" applyProtection="0"/>
    <xf numFmtId="0" fontId="10" fillId="0" borderId="5" applyProtection="0"/>
    <xf numFmtId="0" fontId="10" fillId="0" borderId="0" applyBorder="0" applyProtection="0"/>
    <xf numFmtId="0" fontId="11" fillId="7" borderId="1" applyProtection="0"/>
    <xf numFmtId="0" fontId="12" fillId="0" borderId="6" applyProtection="0"/>
    <xf numFmtId="0" fontId="13" fillId="22" borderId="0" applyBorder="0" applyProtection="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49" fillId="0" borderId="0"/>
    <xf numFmtId="0" fontId="17" fillId="0" borderId="0"/>
    <xf numFmtId="0" fontId="14" fillId="0" borderId="0"/>
    <xf numFmtId="0" fontId="14" fillId="0" borderId="0"/>
    <xf numFmtId="0" fontId="14" fillId="0" borderId="0"/>
    <xf numFmtId="0" fontId="14" fillId="0" borderId="0"/>
    <xf numFmtId="0" fontId="49" fillId="23" borderId="7" applyProtection="0"/>
    <xf numFmtId="0" fontId="49" fillId="23" borderId="7" applyProtection="0"/>
    <xf numFmtId="0" fontId="18" fillId="20" borderId="8" applyProtection="0"/>
    <xf numFmtId="0" fontId="19" fillId="0" borderId="0" applyBorder="0" applyProtection="0"/>
    <xf numFmtId="0" fontId="20" fillId="0" borderId="9" applyProtection="0"/>
    <xf numFmtId="0" fontId="21" fillId="0" borderId="0" applyBorder="0" applyProtection="0"/>
  </cellStyleXfs>
  <cellXfs count="444">
    <xf numFmtId="0" fontId="0" fillId="0" borderId="0" xfId="0"/>
    <xf numFmtId="0" fontId="14" fillId="0" borderId="0" xfId="82" applyAlignment="1">
      <alignment horizontal="center"/>
    </xf>
    <xf numFmtId="0" fontId="14" fillId="0" borderId="0" xfId="82"/>
    <xf numFmtId="0" fontId="14" fillId="0" borderId="0" xfId="82" applyAlignment="1">
      <alignment horizontal="center" vertical="center"/>
    </xf>
    <xf numFmtId="0" fontId="22" fillId="0" borderId="0" xfId="82" applyFont="1" applyAlignment="1">
      <alignment horizontal="center" vertical="center"/>
    </xf>
    <xf numFmtId="0" fontId="16" fillId="0" borderId="0" xfId="48" applyAlignment="1">
      <alignment horizontal="center" vertical="center"/>
    </xf>
    <xf numFmtId="0" fontId="23" fillId="0" borderId="0" xfId="82" applyFont="1" applyAlignment="1">
      <alignment horizontal="center" vertical="center"/>
    </xf>
    <xf numFmtId="0" fontId="24" fillId="0" borderId="0" xfId="82" applyFont="1"/>
    <xf numFmtId="0" fontId="25" fillId="0" borderId="0" xfId="82" applyFont="1" applyAlignment="1">
      <alignment horizontal="center"/>
    </xf>
    <xf numFmtId="0" fontId="25" fillId="0" borderId="0" xfId="82" applyFont="1" applyAlignment="1">
      <alignment horizontal="left"/>
    </xf>
    <xf numFmtId="0" fontId="25" fillId="0" borderId="0" xfId="82" applyFont="1" applyAlignment="1">
      <alignment horizontal="center" vertical="center"/>
    </xf>
    <xf numFmtId="0" fontId="26" fillId="0" borderId="0" xfId="82" applyFont="1" applyAlignment="1">
      <alignment horizontal="center" vertical="center"/>
    </xf>
    <xf numFmtId="0" fontId="14" fillId="0" borderId="0" xfId="82" applyAlignment="1">
      <alignment horizontal="right"/>
    </xf>
    <xf numFmtId="0" fontId="27" fillId="24" borderId="11" xfId="82" applyFont="1" applyFill="1" applyBorder="1" applyAlignment="1">
      <alignment horizontal="center" vertical="center"/>
    </xf>
    <xf numFmtId="0" fontId="27" fillId="24" borderId="11" xfId="82" applyFont="1" applyFill="1" applyBorder="1" applyAlignment="1">
      <alignment horizontal="center" vertical="center" wrapText="1"/>
    </xf>
    <xf numFmtId="0" fontId="16" fillId="0" borderId="0" xfId="48"/>
    <xf numFmtId="0" fontId="25" fillId="0" borderId="12" xfId="82" applyFont="1" applyBorder="1" applyAlignment="1">
      <alignment horizontal="center"/>
    </xf>
    <xf numFmtId="0" fontId="25" fillId="0" borderId="12" xfId="82" applyFont="1" applyBorder="1" applyAlignment="1">
      <alignment horizontal="right" vertical="center" indent="1"/>
    </xf>
    <xf numFmtId="0" fontId="25" fillId="0" borderId="12" xfId="82" applyFont="1" applyBorder="1" applyAlignment="1">
      <alignment horizontal="center" vertical="center"/>
    </xf>
    <xf numFmtId="0" fontId="14" fillId="0" borderId="0" xfId="82" applyAlignment="1">
      <alignment horizontal="right" vertical="center" indent="1"/>
    </xf>
    <xf numFmtId="0" fontId="25" fillId="0" borderId="12" xfId="82" applyFont="1" applyBorder="1" applyAlignment="1">
      <alignment horizontal="right" vertical="center"/>
    </xf>
    <xf numFmtId="0" fontId="26" fillId="0" borderId="0" xfId="82" applyFont="1" applyAlignment="1">
      <alignment horizontal="center"/>
    </xf>
    <xf numFmtId="0" fontId="25" fillId="0" borderId="12" xfId="82" applyFont="1" applyBorder="1" applyAlignment="1">
      <alignment horizontal="right" indent="2"/>
    </xf>
    <xf numFmtId="0" fontId="28" fillId="0" borderId="0" xfId="82" applyFont="1" applyAlignment="1">
      <alignment horizontal="center" vertical="center"/>
    </xf>
    <xf numFmtId="164" fontId="14" fillId="0" borderId="0" xfId="82" applyNumberFormat="1" applyAlignment="1">
      <alignment horizontal="center" vertical="center"/>
    </xf>
    <xf numFmtId="0" fontId="14" fillId="0" borderId="11" xfId="82" applyBorder="1" applyAlignment="1">
      <alignment horizontal="center"/>
    </xf>
    <xf numFmtId="0" fontId="14" fillId="0" borderId="11" xfId="82" applyBorder="1" applyAlignment="1">
      <alignment horizontal="right" vertical="center" indent="1"/>
    </xf>
    <xf numFmtId="0" fontId="14" fillId="0" borderId="11" xfId="82" applyBorder="1" applyAlignment="1">
      <alignment horizontal="center" vertical="center"/>
    </xf>
    <xf numFmtId="0" fontId="27" fillId="0" borderId="0" xfId="0" applyFont="1" applyAlignment="1">
      <alignment horizontal="center"/>
    </xf>
    <xf numFmtId="0" fontId="27" fillId="0" borderId="0" xfId="0" applyFont="1" applyAlignment="1">
      <alignment horizontal="center" wrapText="1"/>
    </xf>
    <xf numFmtId="0" fontId="27" fillId="0" borderId="0" xfId="0" applyFont="1" applyAlignment="1">
      <alignment horizontal="center" vertical="center"/>
    </xf>
    <xf numFmtId="0" fontId="0" fillId="0" borderId="0" xfId="0" applyAlignment="1">
      <alignment horizontal="center"/>
    </xf>
    <xf numFmtId="0" fontId="29" fillId="0" borderId="0" xfId="0" applyFont="1"/>
    <xf numFmtId="0" fontId="27" fillId="0" borderId="0" xfId="0" applyFont="1"/>
    <xf numFmtId="0" fontId="0" fillId="0" borderId="13" xfId="0" applyBorder="1"/>
    <xf numFmtId="0" fontId="0" fillId="0" borderId="14" xfId="0" applyBorder="1" applyAlignment="1">
      <alignment horizontal="center"/>
    </xf>
    <xf numFmtId="0" fontId="0" fillId="0" borderId="15" xfId="0" applyBorder="1"/>
    <xf numFmtId="0" fontId="0" fillId="0" borderId="16" xfId="0" applyBorder="1" applyAlignment="1">
      <alignment horizontal="center"/>
    </xf>
    <xf numFmtId="0" fontId="0" fillId="0" borderId="17" xfId="0" applyBorder="1"/>
    <xf numFmtId="0" fontId="0" fillId="0" borderId="18" xfId="0" applyBorder="1" applyAlignment="1">
      <alignment horizontal="center"/>
    </xf>
    <xf numFmtId="9" fontId="0" fillId="0" borderId="0" xfId="0" applyNumberFormat="1"/>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Protection="1">
      <protection locked="0"/>
    </xf>
    <xf numFmtId="0" fontId="30" fillId="0" borderId="0" xfId="0" applyFont="1" applyAlignment="1" applyProtection="1">
      <alignment horizontal="center"/>
      <protection locked="0"/>
    </xf>
    <xf numFmtId="0" fontId="30" fillId="25" borderId="0" xfId="0" applyFont="1" applyFill="1" applyProtection="1">
      <protection locked="0"/>
    </xf>
    <xf numFmtId="0" fontId="31" fillId="26" borderId="19" xfId="0" applyFont="1" applyFill="1" applyBorder="1" applyAlignment="1">
      <alignment horizontal="center" vertical="center" wrapText="1"/>
    </xf>
    <xf numFmtId="0" fontId="31" fillId="26" borderId="19" xfId="0" applyFont="1" applyFill="1" applyBorder="1" applyAlignment="1" applyProtection="1">
      <alignment horizontal="center" vertical="center"/>
      <protection locked="0"/>
    </xf>
    <xf numFmtId="0" fontId="32" fillId="26" borderId="19" xfId="0" applyFont="1" applyFill="1" applyBorder="1" applyAlignment="1" applyProtection="1">
      <alignment horizontal="center" vertical="center" textRotation="90" wrapText="1"/>
      <protection locked="0"/>
    </xf>
    <xf numFmtId="0" fontId="31" fillId="26" borderId="10" xfId="0" applyFont="1" applyFill="1" applyBorder="1" applyAlignment="1" applyProtection="1">
      <alignment horizontal="center" vertical="center" textRotation="90"/>
      <protection locked="0"/>
    </xf>
    <xf numFmtId="0" fontId="31" fillId="26" borderId="10" xfId="0" applyFont="1" applyFill="1" applyBorder="1" applyAlignment="1" applyProtection="1">
      <alignment horizontal="center" vertical="center" textRotation="90" wrapText="1"/>
      <protection locked="0"/>
    </xf>
    <xf numFmtId="0" fontId="33" fillId="0" borderId="0" xfId="0" applyFont="1" applyAlignment="1" applyProtection="1">
      <alignment horizontal="center" vertical="center"/>
      <protection locked="0"/>
    </xf>
    <xf numFmtId="0" fontId="34" fillId="24" borderId="20" xfId="0" applyFont="1" applyFill="1" applyBorder="1" applyAlignment="1">
      <alignment horizontal="left" vertical="center"/>
    </xf>
    <xf numFmtId="0" fontId="30" fillId="24" borderId="21" xfId="0" applyFont="1" applyFill="1" applyBorder="1" applyAlignment="1">
      <alignment horizontal="center" vertical="center"/>
    </xf>
    <xf numFmtId="0" fontId="30" fillId="24" borderId="21" xfId="0" applyFont="1" applyFill="1" applyBorder="1" applyAlignment="1">
      <alignment vertical="center"/>
    </xf>
    <xf numFmtId="0" fontId="30" fillId="24" borderId="21" xfId="0" applyFont="1" applyFill="1" applyBorder="1" applyAlignment="1" applyProtection="1">
      <alignment vertical="top"/>
      <protection locked="0"/>
    </xf>
    <xf numFmtId="0" fontId="30" fillId="24" borderId="21" xfId="0" applyFont="1" applyFill="1" applyBorder="1" applyAlignment="1" applyProtection="1">
      <alignment horizontal="center"/>
      <protection locked="0"/>
    </xf>
    <xf numFmtId="0" fontId="30" fillId="24" borderId="21" xfId="0" applyFont="1" applyFill="1" applyBorder="1" applyProtection="1">
      <protection locked="0"/>
    </xf>
    <xf numFmtId="0" fontId="30" fillId="24" borderId="22" xfId="0" applyFont="1" applyFill="1" applyBorder="1" applyProtection="1">
      <protection locked="0"/>
    </xf>
    <xf numFmtId="0" fontId="31" fillId="0" borderId="0" xfId="0" applyFont="1" applyAlignment="1" applyProtection="1">
      <alignment horizontal="center" vertical="center" textRotation="90"/>
      <protection locked="0"/>
    </xf>
    <xf numFmtId="0" fontId="31" fillId="24" borderId="20" xfId="0" applyFont="1" applyFill="1" applyBorder="1" applyAlignment="1">
      <alignment horizontal="center" vertical="center"/>
    </xf>
    <xf numFmtId="0" fontId="31" fillId="24" borderId="21" xfId="0" applyFont="1" applyFill="1" applyBorder="1" applyAlignment="1">
      <alignment horizontal="center" vertical="center"/>
    </xf>
    <xf numFmtId="0" fontId="30" fillId="24" borderId="21" xfId="48" applyFont="1" applyFill="1" applyBorder="1" applyAlignment="1">
      <alignment horizontal="left" vertical="top" wrapText="1"/>
    </xf>
    <xf numFmtId="0" fontId="31" fillId="24" borderId="21" xfId="0" applyFont="1" applyFill="1" applyBorder="1" applyAlignment="1" applyProtection="1">
      <alignment horizontal="center" vertical="center"/>
      <protection locked="0"/>
    </xf>
    <xf numFmtId="0" fontId="32" fillId="24" borderId="21" xfId="0" applyFont="1" applyFill="1" applyBorder="1" applyAlignment="1" applyProtection="1">
      <alignment horizontal="center" vertical="center" textRotation="90"/>
      <protection locked="0"/>
    </xf>
    <xf numFmtId="0" fontId="31" fillId="24" borderId="22" xfId="0" applyFont="1" applyFill="1" applyBorder="1" applyAlignment="1" applyProtection="1">
      <alignment horizontal="center" vertical="center"/>
      <protection locked="0"/>
    </xf>
    <xf numFmtId="0" fontId="31" fillId="24" borderId="23" xfId="0" applyFont="1" applyFill="1" applyBorder="1" applyAlignment="1">
      <alignment horizontal="center" vertical="center"/>
    </xf>
    <xf numFmtId="0" fontId="31" fillId="24" borderId="0" xfId="0" applyFont="1" applyFill="1" applyAlignment="1">
      <alignment horizontal="center" vertical="center"/>
    </xf>
    <xf numFmtId="0" fontId="34" fillId="24" borderId="0" xfId="0" applyFont="1" applyFill="1" applyAlignment="1">
      <alignment horizontal="left" vertical="center" wrapText="1"/>
    </xf>
    <xf numFmtId="0" fontId="31"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textRotation="90"/>
      <protection locked="0"/>
    </xf>
    <xf numFmtId="0" fontId="31" fillId="24" borderId="24" xfId="0" applyFont="1" applyFill="1" applyBorder="1" applyAlignment="1" applyProtection="1">
      <alignment horizontal="center" vertical="center"/>
      <protection locked="0"/>
    </xf>
    <xf numFmtId="0" fontId="30" fillId="24" borderId="20" xfId="0" applyFont="1" applyFill="1" applyBorder="1" applyAlignment="1">
      <alignment horizontal="center" vertical="center"/>
    </xf>
    <xf numFmtId="0" fontId="35" fillId="24" borderId="21" xfId="48" applyFont="1" applyFill="1" applyBorder="1" applyAlignment="1">
      <alignment horizontal="left" vertical="top" wrapText="1"/>
    </xf>
    <xf numFmtId="0" fontId="30" fillId="24" borderId="21" xfId="0" applyFont="1" applyFill="1" applyBorder="1" applyAlignment="1" applyProtection="1">
      <alignment horizontal="left"/>
      <protection locked="0"/>
    </xf>
    <xf numFmtId="0" fontId="30" fillId="24" borderId="21" xfId="48" applyFont="1" applyFill="1" applyBorder="1" applyAlignment="1" applyProtection="1">
      <alignment horizontal="center" vertical="center"/>
      <protection locked="0"/>
    </xf>
    <xf numFmtId="0" fontId="30" fillId="0" borderId="25" xfId="0" applyFont="1" applyBorder="1" applyAlignment="1">
      <alignment horizontal="center" vertical="center"/>
    </xf>
    <xf numFmtId="0" fontId="30" fillId="0" borderId="25" xfId="0" applyFont="1" applyBorder="1" applyAlignment="1">
      <alignment horizontal="center" vertical="center" wrapText="1"/>
    </xf>
    <xf numFmtId="0" fontId="35" fillId="0" borderId="26" xfId="48" applyFont="1" applyBorder="1" applyAlignment="1">
      <alignment horizontal="left" vertical="center" wrapText="1" indent="2"/>
    </xf>
    <xf numFmtId="0" fontId="30" fillId="0" borderId="25" xfId="0" applyFont="1" applyBorder="1" applyAlignment="1" applyProtection="1">
      <alignment horizontal="left"/>
      <protection locked="0"/>
    </xf>
    <xf numFmtId="0" fontId="30" fillId="0" borderId="25" xfId="0" applyFont="1" applyBorder="1" applyAlignment="1" applyProtection="1">
      <alignment horizontal="center"/>
      <protection locked="0"/>
    </xf>
    <xf numFmtId="0" fontId="30" fillId="0" borderId="27" xfId="48" applyFont="1" applyBorder="1" applyAlignment="1" applyProtection="1">
      <alignment horizontal="center" vertical="center"/>
      <protection locked="0"/>
    </xf>
    <xf numFmtId="0" fontId="30" fillId="0" borderId="25" xfId="48" applyFont="1" applyBorder="1" applyAlignment="1" applyProtection="1">
      <alignment horizontal="center" vertical="center"/>
      <protection locked="0"/>
    </xf>
    <xf numFmtId="0" fontId="30" fillId="0" borderId="12" xfId="0" applyFont="1" applyBorder="1" applyAlignment="1">
      <alignment horizontal="center" vertical="center" wrapText="1"/>
    </xf>
    <xf numFmtId="0" fontId="35" fillId="0" borderId="11" xfId="48" applyFont="1" applyBorder="1" applyAlignment="1">
      <alignment horizontal="left" vertical="center" wrapText="1" indent="2"/>
    </xf>
    <xf numFmtId="0" fontId="30" fillId="0" borderId="12" xfId="0" applyFont="1" applyBorder="1" applyAlignment="1" applyProtection="1">
      <alignment horizontal="left"/>
      <protection locked="0"/>
    </xf>
    <xf numFmtId="0" fontId="30" fillId="0" borderId="12" xfId="0" applyFont="1" applyBorder="1" applyAlignment="1" applyProtection="1">
      <alignment horizontal="center"/>
      <protection locked="0"/>
    </xf>
    <xf numFmtId="0" fontId="30" fillId="0" borderId="20" xfId="48" applyFont="1" applyBorder="1" applyAlignment="1" applyProtection="1">
      <alignment horizontal="center" vertical="center"/>
      <protection locked="0"/>
    </xf>
    <xf numFmtId="0" fontId="30" fillId="0" borderId="12" xfId="48" applyFont="1" applyBorder="1" applyAlignment="1" applyProtection="1">
      <alignment horizontal="center" vertical="center"/>
      <protection locked="0"/>
    </xf>
    <xf numFmtId="0" fontId="30" fillId="24" borderId="12" xfId="0" applyFont="1" applyFill="1" applyBorder="1" applyAlignment="1">
      <alignment horizontal="center" vertical="center"/>
    </xf>
    <xf numFmtId="0" fontId="30" fillId="24" borderId="12" xfId="0" applyFont="1" applyFill="1" applyBorder="1" applyAlignment="1" applyProtection="1">
      <alignment horizontal="left"/>
      <protection locked="0"/>
    </xf>
    <xf numFmtId="0" fontId="30" fillId="24" borderId="12" xfId="0" applyFont="1" applyFill="1" applyBorder="1" applyAlignment="1" applyProtection="1">
      <alignment horizontal="center"/>
      <protection locked="0"/>
    </xf>
    <xf numFmtId="0" fontId="30" fillId="24" borderId="20" xfId="48" applyFont="1" applyFill="1" applyBorder="1" applyAlignment="1" applyProtection="1">
      <alignment horizontal="center" vertical="center"/>
      <protection locked="0"/>
    </xf>
    <xf numFmtId="0" fontId="30" fillId="24" borderId="12" xfId="48" applyFont="1" applyFill="1" applyBorder="1" applyAlignment="1" applyProtection="1">
      <alignment horizontal="center" vertical="center"/>
      <protection locked="0"/>
    </xf>
    <xf numFmtId="0" fontId="36" fillId="24" borderId="11" xfId="48" applyFont="1" applyFill="1" applyBorder="1" applyAlignment="1">
      <alignment horizontal="left" vertical="top" wrapText="1"/>
    </xf>
    <xf numFmtId="0" fontId="35" fillId="0" borderId="11" xfId="48" applyFont="1" applyBorder="1" applyAlignment="1">
      <alignment horizontal="left" vertical="center" wrapText="1"/>
    </xf>
    <xf numFmtId="0" fontId="34" fillId="24" borderId="11" xfId="48" applyFont="1" applyFill="1" applyBorder="1" applyAlignment="1">
      <alignment horizontal="left" vertical="top" wrapText="1"/>
    </xf>
    <xf numFmtId="0" fontId="35" fillId="0" borderId="11" xfId="48" applyFont="1" applyBorder="1" applyAlignment="1">
      <alignment horizontal="left" vertical="top" wrapText="1"/>
    </xf>
    <xf numFmtId="0" fontId="30" fillId="0" borderId="11" xfId="0" applyFont="1" applyBorder="1" applyAlignment="1">
      <alignment horizontal="center" vertical="center" wrapText="1"/>
    </xf>
    <xf numFmtId="0" fontId="30" fillId="0" borderId="11" xfId="0" applyFont="1" applyBorder="1" applyAlignment="1" applyProtection="1">
      <alignment horizontal="left"/>
      <protection locked="0"/>
    </xf>
    <xf numFmtId="0" fontId="30" fillId="0" borderId="11" xfId="0" applyFont="1" applyBorder="1" applyAlignment="1" applyProtection="1">
      <alignment horizontal="center"/>
      <protection locked="0"/>
    </xf>
    <xf numFmtId="0" fontId="30" fillId="0" borderId="28" xfId="48" applyFont="1" applyBorder="1" applyAlignment="1" applyProtection="1">
      <alignment horizontal="center" vertical="center"/>
      <protection locked="0"/>
    </xf>
    <xf numFmtId="0" fontId="30" fillId="0" borderId="11" xfId="48" applyFont="1" applyBorder="1" applyAlignment="1" applyProtection="1">
      <alignment horizontal="center" vertical="center"/>
      <protection locked="0"/>
    </xf>
    <xf numFmtId="0" fontId="30" fillId="24" borderId="25" xfId="0" applyFont="1" applyFill="1" applyBorder="1" applyAlignment="1">
      <alignment horizontal="center" vertical="center"/>
    </xf>
    <xf numFmtId="0" fontId="34" fillId="24" borderId="26" xfId="48" applyFont="1" applyFill="1" applyBorder="1" applyAlignment="1">
      <alignment horizontal="left" vertical="top" wrapText="1"/>
    </xf>
    <xf numFmtId="0" fontId="35" fillId="0" borderId="12" xfId="48" applyFont="1" applyBorder="1" applyAlignment="1">
      <alignment horizontal="left" vertical="top" wrapText="1"/>
    </xf>
    <xf numFmtId="0" fontId="30" fillId="0" borderId="12" xfId="48" applyFont="1" applyBorder="1" applyAlignment="1">
      <alignment horizontal="left" vertical="center" wrapText="1"/>
    </xf>
    <xf numFmtId="0" fontId="30" fillId="0" borderId="12" xfId="0" applyFont="1" applyBorder="1" applyAlignment="1">
      <alignment horizontal="center" vertical="center"/>
    </xf>
    <xf numFmtId="0" fontId="30" fillId="25" borderId="0" xfId="0" applyFont="1" applyFill="1" applyAlignment="1" applyProtection="1">
      <alignment horizontal="center" vertical="center"/>
      <protection locked="0"/>
    </xf>
    <xf numFmtId="0" fontId="30" fillId="25" borderId="0" xfId="0" applyFont="1" applyFill="1" applyAlignment="1" applyProtection="1">
      <alignment horizontal="center"/>
      <protection locked="0"/>
    </xf>
    <xf numFmtId="0" fontId="30" fillId="0" borderId="0" xfId="0" applyFont="1" applyAlignment="1" applyProtection="1">
      <alignment horizontal="center" vertical="center"/>
      <protection locked="0"/>
    </xf>
    <xf numFmtId="0" fontId="30" fillId="0" borderId="26" xfId="0" applyFont="1" applyBorder="1" applyAlignment="1">
      <alignment horizontal="center" vertical="center"/>
    </xf>
    <xf numFmtId="0" fontId="30" fillId="0" borderId="26" xfId="0" applyFont="1" applyBorder="1" applyAlignment="1">
      <alignment horizontal="center" vertical="center" wrapText="1"/>
    </xf>
    <xf numFmtId="0" fontId="30" fillId="0" borderId="0" xfId="0" applyFont="1" applyAlignment="1">
      <alignment vertical="center" wrapText="1"/>
    </xf>
    <xf numFmtId="0" fontId="30" fillId="0" borderId="26" xfId="0" applyFont="1" applyBorder="1" applyAlignment="1" applyProtection="1">
      <alignment horizontal="left"/>
      <protection locked="0"/>
    </xf>
    <xf numFmtId="0" fontId="30" fillId="0" borderId="26" xfId="0" applyFont="1" applyBorder="1" applyAlignment="1" applyProtection="1">
      <alignment horizontal="center"/>
      <protection locked="0"/>
    </xf>
    <xf numFmtId="0" fontId="30" fillId="0" borderId="23" xfId="48" applyFont="1" applyBorder="1" applyAlignment="1" applyProtection="1">
      <alignment horizontal="center" vertical="center"/>
      <protection locked="0"/>
    </xf>
    <xf numFmtId="0" fontId="30" fillId="0" borderId="26" xfId="48" applyFont="1" applyBorder="1" applyAlignment="1" applyProtection="1">
      <alignment horizontal="center" vertical="center"/>
      <protection locked="0"/>
    </xf>
    <xf numFmtId="0" fontId="34" fillId="24" borderId="21" xfId="0" applyFont="1" applyFill="1" applyBorder="1" applyAlignment="1">
      <alignment horizontal="left" vertical="center" wrapText="1"/>
    </xf>
    <xf numFmtId="0" fontId="35" fillId="0" borderId="26" xfId="48" applyFont="1" applyBorder="1" applyAlignment="1">
      <alignment horizontal="left" vertical="center" wrapText="1"/>
    </xf>
    <xf numFmtId="0" fontId="30" fillId="24" borderId="28" xfId="0" applyFont="1" applyFill="1" applyBorder="1" applyAlignment="1">
      <alignment horizontal="center" vertical="center"/>
    </xf>
    <xf numFmtId="0" fontId="30" fillId="24" borderId="29" xfId="0" applyFont="1" applyFill="1" applyBorder="1" applyAlignment="1">
      <alignment horizontal="center" vertical="center"/>
    </xf>
    <xf numFmtId="0" fontId="34" fillId="24" borderId="29" xfId="48" applyFont="1" applyFill="1" applyBorder="1" applyAlignment="1">
      <alignment horizontal="left" vertical="center" wrapText="1"/>
    </xf>
    <xf numFmtId="0" fontId="30" fillId="24" borderId="29" xfId="0" applyFont="1" applyFill="1" applyBorder="1" applyAlignment="1" applyProtection="1">
      <alignment horizontal="left" vertical="center"/>
      <protection locked="0"/>
    </xf>
    <xf numFmtId="0" fontId="30" fillId="24" borderId="29" xfId="83" applyFont="1" applyFill="1" applyBorder="1" applyAlignment="1" applyProtection="1">
      <alignment horizontal="center" vertical="center"/>
      <protection locked="0"/>
    </xf>
    <xf numFmtId="0" fontId="30" fillId="24" borderId="29" xfId="48" applyFont="1" applyFill="1" applyBorder="1" applyAlignment="1" applyProtection="1">
      <alignment horizontal="center" vertical="center"/>
      <protection locked="0"/>
    </xf>
    <xf numFmtId="0" fontId="35" fillId="24" borderId="21" xfId="48" applyFont="1" applyFill="1" applyBorder="1" applyAlignment="1">
      <alignment horizontal="left" vertical="center" wrapText="1"/>
    </xf>
    <xf numFmtId="0" fontId="30" fillId="24" borderId="21" xfId="0" applyFont="1" applyFill="1" applyBorder="1" applyAlignment="1" applyProtection="1">
      <alignment horizontal="left" vertical="center"/>
      <protection locked="0"/>
    </xf>
    <xf numFmtId="0" fontId="30" fillId="24" borderId="21" xfId="83" applyFont="1" applyFill="1" applyBorder="1" applyAlignment="1" applyProtection="1">
      <alignment horizontal="center" vertical="center"/>
      <protection locked="0"/>
    </xf>
    <xf numFmtId="0" fontId="30" fillId="0" borderId="24" xfId="0" applyFont="1" applyBorder="1" applyAlignment="1">
      <alignment horizontal="center" vertical="center" wrapText="1"/>
    </xf>
    <xf numFmtId="0" fontId="30" fillId="0" borderId="26" xfId="0" applyFont="1" applyBorder="1" applyAlignment="1" applyProtection="1">
      <alignment horizontal="left" vertical="center"/>
      <protection locked="0"/>
    </xf>
    <xf numFmtId="0" fontId="30" fillId="0" borderId="26" xfId="83" applyFont="1" applyBorder="1" applyAlignment="1" applyProtection="1">
      <alignment horizontal="center" vertical="center"/>
      <protection locked="0"/>
    </xf>
    <xf numFmtId="0" fontId="30" fillId="0" borderId="22" xfId="0" applyFont="1" applyBorder="1" applyAlignment="1">
      <alignment horizontal="center" vertical="center" wrapText="1"/>
    </xf>
    <xf numFmtId="0" fontId="30" fillId="0" borderId="12" xfId="0" applyFont="1" applyBorder="1" applyAlignment="1" applyProtection="1">
      <alignment horizontal="left" vertical="center"/>
      <protection locked="0"/>
    </xf>
    <xf numFmtId="0" fontId="30" fillId="0" borderId="12" xfId="83" applyFont="1" applyBorder="1" applyAlignment="1" applyProtection="1">
      <alignment horizontal="center" vertical="center"/>
      <protection locked="0"/>
    </xf>
    <xf numFmtId="0" fontId="30" fillId="0" borderId="22" xfId="48" applyFont="1" applyBorder="1" applyAlignment="1" applyProtection="1">
      <alignment horizontal="center" vertical="center"/>
      <protection locked="0"/>
    </xf>
    <xf numFmtId="0" fontId="30" fillId="0" borderId="30" xfId="0" applyFont="1" applyBorder="1" applyAlignment="1">
      <alignment horizontal="center" vertical="center" wrapText="1"/>
    </xf>
    <xf numFmtId="0" fontId="30" fillId="0" borderId="11" xfId="0" applyFont="1" applyBorder="1" applyAlignment="1" applyProtection="1">
      <alignment horizontal="left" vertical="center"/>
      <protection locked="0"/>
    </xf>
    <xf numFmtId="0" fontId="30" fillId="0" borderId="11" xfId="83" applyFont="1" applyBorder="1" applyAlignment="1" applyProtection="1">
      <alignment horizontal="center" vertical="center"/>
      <protection locked="0"/>
    </xf>
    <xf numFmtId="0" fontId="30" fillId="0" borderId="30" xfId="48" applyFont="1" applyBorder="1" applyAlignment="1" applyProtection="1">
      <alignment horizontal="center" vertical="center"/>
      <protection locked="0"/>
    </xf>
    <xf numFmtId="0" fontId="35" fillId="0" borderId="12" xfId="48" applyFont="1" applyBorder="1" applyAlignment="1">
      <alignment horizontal="left" vertical="center" wrapText="1" indent="2"/>
    </xf>
    <xf numFmtId="0" fontId="34" fillId="24" borderId="21" xfId="48" applyFont="1" applyFill="1" applyBorder="1" applyAlignment="1">
      <alignment horizontal="left" vertical="center" wrapText="1"/>
    </xf>
    <xf numFmtId="0" fontId="37" fillId="0" borderId="0" xfId="0" applyFont="1" applyAlignment="1" applyProtection="1">
      <alignment horizontal="center"/>
      <protection locked="0"/>
    </xf>
    <xf numFmtId="0" fontId="30" fillId="0" borderId="25" xfId="0" applyFont="1" applyBorder="1" applyAlignment="1" applyProtection="1">
      <alignment horizontal="left" vertical="center"/>
      <protection locked="0"/>
    </xf>
    <xf numFmtId="0" fontId="39" fillId="24" borderId="21" xfId="48" applyFont="1" applyFill="1" applyBorder="1" applyAlignment="1">
      <alignment horizontal="left" vertical="center" wrapText="1"/>
    </xf>
    <xf numFmtId="0" fontId="30" fillId="24" borderId="27" xfId="0" applyFont="1" applyFill="1" applyBorder="1" applyAlignment="1">
      <alignment horizontal="center" vertical="center"/>
    </xf>
    <xf numFmtId="0" fontId="30" fillId="24" borderId="31" xfId="0" applyFont="1" applyFill="1" applyBorder="1" applyAlignment="1">
      <alignment horizontal="center" vertical="center"/>
    </xf>
    <xf numFmtId="0" fontId="35" fillId="24" borderId="31" xfId="48" applyFont="1" applyFill="1" applyBorder="1" applyAlignment="1">
      <alignment horizontal="left" vertical="center" wrapText="1"/>
    </xf>
    <xf numFmtId="0" fontId="30" fillId="24" borderId="31" xfId="0" applyFont="1" applyFill="1" applyBorder="1" applyAlignment="1" applyProtection="1">
      <alignment horizontal="left" vertical="center"/>
      <protection locked="0"/>
    </xf>
    <xf numFmtId="0" fontId="30" fillId="24" borderId="31" xfId="0" applyFont="1" applyFill="1" applyBorder="1" applyAlignment="1" applyProtection="1">
      <alignment horizontal="center"/>
      <protection locked="0"/>
    </xf>
    <xf numFmtId="0" fontId="30" fillId="24" borderId="31" xfId="48" applyFont="1" applyFill="1" applyBorder="1" applyAlignment="1" applyProtection="1">
      <alignment horizontal="center" vertical="center"/>
      <protection locked="0"/>
    </xf>
    <xf numFmtId="0" fontId="30" fillId="24" borderId="32" xfId="48" applyFont="1" applyFill="1" applyBorder="1" applyAlignment="1" applyProtection="1">
      <alignment horizontal="center" vertical="center"/>
      <protection locked="0"/>
    </xf>
    <xf numFmtId="0" fontId="30" fillId="0" borderId="25" xfId="83" applyFont="1" applyBorder="1" applyAlignment="1" applyProtection="1">
      <alignment horizontal="center" vertical="center"/>
      <protection locked="0"/>
    </xf>
    <xf numFmtId="0" fontId="39" fillId="24" borderId="29" xfId="48" applyFont="1" applyFill="1" applyBorder="1" applyAlignment="1">
      <alignment horizontal="left" vertical="center" wrapText="1"/>
    </xf>
    <xf numFmtId="0" fontId="37" fillId="24" borderId="29" xfId="0" applyFont="1" applyFill="1" applyBorder="1" applyAlignment="1" applyProtection="1">
      <alignment horizontal="left" vertical="center"/>
      <protection locked="0"/>
    </xf>
    <xf numFmtId="0" fontId="37" fillId="0" borderId="12" xfId="0" applyFont="1" applyBorder="1" applyAlignment="1" applyProtection="1">
      <alignment horizontal="left" vertical="center"/>
      <protection locked="0"/>
    </xf>
    <xf numFmtId="0" fontId="30" fillId="0" borderId="21" xfId="83" applyFont="1" applyBorder="1" applyAlignment="1" applyProtection="1">
      <alignment horizontal="center" vertical="center"/>
      <protection locked="0"/>
    </xf>
    <xf numFmtId="0" fontId="30" fillId="0" borderId="12" xfId="0" applyFont="1" applyBorder="1" applyAlignment="1" applyProtection="1">
      <alignment horizontal="left" vertical="center" indent="2"/>
      <protection locked="0"/>
    </xf>
    <xf numFmtId="0" fontId="30" fillId="0" borderId="12" xfId="0" applyFont="1" applyBorder="1" applyAlignment="1" applyProtection="1">
      <alignment vertical="center"/>
      <protection locked="0"/>
    </xf>
    <xf numFmtId="0" fontId="30" fillId="0" borderId="11" xfId="0" applyFont="1" applyBorder="1" applyAlignment="1" applyProtection="1">
      <alignment horizontal="left" vertical="center" indent="2"/>
      <protection locked="0"/>
    </xf>
    <xf numFmtId="0" fontId="30" fillId="24" borderId="21" xfId="0" applyFont="1" applyFill="1" applyBorder="1" applyAlignment="1" applyProtection="1">
      <alignment horizontal="left" vertical="center" indent="2"/>
      <protection locked="0"/>
    </xf>
    <xf numFmtId="0" fontId="30" fillId="0" borderId="26" xfId="48" applyFont="1" applyBorder="1" applyAlignment="1">
      <alignment horizontal="left" vertical="center" wrapText="1"/>
    </xf>
    <xf numFmtId="0" fontId="30" fillId="0" borderId="26" xfId="0" applyFont="1" applyBorder="1" applyAlignment="1" applyProtection="1">
      <alignment horizontal="left" vertical="center" indent="2"/>
      <protection locked="0"/>
    </xf>
    <xf numFmtId="0" fontId="39" fillId="24" borderId="31" xfId="48" applyFont="1" applyFill="1" applyBorder="1" applyAlignment="1">
      <alignment horizontal="left" vertical="center" wrapText="1"/>
    </xf>
    <xf numFmtId="0" fontId="35" fillId="0" borderId="12" xfId="48" applyFont="1" applyBorder="1" applyAlignment="1">
      <alignment horizontal="left" vertical="center" wrapText="1"/>
    </xf>
    <xf numFmtId="0" fontId="37" fillId="0" borderId="26" xfId="0" applyFont="1" applyBorder="1" applyAlignment="1" applyProtection="1">
      <alignment horizontal="left" vertical="center"/>
      <protection locked="0"/>
    </xf>
    <xf numFmtId="0" fontId="30" fillId="0" borderId="25" xfId="0" applyFont="1" applyBorder="1" applyAlignment="1" applyProtection="1">
      <alignment vertical="center"/>
      <protection locked="0"/>
    </xf>
    <xf numFmtId="0" fontId="30" fillId="0" borderId="25" xfId="0" applyFont="1" applyBorder="1" applyAlignment="1" applyProtection="1">
      <alignment horizontal="left" vertical="center" indent="2"/>
      <protection locked="0"/>
    </xf>
    <xf numFmtId="0" fontId="30" fillId="24" borderId="31" xfId="0" applyFont="1" applyFill="1" applyBorder="1" applyAlignment="1" applyProtection="1">
      <alignment horizontal="left" vertical="center" indent="2"/>
      <protection locked="0"/>
    </xf>
    <xf numFmtId="0" fontId="30" fillId="24" borderId="31" xfId="83" applyFont="1" applyFill="1" applyBorder="1" applyAlignment="1" applyProtection="1">
      <alignment horizontal="center" vertical="center"/>
      <protection locked="0"/>
    </xf>
    <xf numFmtId="0" fontId="35" fillId="0" borderId="12" xfId="48" applyFont="1" applyBorder="1" applyAlignment="1">
      <alignment horizontal="left" vertical="center" wrapText="1" indent="3"/>
    </xf>
    <xf numFmtId="0" fontId="30" fillId="24" borderId="29" xfId="0" applyFont="1" applyFill="1" applyBorder="1" applyAlignment="1" applyProtection="1">
      <alignment horizontal="left" vertical="center" indent="2"/>
      <protection locked="0"/>
    </xf>
    <xf numFmtId="0" fontId="37" fillId="0" borderId="25" xfId="0" applyFont="1" applyBorder="1" applyAlignment="1" applyProtection="1">
      <alignment horizontal="left" vertical="center" indent="2"/>
      <protection locked="0"/>
    </xf>
    <xf numFmtId="0" fontId="33" fillId="0" borderId="12" xfId="0" applyFont="1" applyBorder="1" applyAlignment="1" applyProtection="1">
      <alignment horizontal="left"/>
      <protection locked="0"/>
    </xf>
    <xf numFmtId="0" fontId="30" fillId="0" borderId="11" xfId="0" applyFont="1" applyBorder="1" applyAlignment="1" applyProtection="1">
      <alignment vertical="center"/>
      <protection locked="0"/>
    </xf>
    <xf numFmtId="0" fontId="30" fillId="24" borderId="21" xfId="0" applyFont="1" applyFill="1" applyBorder="1" applyAlignment="1" applyProtection="1">
      <alignment vertical="center"/>
      <protection locked="0"/>
    </xf>
    <xf numFmtId="0" fontId="30" fillId="0" borderId="26" xfId="0" applyFont="1" applyBorder="1" applyAlignment="1" applyProtection="1">
      <alignment vertical="center"/>
      <protection locked="0"/>
    </xf>
    <xf numFmtId="0" fontId="30" fillId="0" borderId="25" xfId="0" applyFont="1" applyBorder="1" applyProtection="1">
      <protection locked="0"/>
    </xf>
    <xf numFmtId="0" fontId="30" fillId="0" borderId="12" xfId="0" applyFont="1" applyBorder="1" applyProtection="1">
      <protection locked="0"/>
    </xf>
    <xf numFmtId="0" fontId="30" fillId="0" borderId="11" xfId="0" applyFont="1" applyBorder="1" applyProtection="1">
      <protection locked="0"/>
    </xf>
    <xf numFmtId="0" fontId="30" fillId="0" borderId="12" xfId="48" applyFont="1" applyBorder="1" applyAlignment="1" applyProtection="1">
      <alignment horizontal="left" vertical="center"/>
      <protection locked="0"/>
    </xf>
    <xf numFmtId="0" fontId="31" fillId="26" borderId="10" xfId="0" applyFont="1" applyFill="1" applyBorder="1" applyAlignment="1">
      <alignment horizontal="center" vertical="center" wrapText="1"/>
    </xf>
    <xf numFmtId="0" fontId="31" fillId="26" borderId="10" xfId="0" applyFont="1" applyFill="1" applyBorder="1" applyAlignment="1" applyProtection="1">
      <alignment horizontal="center" vertical="center"/>
      <protection locked="0"/>
    </xf>
    <xf numFmtId="0" fontId="32" fillId="26" borderId="10" xfId="0" applyFont="1" applyFill="1" applyBorder="1" applyAlignment="1" applyProtection="1">
      <alignment horizontal="center" vertical="center" textRotation="90" wrapText="1"/>
      <protection locked="0"/>
    </xf>
    <xf numFmtId="0" fontId="30" fillId="0" borderId="11" xfId="0" applyFont="1" applyBorder="1" applyAlignment="1">
      <alignment horizontal="center" vertical="center"/>
    </xf>
    <xf numFmtId="0" fontId="30" fillId="24" borderId="29" xfId="0" applyFont="1" applyFill="1" applyBorder="1" applyAlignment="1" applyProtection="1">
      <alignment horizontal="left"/>
      <protection locked="0"/>
    </xf>
    <xf numFmtId="0" fontId="30" fillId="24" borderId="29" xfId="0" applyFont="1" applyFill="1" applyBorder="1" applyAlignment="1" applyProtection="1">
      <alignment horizontal="center"/>
      <protection locked="0"/>
    </xf>
    <xf numFmtId="0" fontId="40" fillId="0" borderId="12" xfId="0" applyFont="1" applyBorder="1" applyAlignment="1" applyProtection="1">
      <alignment horizontal="left" vertical="center"/>
      <protection locked="0"/>
    </xf>
    <xf numFmtId="0" fontId="30" fillId="0" borderId="11" xfId="48" applyFont="1" applyBorder="1" applyAlignment="1">
      <alignment horizontal="left" vertical="center" wrapText="1"/>
    </xf>
    <xf numFmtId="0" fontId="30" fillId="0" borderId="11" xfId="0" applyFont="1" applyBorder="1" applyAlignment="1">
      <alignment horizontal="left" vertical="center" wrapText="1"/>
    </xf>
    <xf numFmtId="0" fontId="40" fillId="0" borderId="11" xfId="0" applyFont="1" applyBorder="1" applyAlignment="1" applyProtection="1">
      <alignment horizontal="left" vertical="center"/>
      <protection locked="0"/>
    </xf>
    <xf numFmtId="0" fontId="40" fillId="24" borderId="21" xfId="0" applyFont="1" applyFill="1" applyBorder="1" applyAlignment="1" applyProtection="1">
      <alignment horizontal="left" vertical="center" indent="3"/>
      <protection locked="0"/>
    </xf>
    <xf numFmtId="0" fontId="40" fillId="0" borderId="12" xfId="0" applyFont="1" applyBorder="1" applyAlignment="1" applyProtection="1">
      <alignment horizontal="left" vertical="center" indent="3"/>
      <protection locked="0"/>
    </xf>
    <xf numFmtId="0" fontId="40" fillId="0" borderId="11" xfId="0" applyFont="1" applyBorder="1" applyAlignment="1" applyProtection="1">
      <alignment horizontal="left" vertical="center" indent="3"/>
      <protection locked="0"/>
    </xf>
    <xf numFmtId="0" fontId="40" fillId="0" borderId="25" xfId="0" applyFont="1" applyBorder="1" applyAlignment="1" applyProtection="1">
      <alignment horizontal="left" vertical="center" indent="3"/>
      <protection locked="0"/>
    </xf>
    <xf numFmtId="0" fontId="40" fillId="0" borderId="26" xfId="0" applyFont="1" applyBorder="1" applyAlignment="1" applyProtection="1">
      <alignment horizontal="left" vertical="center"/>
      <protection locked="0"/>
    </xf>
    <xf numFmtId="0" fontId="40" fillId="24" borderId="21" xfId="0" applyFont="1" applyFill="1" applyBorder="1" applyAlignment="1" applyProtection="1">
      <alignment horizontal="left" vertical="center"/>
      <protection locked="0"/>
    </xf>
    <xf numFmtId="0" fontId="35" fillId="0" borderId="12" xfId="0" applyFont="1" applyBorder="1" applyAlignment="1" applyProtection="1">
      <alignment horizontal="left" vertical="center"/>
      <protection locked="0"/>
    </xf>
    <xf numFmtId="0" fontId="35" fillId="0" borderId="25" xfId="0" applyFont="1" applyBorder="1" applyAlignment="1" applyProtection="1">
      <alignment horizontal="left" vertical="center"/>
      <protection locked="0"/>
    </xf>
    <xf numFmtId="0" fontId="30" fillId="24" borderId="21" xfId="48" applyFont="1" applyFill="1" applyBorder="1" applyAlignment="1">
      <alignment horizontal="left" vertical="center" wrapText="1"/>
    </xf>
    <xf numFmtId="0" fontId="30" fillId="0" borderId="26" xfId="48" applyFont="1" applyBorder="1" applyAlignment="1">
      <alignment horizontal="left" vertical="center" wrapText="1" indent="2"/>
    </xf>
    <xf numFmtId="0" fontId="30" fillId="0" borderId="11" xfId="48" applyFont="1" applyBorder="1" applyAlignment="1">
      <alignment horizontal="left" vertical="center" wrapText="1" indent="2"/>
    </xf>
    <xf numFmtId="0" fontId="35" fillId="0" borderId="26" xfId="48" applyFont="1" applyBorder="1" applyAlignment="1">
      <alignment horizontal="left" vertical="center" wrapText="1" indent="3"/>
    </xf>
    <xf numFmtId="0" fontId="35" fillId="0" borderId="11" xfId="48" applyFont="1" applyBorder="1" applyAlignment="1">
      <alignment horizontal="left" vertical="center" wrapText="1" indent="3"/>
    </xf>
    <xf numFmtId="0" fontId="42" fillId="24" borderId="21" xfId="48" applyFont="1" applyFill="1" applyBorder="1" applyAlignment="1">
      <alignment horizontal="left" vertical="center" wrapText="1"/>
    </xf>
    <xf numFmtId="0" fontId="39" fillId="24" borderId="11" xfId="48" applyFont="1" applyFill="1" applyBorder="1" applyAlignment="1">
      <alignment horizontal="left" vertical="center" wrapText="1"/>
    </xf>
    <xf numFmtId="0" fontId="35" fillId="24" borderId="29" xfId="48" applyFont="1" applyFill="1" applyBorder="1" applyAlignment="1">
      <alignment horizontal="left" vertical="center" wrapText="1"/>
    </xf>
    <xf numFmtId="0" fontId="30" fillId="24" borderId="31" xfId="0" applyFont="1" applyFill="1" applyBorder="1" applyAlignment="1" applyProtection="1">
      <alignment horizontal="left"/>
      <protection locked="0"/>
    </xf>
    <xf numFmtId="0" fontId="34" fillId="24" borderId="23" xfId="0" applyFont="1" applyFill="1" applyBorder="1" applyAlignment="1">
      <alignment horizontal="left" vertical="center"/>
    </xf>
    <xf numFmtId="0" fontId="36" fillId="24" borderId="21" xfId="0" applyFont="1" applyFill="1" applyBorder="1" applyAlignment="1">
      <alignment horizontal="center" vertical="center"/>
    </xf>
    <xf numFmtId="0" fontId="30" fillId="24" borderId="0" xfId="0" applyFont="1" applyFill="1" applyAlignment="1">
      <alignment vertical="center"/>
    </xf>
    <xf numFmtId="0" fontId="30" fillId="24" borderId="0" xfId="0" applyFont="1" applyFill="1" applyAlignment="1" applyProtection="1">
      <alignment vertical="top"/>
      <protection locked="0"/>
    </xf>
    <xf numFmtId="0" fontId="30" fillId="24" borderId="0" xfId="0" applyFont="1" applyFill="1" applyProtection="1">
      <protection locked="0"/>
    </xf>
    <xf numFmtId="0" fontId="30" fillId="0" borderId="11" xfId="46" applyFont="1" applyBorder="1" applyAlignment="1">
      <alignment horizontal="center" vertical="center"/>
    </xf>
    <xf numFmtId="0" fontId="30" fillId="0" borderId="11" xfId="83" applyFont="1" applyBorder="1" applyAlignment="1" applyProtection="1">
      <alignment horizontal="left" vertical="center"/>
      <protection locked="0"/>
    </xf>
    <xf numFmtId="0" fontId="30" fillId="0" borderId="0" xfId="0" applyFont="1" applyAlignment="1">
      <alignment horizontal="center"/>
    </xf>
    <xf numFmtId="0" fontId="30" fillId="0" borderId="0" xfId="0" applyFont="1"/>
    <xf numFmtId="0" fontId="34" fillId="24" borderId="20" xfId="0" applyFont="1" applyFill="1" applyBorder="1" applyAlignment="1">
      <alignment vertical="top"/>
    </xf>
    <xf numFmtId="0" fontId="36" fillId="24" borderId="21" xfId="0" applyFont="1" applyFill="1" applyBorder="1" applyAlignment="1">
      <alignment vertical="top"/>
    </xf>
    <xf numFmtId="0" fontId="30" fillId="0" borderId="30" xfId="83" applyFont="1" applyBorder="1" applyAlignment="1" applyProtection="1">
      <alignment horizontal="left" vertical="center"/>
      <protection locked="0"/>
    </xf>
    <xf numFmtId="0" fontId="30" fillId="24" borderId="11" xfId="46" applyFont="1" applyFill="1" applyBorder="1" applyAlignment="1">
      <alignment horizontal="center" vertical="center"/>
    </xf>
    <xf numFmtId="0" fontId="43" fillId="24" borderId="29" xfId="48" applyFont="1" applyFill="1" applyBorder="1" applyAlignment="1">
      <alignment horizontal="left" vertical="center" wrapText="1"/>
    </xf>
    <xf numFmtId="0" fontId="30" fillId="24" borderId="29" xfId="83" applyFont="1" applyFill="1" applyBorder="1" applyAlignment="1" applyProtection="1">
      <alignment horizontal="left" vertical="center"/>
      <protection locked="0"/>
    </xf>
    <xf numFmtId="0" fontId="30" fillId="24" borderId="21" xfId="83" applyFont="1" applyFill="1" applyBorder="1" applyAlignment="1" applyProtection="1">
      <alignment horizontal="left" vertical="center"/>
      <protection locked="0"/>
    </xf>
    <xf numFmtId="0" fontId="35" fillId="0" borderId="26" xfId="48" applyFont="1" applyBorder="1" applyAlignment="1">
      <alignment horizontal="left" vertical="center" wrapText="1" indent="1"/>
    </xf>
    <xf numFmtId="0" fontId="30" fillId="0" borderId="32" xfId="83" applyFont="1" applyBorder="1" applyAlignment="1" applyProtection="1">
      <alignment horizontal="left" vertical="center"/>
      <protection locked="0"/>
    </xf>
    <xf numFmtId="0" fontId="35" fillId="0" borderId="11" xfId="48" applyFont="1" applyBorder="1" applyAlignment="1">
      <alignment horizontal="left" vertical="center" wrapText="1" indent="1"/>
    </xf>
    <xf numFmtId="0" fontId="30" fillId="0" borderId="24" xfId="83" applyFont="1" applyBorder="1" applyAlignment="1" applyProtection="1">
      <alignment horizontal="left" vertical="center"/>
      <protection locked="0"/>
    </xf>
    <xf numFmtId="0" fontId="43" fillId="24" borderId="21" xfId="48" applyFont="1" applyFill="1" applyBorder="1" applyAlignment="1">
      <alignment horizontal="left" vertical="center" wrapText="1"/>
    </xf>
    <xf numFmtId="0" fontId="39" fillId="24" borderId="21" xfId="0" applyFont="1" applyFill="1" applyBorder="1" applyAlignment="1">
      <alignment horizontal="center" vertical="center"/>
    </xf>
    <xf numFmtId="0" fontId="39" fillId="24" borderId="21" xfId="0" applyFont="1" applyFill="1" applyBorder="1" applyAlignment="1" applyProtection="1">
      <alignment horizontal="left" vertical="center"/>
      <protection locked="0"/>
    </xf>
    <xf numFmtId="0" fontId="39" fillId="24" borderId="21" xfId="83" applyFont="1" applyFill="1" applyBorder="1" applyAlignment="1" applyProtection="1">
      <alignment horizontal="left" vertical="center"/>
      <protection locked="0"/>
    </xf>
    <xf numFmtId="0" fontId="39" fillId="24" borderId="21" xfId="48" applyFont="1" applyFill="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5" fillId="0" borderId="29" xfId="48" applyFont="1" applyBorder="1" applyAlignment="1">
      <alignment horizontal="left" vertical="center" wrapText="1"/>
    </xf>
    <xf numFmtId="0" fontId="30" fillId="0" borderId="29" xfId="0" applyFont="1" applyBorder="1" applyAlignment="1" applyProtection="1">
      <alignment horizontal="left" vertical="center"/>
      <protection locked="0"/>
    </xf>
    <xf numFmtId="0" fontId="30" fillId="0" borderId="0" xfId="83" applyFont="1" applyAlignment="1" applyProtection="1">
      <alignment horizontal="left" vertical="center"/>
      <protection locked="0"/>
    </xf>
    <xf numFmtId="0" fontId="30" fillId="0" borderId="29" xfId="48" applyFont="1" applyBorder="1" applyAlignment="1" applyProtection="1">
      <alignment horizontal="center" vertical="center"/>
      <protection locked="0"/>
    </xf>
    <xf numFmtId="0" fontId="30" fillId="0" borderId="12" xfId="0" applyFont="1" applyBorder="1" applyAlignment="1" applyProtection="1">
      <alignment horizontal="left" vertical="center" wrapText="1"/>
      <protection locked="0"/>
    </xf>
    <xf numFmtId="0" fontId="30" fillId="0" borderId="12" xfId="46" applyFont="1" applyBorder="1" applyAlignment="1">
      <alignment horizontal="center" vertical="center"/>
    </xf>
    <xf numFmtId="0" fontId="30" fillId="0" borderId="0" xfId="46" applyFont="1" applyAlignment="1">
      <alignment horizontal="center" vertical="center"/>
    </xf>
    <xf numFmtId="0" fontId="34" fillId="24" borderId="28" xfId="0" applyFont="1" applyFill="1" applyBorder="1" applyAlignment="1">
      <alignment vertical="top"/>
    </xf>
    <xf numFmtId="0" fontId="36" fillId="24" borderId="29" xfId="0" applyFont="1" applyFill="1" applyBorder="1" applyAlignment="1">
      <alignment vertical="top"/>
    </xf>
    <xf numFmtId="0" fontId="30" fillId="24" borderId="29" xfId="0" applyFont="1" applyFill="1" applyBorder="1" applyAlignment="1">
      <alignment vertical="center"/>
    </xf>
    <xf numFmtId="0" fontId="30" fillId="24" borderId="29" xfId="0" applyFont="1" applyFill="1" applyBorder="1" applyAlignment="1" applyProtection="1">
      <alignment vertical="top"/>
      <protection locked="0"/>
    </xf>
    <xf numFmtId="0" fontId="30" fillId="24" borderId="29" xfId="0" applyFont="1" applyFill="1" applyBorder="1" applyProtection="1">
      <protection locked="0"/>
    </xf>
    <xf numFmtId="0" fontId="30" fillId="24" borderId="30" xfId="0" applyFont="1" applyFill="1" applyBorder="1" applyProtection="1">
      <protection locked="0"/>
    </xf>
    <xf numFmtId="0" fontId="30" fillId="24" borderId="28" xfId="46" applyFont="1" applyFill="1" applyBorder="1" applyAlignment="1">
      <alignment horizontal="center" vertical="center"/>
    </xf>
    <xf numFmtId="0" fontId="44" fillId="24" borderId="29" xfId="48" applyFont="1" applyFill="1" applyBorder="1" applyAlignment="1">
      <alignment horizontal="left" vertical="top" wrapText="1"/>
    </xf>
    <xf numFmtId="0" fontId="30" fillId="24" borderId="20" xfId="46" applyFont="1" applyFill="1" applyBorder="1" applyAlignment="1">
      <alignment horizontal="center" vertical="center"/>
    </xf>
    <xf numFmtId="0" fontId="30" fillId="0" borderId="25" xfId="46" applyFont="1" applyBorder="1" applyAlignment="1">
      <alignment horizontal="center" vertical="center"/>
    </xf>
    <xf numFmtId="0" fontId="35" fillId="0" borderId="25" xfId="48" applyFont="1" applyBorder="1" applyAlignment="1">
      <alignment horizontal="left" vertical="center" wrapText="1" indent="2"/>
    </xf>
    <xf numFmtId="0" fontId="30" fillId="0" borderId="25" xfId="83" applyFont="1" applyBorder="1" applyAlignment="1" applyProtection="1">
      <alignment horizontal="left" vertical="center"/>
      <protection locked="0"/>
    </xf>
    <xf numFmtId="0" fontId="30" fillId="0" borderId="12" xfId="83" applyFont="1" applyBorder="1" applyAlignment="1" applyProtection="1">
      <alignment horizontal="left" vertical="center"/>
      <protection locked="0"/>
    </xf>
    <xf numFmtId="0" fontId="30" fillId="0" borderId="12" xfId="48" applyFont="1" applyBorder="1" applyAlignment="1">
      <alignment horizontal="left" vertical="center" wrapText="1" indent="2"/>
    </xf>
    <xf numFmtId="0" fontId="39" fillId="0" borderId="12" xfId="0" applyFont="1" applyBorder="1" applyAlignment="1" applyProtection="1">
      <alignment horizontal="left" vertical="center"/>
      <protection locked="0"/>
    </xf>
    <xf numFmtId="0" fontId="30" fillId="0" borderId="21" xfId="48" applyFont="1" applyBorder="1" applyAlignment="1">
      <alignment horizontal="left" vertical="center" wrapText="1" indent="2"/>
    </xf>
    <xf numFmtId="0" fontId="35" fillId="0" borderId="25" xfId="48" applyFont="1" applyBorder="1" applyAlignment="1">
      <alignment vertical="center" wrapText="1"/>
    </xf>
    <xf numFmtId="0" fontId="30" fillId="0" borderId="12" xfId="48" applyFont="1" applyBorder="1" applyAlignment="1">
      <alignment vertical="center" wrapText="1"/>
    </xf>
    <xf numFmtId="0" fontId="30" fillId="24" borderId="31" xfId="83" applyFont="1" applyFill="1" applyBorder="1" applyAlignment="1" applyProtection="1">
      <alignment horizontal="left" vertical="center"/>
      <protection locked="0"/>
    </xf>
    <xf numFmtId="0" fontId="39" fillId="24" borderId="21" xfId="48" applyFont="1" applyFill="1" applyBorder="1" applyAlignment="1">
      <alignment vertical="center" wrapText="1"/>
    </xf>
    <xf numFmtId="0" fontId="30" fillId="0" borderId="29" xfId="48" applyFont="1" applyBorder="1" applyAlignment="1">
      <alignment horizontal="left" vertical="center" wrapText="1"/>
    </xf>
    <xf numFmtId="0" fontId="30" fillId="0" borderId="26" xfId="83" applyFont="1" applyBorder="1" applyAlignment="1" applyProtection="1">
      <alignment horizontal="left" vertical="center"/>
      <protection locked="0"/>
    </xf>
    <xf numFmtId="0" fontId="30" fillId="0" borderId="11" xfId="0" applyFont="1" applyBorder="1" applyAlignment="1" applyProtection="1">
      <alignment vertical="top"/>
      <protection locked="0"/>
    </xf>
    <xf numFmtId="0" fontId="30" fillId="0" borderId="25" xfId="0" applyFont="1" applyBorder="1" applyAlignment="1" applyProtection="1">
      <alignment vertical="top"/>
      <protection locked="0"/>
    </xf>
    <xf numFmtId="0" fontId="30" fillId="0" borderId="12" xfId="0" applyFont="1" applyBorder="1" applyAlignment="1" applyProtection="1">
      <alignment vertical="top"/>
      <protection locked="0"/>
    </xf>
    <xf numFmtId="0" fontId="30" fillId="0" borderId="26" xfId="0" applyFont="1" applyBorder="1" applyAlignment="1" applyProtection="1">
      <alignment vertical="top"/>
      <protection locked="0"/>
    </xf>
    <xf numFmtId="0" fontId="30" fillId="24" borderId="31" xfId="0" applyFont="1" applyFill="1" applyBorder="1" applyAlignment="1" applyProtection="1">
      <alignment vertical="top"/>
      <protection locked="0"/>
    </xf>
    <xf numFmtId="0" fontId="31" fillId="26" borderId="10" xfId="0" applyFont="1" applyFill="1" applyBorder="1" applyAlignment="1">
      <alignment horizontal="center" vertical="center"/>
    </xf>
    <xf numFmtId="0" fontId="36" fillId="24" borderId="29" xfId="0" applyFont="1" applyFill="1" applyBorder="1" applyAlignment="1">
      <alignment vertical="center"/>
    </xf>
    <xf numFmtId="0" fontId="30" fillId="0" borderId="29" xfId="0" applyFont="1" applyBorder="1" applyAlignment="1" applyProtection="1">
      <alignment horizontal="center" vertical="center"/>
      <protection locked="0"/>
    </xf>
    <xf numFmtId="0" fontId="30" fillId="0" borderId="30" xfId="0" applyFont="1" applyBorder="1" applyAlignment="1" applyProtection="1">
      <alignment horizontal="center" vertical="center"/>
      <protection locked="0"/>
    </xf>
    <xf numFmtId="0" fontId="35" fillId="24" borderId="29" xfId="0" applyFont="1" applyFill="1" applyBorder="1" applyAlignment="1">
      <alignment horizontal="left" vertical="center" wrapText="1"/>
    </xf>
    <xf numFmtId="0" fontId="35" fillId="24" borderId="29" xfId="0" applyFont="1" applyFill="1" applyBorder="1" applyAlignment="1" applyProtection="1">
      <alignment horizontal="left" vertical="center"/>
      <protection locked="0"/>
    </xf>
    <xf numFmtId="0" fontId="30" fillId="24" borderId="29" xfId="46"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0" fillId="24" borderId="21" xfId="46" applyFont="1" applyFill="1" applyBorder="1" applyAlignment="1" applyProtection="1">
      <alignment horizontal="center" vertical="center"/>
      <protection locked="0"/>
    </xf>
    <xf numFmtId="0" fontId="35" fillId="0" borderId="25" xfId="48" applyFont="1" applyBorder="1" applyAlignment="1">
      <alignment horizontal="left" vertical="center" wrapText="1"/>
    </xf>
    <xf numFmtId="0" fontId="30" fillId="0" borderId="25" xfId="46" applyFont="1" applyBorder="1" applyAlignment="1" applyProtection="1">
      <alignment horizontal="center" vertical="center"/>
      <protection locked="0"/>
    </xf>
    <xf numFmtId="0" fontId="35" fillId="0" borderId="11" xfId="0" applyFont="1" applyBorder="1" applyAlignment="1" applyProtection="1">
      <alignment horizontal="left" vertical="center"/>
      <protection locked="0"/>
    </xf>
    <xf numFmtId="0" fontId="30" fillId="0" borderId="11" xfId="46" applyFont="1" applyBorder="1" applyAlignment="1" applyProtection="1">
      <alignment horizontal="center" vertical="center"/>
      <protection locked="0"/>
    </xf>
    <xf numFmtId="0" fontId="30" fillId="0" borderId="12" xfId="46" applyFont="1" applyBorder="1" applyAlignment="1" applyProtection="1">
      <alignment horizontal="center" vertical="center"/>
      <protection locked="0"/>
    </xf>
    <xf numFmtId="0" fontId="30" fillId="0" borderId="0" xfId="46" applyFont="1" applyAlignment="1" applyProtection="1">
      <alignment horizontal="center" vertical="center"/>
      <protection locked="0"/>
    </xf>
    <xf numFmtId="0" fontId="35" fillId="0" borderId="26" xfId="0" applyFont="1" applyBorder="1" applyAlignment="1" applyProtection="1">
      <alignment horizontal="left" vertical="center"/>
      <protection locked="0"/>
    </xf>
    <xf numFmtId="0" fontId="30" fillId="0" borderId="26" xfId="46" applyFont="1" applyBorder="1" applyAlignment="1" applyProtection="1">
      <alignment horizontal="center" vertical="center"/>
      <protection locked="0"/>
    </xf>
    <xf numFmtId="0" fontId="35" fillId="24" borderId="31" xfId="0" applyFont="1" applyFill="1" applyBorder="1" applyAlignment="1" applyProtection="1">
      <alignment horizontal="left" vertical="center"/>
      <protection locked="0"/>
    </xf>
    <xf numFmtId="0" fontId="30" fillId="24" borderId="31" xfId="46" applyFont="1" applyFill="1" applyBorder="1" applyAlignment="1" applyProtection="1">
      <alignment horizontal="center" vertical="center"/>
      <protection locked="0"/>
    </xf>
    <xf numFmtId="0" fontId="36" fillId="24" borderId="21" xfId="0" applyFont="1" applyFill="1" applyBorder="1" applyAlignment="1">
      <alignment vertical="center"/>
    </xf>
    <xf numFmtId="0" fontId="30" fillId="0" borderId="26" xfId="46" applyFont="1" applyBorder="1" applyAlignment="1">
      <alignment horizontal="center" vertical="center"/>
    </xf>
    <xf numFmtId="0" fontId="30" fillId="0" borderId="32" xfId="0" applyFont="1" applyBorder="1" applyAlignment="1">
      <alignment horizontal="center" vertical="center" wrapText="1"/>
    </xf>
    <xf numFmtId="0" fontId="35" fillId="24" borderId="21" xfId="48" applyFont="1" applyFill="1" applyBorder="1" applyAlignment="1">
      <alignment horizontal="left" vertical="center" wrapText="1" indent="2"/>
    </xf>
    <xf numFmtId="0" fontId="30" fillId="24" borderId="0" xfId="0" applyFont="1" applyFill="1" applyAlignment="1">
      <alignment horizontal="center" vertical="center"/>
    </xf>
    <xf numFmtId="0" fontId="42" fillId="0" borderId="11" xfId="48" applyFont="1" applyBorder="1" applyAlignment="1">
      <alignment horizontal="left" vertical="center" wrapText="1"/>
    </xf>
    <xf numFmtId="0" fontId="37" fillId="0" borderId="11" xfId="48" applyFont="1" applyBorder="1" applyAlignment="1">
      <alignment horizontal="left" vertical="center" wrapText="1" indent="2"/>
    </xf>
    <xf numFmtId="0" fontId="37" fillId="0" borderId="11" xfId="48" applyFont="1" applyBorder="1" applyAlignment="1">
      <alignment horizontal="left" vertical="center" wrapText="1"/>
    </xf>
    <xf numFmtId="0" fontId="37" fillId="0" borderId="26" xfId="48" applyFont="1" applyBorder="1" applyAlignment="1">
      <alignment horizontal="left" vertical="center" wrapText="1"/>
    </xf>
    <xf numFmtId="0" fontId="37" fillId="0" borderId="12" xfId="48" applyFont="1" applyBorder="1" applyAlignment="1">
      <alignment horizontal="left" vertical="center" wrapText="1" indent="2"/>
    </xf>
    <xf numFmtId="0" fontId="37" fillId="0" borderId="12" xfId="46" applyFont="1" applyBorder="1" applyAlignment="1">
      <alignment horizontal="center" vertical="center"/>
    </xf>
    <xf numFmtId="0" fontId="37" fillId="0" borderId="25" xfId="46" applyFont="1" applyBorder="1" applyAlignment="1">
      <alignment horizontal="center" vertical="center"/>
    </xf>
    <xf numFmtId="0" fontId="37" fillId="0" borderId="26" xfId="48" applyFont="1" applyBorder="1" applyAlignment="1">
      <alignment horizontal="left" vertical="center" wrapText="1" indent="2"/>
    </xf>
    <xf numFmtId="0" fontId="30" fillId="24" borderId="27" xfId="46" applyFont="1" applyFill="1" applyBorder="1" applyAlignment="1">
      <alignment horizontal="center" vertical="center"/>
    </xf>
    <xf numFmtId="0" fontId="37" fillId="0" borderId="25" xfId="48" applyFont="1" applyBorder="1" applyAlignment="1">
      <alignment horizontal="left" vertical="center" wrapText="1" indent="2"/>
    </xf>
    <xf numFmtId="0" fontId="30" fillId="24" borderId="23" xfId="46" applyFont="1" applyFill="1" applyBorder="1" applyAlignment="1">
      <alignment horizontal="center" vertical="center"/>
    </xf>
    <xf numFmtId="0" fontId="39" fillId="24" borderId="20" xfId="46" applyFont="1" applyFill="1" applyBorder="1" applyAlignment="1">
      <alignment horizontal="center" vertical="center"/>
    </xf>
    <xf numFmtId="0" fontId="37" fillId="24" borderId="21" xfId="48" applyFont="1" applyFill="1" applyBorder="1" applyAlignment="1">
      <alignment horizontal="left" vertical="center" wrapText="1"/>
    </xf>
    <xf numFmtId="0" fontId="37" fillId="24" borderId="31" xfId="48" applyFont="1" applyFill="1" applyBorder="1" applyAlignment="1">
      <alignment horizontal="left" vertical="center" wrapText="1"/>
    </xf>
    <xf numFmtId="0" fontId="30" fillId="24" borderId="12" xfId="46" applyFont="1" applyFill="1" applyBorder="1" applyAlignment="1">
      <alignment horizontal="center" vertical="center"/>
    </xf>
    <xf numFmtId="0" fontId="37" fillId="24" borderId="12" xfId="48" applyFont="1" applyFill="1" applyBorder="1" applyAlignment="1">
      <alignment horizontal="left" vertical="center" wrapText="1"/>
    </xf>
    <xf numFmtId="0" fontId="37" fillId="25" borderId="25" xfId="0" applyFont="1" applyFill="1" applyBorder="1" applyAlignment="1">
      <alignment horizontal="center" vertical="center"/>
    </xf>
    <xf numFmtId="0" fontId="37" fillId="27" borderId="11" xfId="0" applyFont="1" applyFill="1" applyBorder="1" applyAlignment="1">
      <alignment horizontal="center" vertical="center" wrapText="1"/>
    </xf>
    <xf numFmtId="0" fontId="30" fillId="0" borderId="0" xfId="0" applyFont="1" applyAlignment="1">
      <alignment horizontal="left" vertical="center"/>
    </xf>
    <xf numFmtId="0" fontId="30" fillId="24" borderId="21" xfId="0" applyFont="1" applyFill="1" applyBorder="1" applyAlignment="1">
      <alignment horizontal="left" vertical="center"/>
    </xf>
    <xf numFmtId="0" fontId="31" fillId="26" borderId="10" xfId="48" applyFont="1" applyFill="1" applyBorder="1" applyAlignment="1">
      <alignment horizontal="center" vertical="center" wrapText="1"/>
    </xf>
    <xf numFmtId="0" fontId="31" fillId="26" borderId="10" xfId="48" applyFont="1" applyFill="1" applyBorder="1" applyAlignment="1" applyProtection="1">
      <alignment horizontal="center" vertical="center"/>
      <protection locked="0"/>
    </xf>
    <xf numFmtId="0" fontId="31" fillId="26" borderId="10" xfId="48" applyFont="1" applyFill="1" applyBorder="1" applyAlignment="1" applyProtection="1">
      <alignment horizontal="center" vertical="center" textRotation="90" wrapText="1"/>
      <protection locked="0"/>
    </xf>
    <xf numFmtId="0" fontId="34" fillId="24" borderId="20" xfId="48" applyFont="1" applyFill="1" applyBorder="1" applyAlignment="1">
      <alignment horizontal="left" vertical="center"/>
    </xf>
    <xf numFmtId="0" fontId="36" fillId="24" borderId="21" xfId="0" applyFont="1" applyFill="1" applyBorder="1" applyAlignment="1">
      <alignment horizontal="center" vertical="top"/>
    </xf>
    <xf numFmtId="0" fontId="33" fillId="24" borderId="21" xfId="48" applyFont="1" applyFill="1" applyBorder="1" applyAlignment="1">
      <alignment vertical="center"/>
    </xf>
    <xf numFmtId="0" fontId="33" fillId="24" borderId="21" xfId="48" applyFont="1" applyFill="1" applyBorder="1" applyAlignment="1" applyProtection="1">
      <alignment horizontal="left" vertical="center"/>
      <protection locked="0"/>
    </xf>
    <xf numFmtId="0" fontId="30" fillId="0" borderId="0" xfId="48" applyFont="1" applyAlignment="1" applyProtection="1">
      <alignment horizontal="center" vertical="center"/>
      <protection locked="0"/>
    </xf>
    <xf numFmtId="0" fontId="30" fillId="0" borderId="11" xfId="48" applyFont="1" applyBorder="1" applyAlignment="1">
      <alignment horizontal="center" vertical="center"/>
    </xf>
    <xf numFmtId="0" fontId="30" fillId="0" borderId="11" xfId="48" applyFont="1" applyBorder="1" applyAlignment="1" applyProtection="1">
      <alignment horizontal="left" vertical="center"/>
      <protection locked="0"/>
    </xf>
    <xf numFmtId="0" fontId="30" fillId="24" borderId="20" xfId="48" applyFont="1" applyFill="1" applyBorder="1" applyAlignment="1">
      <alignment horizontal="center" vertical="center"/>
    </xf>
    <xf numFmtId="0" fontId="37" fillId="24" borderId="21" xfId="48" applyFont="1" applyFill="1" applyBorder="1" applyAlignment="1" applyProtection="1">
      <alignment horizontal="left" vertical="center"/>
      <protection locked="0"/>
    </xf>
    <xf numFmtId="0" fontId="37" fillId="0" borderId="25" xfId="48" applyFont="1" applyBorder="1" applyAlignment="1" applyProtection="1">
      <alignment horizontal="left" vertical="center"/>
      <protection locked="0"/>
    </xf>
    <xf numFmtId="0" fontId="37" fillId="0" borderId="12" xfId="48" applyFont="1" applyBorder="1" applyAlignment="1" applyProtection="1">
      <alignment horizontal="left" vertical="center"/>
      <protection locked="0"/>
    </xf>
    <xf numFmtId="0" fontId="37" fillId="0" borderId="11" xfId="48" applyFont="1" applyBorder="1" applyAlignment="1" applyProtection="1">
      <alignment horizontal="left" vertical="center"/>
      <protection locked="0"/>
    </xf>
    <xf numFmtId="0" fontId="30" fillId="24" borderId="28" xfId="48" applyFont="1" applyFill="1" applyBorder="1" applyAlignment="1">
      <alignment horizontal="center" vertical="center"/>
    </xf>
    <xf numFmtId="0" fontId="37" fillId="24" borderId="29" xfId="48" applyFont="1" applyFill="1" applyBorder="1" applyAlignment="1" applyProtection="1">
      <alignment horizontal="left" vertical="center"/>
      <protection locked="0"/>
    </xf>
    <xf numFmtId="0" fontId="30" fillId="0" borderId="25" xfId="48" applyFont="1" applyBorder="1" applyAlignment="1" applyProtection="1">
      <alignment horizontal="left" vertical="center"/>
      <protection locked="0"/>
    </xf>
    <xf numFmtId="0" fontId="30" fillId="0" borderId="12" xfId="48" applyFont="1" applyBorder="1" applyAlignment="1">
      <alignment horizontal="center" vertical="center"/>
    </xf>
    <xf numFmtId="0" fontId="30" fillId="0" borderId="0" xfId="48" applyFont="1" applyAlignment="1">
      <alignment horizontal="center" vertical="center"/>
    </xf>
    <xf numFmtId="0" fontId="30" fillId="0" borderId="0" xfId="48" applyFont="1" applyAlignment="1">
      <alignment vertical="center"/>
    </xf>
    <xf numFmtId="0" fontId="30" fillId="0" borderId="0" xfId="48" applyFont="1" applyAlignment="1" applyProtection="1">
      <alignment vertical="center"/>
      <protection locked="0"/>
    </xf>
    <xf numFmtId="0" fontId="30" fillId="0" borderId="0" xfId="48" applyFont="1" applyProtection="1">
      <protection locked="0"/>
    </xf>
    <xf numFmtId="0" fontId="33" fillId="0" borderId="0" xfId="48" applyFont="1" applyAlignment="1" applyProtection="1">
      <alignment vertical="center"/>
      <protection locked="0"/>
    </xf>
    <xf numFmtId="0" fontId="34" fillId="24" borderId="28" xfId="48" applyFont="1" applyFill="1" applyBorder="1" applyAlignment="1">
      <alignment horizontal="left" vertical="center"/>
    </xf>
    <xf numFmtId="0" fontId="33" fillId="24" borderId="29" xfId="48" applyFont="1" applyFill="1" applyBorder="1" applyAlignment="1">
      <alignment horizontal="left" vertical="center"/>
    </xf>
    <xf numFmtId="0" fontId="33" fillId="24" borderId="29" xfId="48" applyFont="1" applyFill="1" applyBorder="1" applyAlignment="1" applyProtection="1">
      <alignment horizontal="left" vertical="center"/>
      <protection locked="0"/>
    </xf>
    <xf numFmtId="0" fontId="30" fillId="24" borderId="21" xfId="48" applyFont="1" applyFill="1" applyBorder="1" applyAlignment="1" applyProtection="1">
      <alignment horizontal="left" vertical="center"/>
      <protection locked="0"/>
    </xf>
    <xf numFmtId="0" fontId="30" fillId="0" borderId="25" xfId="48" applyFont="1" applyBorder="1" applyAlignment="1">
      <alignment horizontal="center" vertical="center"/>
    </xf>
    <xf numFmtId="0" fontId="30" fillId="24" borderId="29" xfId="48" applyFont="1" applyFill="1" applyBorder="1" applyAlignment="1" applyProtection="1">
      <alignment horizontal="left" vertical="center"/>
      <protection locked="0"/>
    </xf>
    <xf numFmtId="0" fontId="30" fillId="0" borderId="26" xfId="48" applyFont="1" applyBorder="1" applyAlignment="1" applyProtection="1">
      <alignment horizontal="left" vertical="center"/>
      <protection locked="0"/>
    </xf>
    <xf numFmtId="0" fontId="39" fillId="24" borderId="21" xfId="48" applyFont="1" applyFill="1" applyBorder="1" applyAlignment="1">
      <alignment horizontal="left" vertical="center" wrapText="1" indent="2"/>
    </xf>
    <xf numFmtId="0" fontId="30" fillId="24" borderId="21" xfId="0" applyFont="1" applyFill="1" applyBorder="1" applyAlignment="1">
      <alignment horizontal="left" vertical="center" wrapText="1"/>
    </xf>
    <xf numFmtId="0" fontId="46" fillId="24" borderId="21" xfId="48" applyFont="1" applyFill="1" applyBorder="1" applyAlignment="1" applyProtection="1">
      <alignment horizontal="left" vertical="top"/>
      <protection locked="0"/>
    </xf>
    <xf numFmtId="0" fontId="34" fillId="24" borderId="29" xfId="0" applyFont="1" applyFill="1" applyBorder="1" applyAlignment="1">
      <alignment horizontal="left" vertical="center" wrapText="1"/>
    </xf>
    <xf numFmtId="0" fontId="30" fillId="0" borderId="26" xfId="0" applyFont="1" applyBorder="1" applyAlignment="1">
      <alignment horizontal="left" vertical="center" wrapText="1"/>
    </xf>
    <xf numFmtId="0" fontId="30" fillId="0" borderId="25" xfId="0" applyFont="1" applyBorder="1" applyAlignment="1">
      <alignment horizontal="left" vertical="center" wrapText="1" indent="2"/>
    </xf>
    <xf numFmtId="0" fontId="30" fillId="0" borderId="11" xfId="0" applyFont="1" applyBorder="1" applyAlignment="1">
      <alignment horizontal="left" vertical="center" wrapText="1" indent="2"/>
    </xf>
    <xf numFmtId="0" fontId="30" fillId="0" borderId="12" xfId="0" applyFont="1" applyBorder="1" applyAlignment="1">
      <alignment horizontal="left" vertical="center" wrapText="1" indent="2"/>
    </xf>
    <xf numFmtId="0" fontId="39" fillId="24" borderId="31" xfId="0" applyFont="1" applyFill="1" applyBorder="1" applyAlignment="1">
      <alignment horizontal="left" vertical="center" wrapText="1"/>
    </xf>
    <xf numFmtId="0" fontId="39" fillId="24" borderId="21" xfId="0" applyFont="1" applyFill="1" applyBorder="1" applyAlignment="1">
      <alignment horizontal="left" vertical="center" wrapText="1"/>
    </xf>
    <xf numFmtId="0" fontId="30" fillId="0" borderId="25" xfId="0" applyFont="1" applyBorder="1" applyAlignment="1">
      <alignment horizontal="left" vertical="center" wrapText="1"/>
    </xf>
    <xf numFmtId="0" fontId="30" fillId="0" borderId="12" xfId="0" applyFont="1" applyBorder="1" applyAlignment="1">
      <alignment horizontal="left" vertical="center" wrapText="1"/>
    </xf>
    <xf numFmtId="0" fontId="39" fillId="24" borderId="29" xfId="0" applyFont="1" applyFill="1" applyBorder="1" applyAlignment="1">
      <alignment horizontal="left" vertical="center" wrapText="1"/>
    </xf>
    <xf numFmtId="0" fontId="30" fillId="24" borderId="29" xfId="0" applyFont="1" applyFill="1" applyBorder="1" applyAlignment="1">
      <alignment horizontal="left" vertical="center" wrapText="1"/>
    </xf>
    <xf numFmtId="0" fontId="34" fillId="24" borderId="31" xfId="0" applyFont="1" applyFill="1" applyBorder="1" applyAlignment="1">
      <alignment horizontal="left" vertical="center" wrapText="1"/>
    </xf>
    <xf numFmtId="0" fontId="30" fillId="0" borderId="26" xfId="0" applyFont="1" applyBorder="1" applyAlignment="1">
      <alignment horizontal="left" vertical="center" wrapText="1" indent="2"/>
    </xf>
    <xf numFmtId="0" fontId="30" fillId="24" borderId="31" xfId="0" applyFont="1" applyFill="1" applyBorder="1" applyAlignment="1">
      <alignment horizontal="left" vertical="center" wrapText="1"/>
    </xf>
    <xf numFmtId="0" fontId="47" fillId="0" borderId="12" xfId="0" applyFont="1" applyBorder="1" applyAlignment="1" applyProtection="1">
      <alignment vertical="center"/>
      <protection locked="0"/>
    </xf>
    <xf numFmtId="0" fontId="30" fillId="0" borderId="26" xfId="0" applyFont="1" applyBorder="1" applyAlignment="1">
      <alignment horizontal="left" vertical="center" wrapText="1" indent="1"/>
    </xf>
    <xf numFmtId="0" fontId="30" fillId="0" borderId="11" xfId="0" applyFont="1" applyBorder="1" applyAlignment="1">
      <alignment horizontal="left" vertical="center" wrapText="1" indent="1"/>
    </xf>
    <xf numFmtId="0" fontId="39" fillId="24" borderId="28" xfId="46" applyFont="1" applyFill="1" applyBorder="1" applyAlignment="1">
      <alignment horizontal="center" vertical="center"/>
    </xf>
    <xf numFmtId="0" fontId="39" fillId="24" borderId="27" xfId="46" applyFont="1" applyFill="1" applyBorder="1" applyAlignment="1">
      <alignment horizontal="center" vertical="center"/>
    </xf>
    <xf numFmtId="0" fontId="39" fillId="24" borderId="31" xfId="0" applyFont="1" applyFill="1" applyBorder="1" applyAlignment="1">
      <alignment horizontal="center" vertical="center"/>
    </xf>
    <xf numFmtId="0" fontId="39" fillId="24" borderId="0" xfId="48" applyFont="1" applyFill="1" applyAlignment="1">
      <alignment horizontal="left" vertical="center" wrapText="1"/>
    </xf>
    <xf numFmtId="0" fontId="30" fillId="24" borderId="0" xfId="0" applyFont="1" applyFill="1" applyAlignment="1" applyProtection="1">
      <alignment horizontal="left" vertical="center"/>
      <protection locked="0"/>
    </xf>
    <xf numFmtId="0" fontId="35" fillId="24" borderId="12" xfId="48" applyFont="1" applyFill="1" applyBorder="1" applyAlignment="1">
      <alignment horizontal="left" vertical="center" wrapText="1"/>
    </xf>
    <xf numFmtId="0" fontId="35" fillId="0" borderId="21" xfId="48" applyFont="1" applyBorder="1" applyAlignment="1">
      <alignment horizontal="left" vertical="center" wrapText="1"/>
    </xf>
    <xf numFmtId="0" fontId="30" fillId="0" borderId="29" xfId="83" applyFont="1" applyBorder="1" applyAlignment="1" applyProtection="1">
      <alignment horizontal="left" vertical="center"/>
      <protection locked="0"/>
    </xf>
    <xf numFmtId="0" fontId="47" fillId="0" borderId="0" xfId="48" applyFont="1" applyAlignment="1">
      <alignment horizontal="center" vertical="center"/>
    </xf>
    <xf numFmtId="0" fontId="47" fillId="0" borderId="0" xfId="48" applyFont="1" applyAlignment="1">
      <alignment vertical="center"/>
    </xf>
    <xf numFmtId="0" fontId="47" fillId="0" borderId="0" xfId="48" applyFont="1"/>
    <xf numFmtId="0" fontId="48" fillId="28" borderId="10" xfId="48" applyFont="1" applyFill="1" applyBorder="1" applyAlignment="1">
      <alignment horizontal="center" vertical="center" wrapText="1"/>
    </xf>
    <xf numFmtId="0" fontId="48" fillId="28" borderId="10" xfId="48" applyFont="1" applyFill="1" applyBorder="1" applyAlignment="1">
      <alignment horizontal="center" vertical="center" textRotation="90" wrapText="1"/>
    </xf>
    <xf numFmtId="0" fontId="48" fillId="28" borderId="10" xfId="48" applyFont="1" applyFill="1" applyBorder="1" applyAlignment="1">
      <alignment horizontal="center" vertical="center" textRotation="90"/>
    </xf>
    <xf numFmtId="0" fontId="48" fillId="0" borderId="0" xfId="48" applyFont="1" applyAlignment="1">
      <alignment vertical="center"/>
    </xf>
    <xf numFmtId="0" fontId="47" fillId="0" borderId="25" xfId="48" applyFont="1" applyBorder="1" applyAlignment="1">
      <alignment horizontal="center" vertical="center"/>
    </xf>
    <xf numFmtId="0" fontId="47" fillId="0" borderId="26" xfId="48" applyFont="1" applyBorder="1" applyAlignment="1">
      <alignment horizontal="center" vertical="center"/>
    </xf>
    <xf numFmtId="0" fontId="47" fillId="0" borderId="26" xfId="48" applyFont="1" applyBorder="1" applyAlignment="1">
      <alignment horizontal="left" vertical="center" wrapText="1"/>
    </xf>
    <xf numFmtId="0" fontId="47" fillId="0" borderId="23" xfId="48" applyFont="1" applyBorder="1" applyAlignment="1">
      <alignment horizontal="left" vertical="center"/>
    </xf>
    <xf numFmtId="0" fontId="47" fillId="0" borderId="20" xfId="48" applyFont="1" applyBorder="1" applyAlignment="1">
      <alignment horizontal="center" vertical="center"/>
    </xf>
    <xf numFmtId="0" fontId="47" fillId="24" borderId="20" xfId="48" applyFont="1" applyFill="1" applyBorder="1" applyAlignment="1">
      <alignment horizontal="center" vertical="center"/>
    </xf>
    <xf numFmtId="0" fontId="47" fillId="0" borderId="21" xfId="48" applyFont="1" applyBorder="1" applyAlignment="1">
      <alignment horizontal="center" vertical="center"/>
    </xf>
    <xf numFmtId="0" fontId="47" fillId="24" borderId="21" xfId="48" applyFont="1" applyFill="1" applyBorder="1" applyAlignment="1">
      <alignment horizontal="center" vertical="center"/>
    </xf>
    <xf numFmtId="0" fontId="47" fillId="0" borderId="22" xfId="48" applyFont="1" applyBorder="1" applyAlignment="1">
      <alignment horizontal="center" vertical="center"/>
    </xf>
    <xf numFmtId="0" fontId="47" fillId="0" borderId="23" xfId="48" applyFont="1" applyBorder="1"/>
    <xf numFmtId="0" fontId="47" fillId="0" borderId="12" xfId="48" applyFont="1" applyBorder="1" applyAlignment="1">
      <alignment horizontal="center" vertical="center"/>
    </xf>
    <xf numFmtId="0" fontId="47" fillId="0" borderId="12" xfId="48" applyFont="1" applyBorder="1" applyAlignment="1">
      <alignment horizontal="left" vertical="center" wrapText="1"/>
    </xf>
    <xf numFmtId="0" fontId="47" fillId="0" borderId="20" xfId="48" applyFont="1" applyBorder="1" applyAlignment="1">
      <alignment horizontal="left" vertical="center"/>
    </xf>
    <xf numFmtId="0" fontId="47" fillId="0" borderId="11" xfId="48" applyFont="1" applyBorder="1" applyAlignment="1">
      <alignment horizontal="center" vertical="center"/>
    </xf>
    <xf numFmtId="0" fontId="47" fillId="0" borderId="11" xfId="48" applyFont="1" applyBorder="1" applyAlignment="1">
      <alignment horizontal="left" vertical="center" wrapText="1"/>
    </xf>
    <xf numFmtId="0" fontId="47" fillId="0" borderId="28" xfId="48" applyFont="1" applyBorder="1" applyAlignment="1">
      <alignment horizontal="left" vertical="center"/>
    </xf>
    <xf numFmtId="0" fontId="47" fillId="0" borderId="0" xfId="48" applyFont="1" applyAlignment="1">
      <alignment horizontal="left" vertical="center"/>
    </xf>
    <xf numFmtId="0" fontId="30" fillId="24" borderId="21" xfId="0" applyFont="1" applyFill="1" applyBorder="1" applyAlignment="1">
      <alignment vertical="center" wrapText="1"/>
    </xf>
    <xf numFmtId="0" fontId="30" fillId="27" borderId="0" xfId="0" applyFont="1" applyFill="1" applyAlignment="1" applyProtection="1">
      <alignment horizontal="center"/>
      <protection locked="0"/>
    </xf>
    <xf numFmtId="0" fontId="30" fillId="29" borderId="0" xfId="0" applyFont="1" applyFill="1" applyAlignment="1" applyProtection="1">
      <alignment horizontal="center"/>
      <protection locked="0"/>
    </xf>
    <xf numFmtId="0" fontId="30" fillId="27" borderId="0" xfId="0" applyFont="1" applyFill="1" applyAlignment="1" applyProtection="1">
      <alignment horizontal="center" vertical="center"/>
      <protection locked="0"/>
    </xf>
    <xf numFmtId="0" fontId="30" fillId="29" borderId="0" xfId="0" applyFont="1" applyFill="1" applyAlignment="1" applyProtection="1">
      <alignment horizontal="center" vertical="center"/>
      <protection locked="0"/>
    </xf>
    <xf numFmtId="0" fontId="37" fillId="0" borderId="1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6" xfId="0" applyFont="1" applyBorder="1" applyAlignment="1">
      <alignment horizontal="center" vertical="center" wrapText="1"/>
    </xf>
    <xf numFmtId="0" fontId="37" fillId="30" borderId="0" xfId="0" applyFont="1" applyFill="1" applyAlignment="1" applyProtection="1">
      <alignment horizontal="center"/>
      <protection locked="0"/>
    </xf>
    <xf numFmtId="0" fontId="50" fillId="0" borderId="0" xfId="82" applyFont="1" applyAlignment="1">
      <alignment horizontal="center" vertical="center"/>
    </xf>
    <xf numFmtId="0" fontId="51" fillId="0" borderId="0" xfId="0" applyFont="1" applyAlignment="1">
      <alignment horizontal="center"/>
    </xf>
    <xf numFmtId="0" fontId="34" fillId="24" borderId="20" xfId="0" applyFont="1" applyFill="1" applyBorder="1" applyAlignment="1">
      <alignment horizontal="left" vertical="center" wrapText="1"/>
    </xf>
    <xf numFmtId="0" fontId="36" fillId="24" borderId="28" xfId="48" applyFont="1" applyFill="1" applyBorder="1" applyAlignment="1">
      <alignment horizontal="left" vertical="top" wrapText="1"/>
    </xf>
    <xf numFmtId="0" fontId="30" fillId="24" borderId="22" xfId="0" applyFont="1" applyFill="1" applyBorder="1" applyAlignment="1" applyProtection="1">
      <alignment horizontal="center"/>
      <protection locked="0"/>
    </xf>
    <xf numFmtId="0" fontId="30" fillId="24" borderId="33" xfId="0" applyFont="1" applyFill="1" applyBorder="1" applyProtection="1">
      <protection locked="0"/>
    </xf>
    <xf numFmtId="0" fontId="30" fillId="24" borderId="32" xfId="0" applyFont="1" applyFill="1" applyBorder="1" applyProtection="1">
      <protection locked="0"/>
    </xf>
    <xf numFmtId="0" fontId="30" fillId="30" borderId="12" xfId="48" applyFont="1" applyFill="1" applyBorder="1" applyAlignment="1" applyProtection="1">
      <alignment horizontal="center" vertical="center"/>
      <protection locked="0"/>
    </xf>
    <xf numFmtId="0" fontId="30" fillId="30" borderId="25" xfId="48" applyFont="1" applyFill="1" applyBorder="1" applyAlignment="1" applyProtection="1">
      <alignment horizontal="center" vertical="center"/>
      <protection locked="0"/>
    </xf>
    <xf numFmtId="0" fontId="30" fillId="24" borderId="22" xfId="0" applyFont="1" applyFill="1" applyBorder="1" applyAlignment="1" applyProtection="1">
      <alignment horizontal="left"/>
      <protection locked="0"/>
    </xf>
    <xf numFmtId="0" fontId="30" fillId="24" borderId="24" xfId="0" applyFont="1" applyFill="1" applyBorder="1" applyProtection="1">
      <protection locked="0"/>
    </xf>
    <xf numFmtId="0" fontId="33" fillId="24" borderId="33" xfId="48" applyFont="1" applyFill="1" applyBorder="1" applyAlignment="1" applyProtection="1">
      <alignment horizontal="left" vertical="center"/>
      <protection locked="0"/>
    </xf>
    <xf numFmtId="0" fontId="33" fillId="24" borderId="32" xfId="48" applyFont="1" applyFill="1" applyBorder="1" applyAlignment="1" applyProtection="1">
      <alignment horizontal="left" vertical="center"/>
      <protection locked="0"/>
    </xf>
    <xf numFmtId="0" fontId="41" fillId="24" borderId="32" xfId="0" applyFont="1" applyFill="1" applyBorder="1" applyProtection="1">
      <protection locked="0"/>
    </xf>
    <xf numFmtId="0" fontId="41" fillId="0" borderId="25" xfId="48" applyFont="1" applyBorder="1" applyAlignment="1" applyProtection="1">
      <alignment horizontal="center" vertical="center"/>
      <protection locked="0"/>
    </xf>
    <xf numFmtId="0" fontId="41" fillId="0" borderId="12" xfId="48" applyFont="1" applyBorder="1" applyAlignment="1" applyProtection="1">
      <alignment horizontal="center" vertical="center"/>
      <protection locked="0"/>
    </xf>
    <xf numFmtId="0" fontId="35" fillId="24" borderId="20" xfId="48" applyFont="1" applyFill="1" applyBorder="1" applyAlignment="1">
      <alignment horizontal="left" vertical="center" wrapText="1"/>
    </xf>
    <xf numFmtId="0" fontId="30" fillId="24" borderId="22" xfId="83" applyFont="1" applyFill="1" applyBorder="1" applyAlignment="1" applyProtection="1">
      <alignment horizontal="left" vertical="center"/>
      <protection locked="0"/>
    </xf>
    <xf numFmtId="0" fontId="14" fillId="31" borderId="12" xfId="82" applyFill="1" applyBorder="1" applyAlignment="1">
      <alignment horizontal="center" vertical="center"/>
    </xf>
    <xf numFmtId="0" fontId="14" fillId="31" borderId="12" xfId="82" applyFill="1" applyBorder="1" applyAlignment="1">
      <alignment horizontal="right" indent="1"/>
    </xf>
    <xf numFmtId="0" fontId="14" fillId="31" borderId="12" xfId="82" applyFill="1" applyBorder="1" applyAlignment="1">
      <alignment horizontal="center"/>
    </xf>
    <xf numFmtId="0" fontId="14" fillId="31" borderId="12" xfId="82" applyFill="1" applyBorder="1" applyAlignment="1">
      <alignment horizontal="right" vertical="center" indent="1"/>
    </xf>
    <xf numFmtId="0" fontId="14" fillId="30" borderId="12" xfId="82" applyFill="1" applyBorder="1" applyAlignment="1">
      <alignment horizontal="center" vertical="center"/>
    </xf>
    <xf numFmtId="0" fontId="14" fillId="30" borderId="12" xfId="82" applyFill="1" applyBorder="1" applyAlignment="1">
      <alignment horizontal="right" indent="1"/>
    </xf>
    <xf numFmtId="0" fontId="28" fillId="30" borderId="0" xfId="82" applyFont="1" applyFill="1" applyAlignment="1">
      <alignment horizontal="center" vertical="center"/>
    </xf>
    <xf numFmtId="0" fontId="14" fillId="30" borderId="0" xfId="82" applyFill="1" applyAlignment="1">
      <alignment horizontal="center" vertical="center"/>
    </xf>
    <xf numFmtId="0" fontId="14" fillId="30" borderId="0" xfId="82" applyFill="1"/>
    <xf numFmtId="0" fontId="14" fillId="30" borderId="12" xfId="82" applyFill="1" applyBorder="1" applyAlignment="1">
      <alignment horizontal="right" vertical="center" indent="1"/>
    </xf>
    <xf numFmtId="0" fontId="16" fillId="30" borderId="0" xfId="48" applyFill="1" applyAlignment="1">
      <alignment horizontal="center" vertical="center"/>
    </xf>
    <xf numFmtId="0" fontId="16" fillId="30" borderId="12" xfId="48" applyFill="1" applyBorder="1" applyAlignment="1">
      <alignment horizontal="center" vertical="center"/>
    </xf>
    <xf numFmtId="0" fontId="16" fillId="30" borderId="0" xfId="48" applyFill="1"/>
    <xf numFmtId="164" fontId="14" fillId="30" borderId="0" xfId="82" applyNumberFormat="1" applyFill="1" applyAlignment="1">
      <alignment horizontal="center" vertical="center"/>
    </xf>
    <xf numFmtId="0" fontId="14" fillId="30" borderId="12" xfId="82" applyFill="1" applyBorder="1" applyAlignment="1">
      <alignment horizontal="center"/>
    </xf>
    <xf numFmtId="0" fontId="22" fillId="17" borderId="10" xfId="82" applyFont="1" applyFill="1" applyBorder="1" applyAlignment="1">
      <alignment horizontal="center"/>
    </xf>
    <xf numFmtId="0" fontId="23" fillId="24" borderId="10" xfId="82" applyFont="1" applyFill="1" applyBorder="1" applyAlignment="1">
      <alignment horizontal="left"/>
    </xf>
    <xf numFmtId="0" fontId="23" fillId="24" borderId="10" xfId="82" applyFont="1" applyFill="1" applyBorder="1" applyAlignment="1">
      <alignment horizontal="center" vertical="center"/>
    </xf>
    <xf numFmtId="0" fontId="26" fillId="24" borderId="10" xfId="82" applyFont="1" applyFill="1" applyBorder="1" applyAlignment="1">
      <alignment horizontal="center" vertical="center"/>
    </xf>
    <xf numFmtId="0" fontId="26" fillId="24" borderId="10" xfId="48" applyFont="1" applyFill="1" applyBorder="1" applyAlignment="1">
      <alignment horizontal="center" vertical="center"/>
    </xf>
    <xf numFmtId="0" fontId="30" fillId="32" borderId="0" xfId="0" applyFont="1" applyFill="1" applyAlignment="1" applyProtection="1">
      <alignment horizontal="left" wrapText="1"/>
      <protection locked="0"/>
    </xf>
  </cellXfs>
  <cellStyles count="90">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Input 2" xfId="34" xr:uid="{00000000-0005-0000-0000-000027000000}"/>
    <cellStyle name="Linked Cell 2" xfId="35" xr:uid="{00000000-0005-0000-0000-000028000000}"/>
    <cellStyle name="Neutral 2" xfId="36" xr:uid="{00000000-0005-0000-0000-000029000000}"/>
    <cellStyle name="Normal" xfId="0" builtinId="0"/>
    <cellStyle name="Normal 10" xfId="37" xr:uid="{00000000-0005-0000-0000-00002A000000}"/>
    <cellStyle name="Normal 101" xfId="38" xr:uid="{00000000-0005-0000-0000-00002B000000}"/>
    <cellStyle name="Normal 101 2" xfId="39" xr:uid="{00000000-0005-0000-0000-00002C000000}"/>
    <cellStyle name="Normal 101 2 2" xfId="40" xr:uid="{00000000-0005-0000-0000-00002D000000}"/>
    <cellStyle name="Normal 101 2 3" xfId="41" xr:uid="{00000000-0005-0000-0000-00002E000000}"/>
    <cellStyle name="Normal 101 3" xfId="42" xr:uid="{00000000-0005-0000-0000-00002F000000}"/>
    <cellStyle name="Normal 101 4" xfId="43" xr:uid="{00000000-0005-0000-0000-000030000000}"/>
    <cellStyle name="Normal 101 5" xfId="44" xr:uid="{00000000-0005-0000-0000-000031000000}"/>
    <cellStyle name="Normal 101 6" xfId="45" xr:uid="{00000000-0005-0000-0000-000032000000}"/>
    <cellStyle name="Normal 2" xfId="46" xr:uid="{00000000-0005-0000-0000-000033000000}"/>
    <cellStyle name="Normal 2 2" xfId="47" xr:uid="{00000000-0005-0000-0000-000034000000}"/>
    <cellStyle name="Normal 3" xfId="48" xr:uid="{00000000-0005-0000-0000-000035000000}"/>
    <cellStyle name="Normal 3 10 2 2 5" xfId="49" xr:uid="{00000000-0005-0000-0000-000036000000}"/>
    <cellStyle name="Normal 3 10 2 2 5 2" xfId="50" xr:uid="{00000000-0005-0000-0000-000037000000}"/>
    <cellStyle name="Normal 3 10 2 2 5 2 2" xfId="51" xr:uid="{00000000-0005-0000-0000-000038000000}"/>
    <cellStyle name="Normal 3 10 2 2 5 2 3" xfId="52" xr:uid="{00000000-0005-0000-0000-000039000000}"/>
    <cellStyle name="Normal 3 10 2 2 5 3" xfId="53" xr:uid="{00000000-0005-0000-0000-00003A000000}"/>
    <cellStyle name="Normal 3 10 2 2 5 4" xfId="54" xr:uid="{00000000-0005-0000-0000-00003B000000}"/>
    <cellStyle name="Normal 3 10 2 2 5 5" xfId="55" xr:uid="{00000000-0005-0000-0000-00003C000000}"/>
    <cellStyle name="Normal 3 10 2 2 5 6" xfId="56" xr:uid="{00000000-0005-0000-0000-00003D000000}"/>
    <cellStyle name="Normal 3 35 7" xfId="57" xr:uid="{00000000-0005-0000-0000-00003E000000}"/>
    <cellStyle name="Normal 3 35 7 2" xfId="58" xr:uid="{00000000-0005-0000-0000-00003F000000}"/>
    <cellStyle name="Normal 3 35 7 3" xfId="59" xr:uid="{00000000-0005-0000-0000-000040000000}"/>
    <cellStyle name="Normal 3 35 7 4" xfId="60" xr:uid="{00000000-0005-0000-0000-000041000000}"/>
    <cellStyle name="Normal 3 35 7 5" xfId="61" xr:uid="{00000000-0005-0000-0000-000042000000}"/>
    <cellStyle name="Normal 3 35 7 6" xfId="62" xr:uid="{00000000-0005-0000-0000-000043000000}"/>
    <cellStyle name="Normal 3 36 7" xfId="63" xr:uid="{00000000-0005-0000-0000-000044000000}"/>
    <cellStyle name="Normal 3 36 7 2" xfId="64" xr:uid="{00000000-0005-0000-0000-000045000000}"/>
    <cellStyle name="Normal 3 36 7 2 2" xfId="65" xr:uid="{00000000-0005-0000-0000-000046000000}"/>
    <cellStyle name="Normal 3 36 7 2 3" xfId="66" xr:uid="{00000000-0005-0000-0000-000047000000}"/>
    <cellStyle name="Normal 3 36 7 3" xfId="67" xr:uid="{00000000-0005-0000-0000-000048000000}"/>
    <cellStyle name="Normal 3 36 7 4" xfId="68" xr:uid="{00000000-0005-0000-0000-000049000000}"/>
    <cellStyle name="Normal 3 36 7 5" xfId="69" xr:uid="{00000000-0005-0000-0000-00004A000000}"/>
    <cellStyle name="Normal 3 36 7 6" xfId="70" xr:uid="{00000000-0005-0000-0000-00004B000000}"/>
    <cellStyle name="Normal 3 42 7" xfId="71" xr:uid="{00000000-0005-0000-0000-00004C000000}"/>
    <cellStyle name="Normal 3 42 7 2" xfId="72" xr:uid="{00000000-0005-0000-0000-00004D000000}"/>
    <cellStyle name="Normal 3 42 7 3" xfId="73" xr:uid="{00000000-0005-0000-0000-00004E000000}"/>
    <cellStyle name="Normal 3 42 7 4" xfId="74" xr:uid="{00000000-0005-0000-0000-00004F000000}"/>
    <cellStyle name="Normal 3 42 7 5" xfId="75" xr:uid="{00000000-0005-0000-0000-000050000000}"/>
    <cellStyle name="Normal 3 42 7 6" xfId="76" xr:uid="{00000000-0005-0000-0000-000051000000}"/>
    <cellStyle name="Normal 39 2 2" xfId="77" xr:uid="{00000000-0005-0000-0000-000052000000}"/>
    <cellStyle name="Normal 4" xfId="78" xr:uid="{00000000-0005-0000-0000-000053000000}"/>
    <cellStyle name="Normal 5" xfId="79" xr:uid="{00000000-0005-0000-0000-000054000000}"/>
    <cellStyle name="Normal 74 2" xfId="80" xr:uid="{00000000-0005-0000-0000-000055000000}"/>
    <cellStyle name="Normal 76 2 2" xfId="81" xr:uid="{00000000-0005-0000-0000-000056000000}"/>
    <cellStyle name="Normal_RFP Requirements Template" xfId="82" xr:uid="{00000000-0005-0000-0000-000057000000}"/>
    <cellStyle name="Normal_VCC RMS Functional Reqs Workbook" xfId="83" xr:uid="{00000000-0005-0000-0000-000058000000}"/>
    <cellStyle name="Note 2" xfId="84" xr:uid="{00000000-0005-0000-0000-000059000000}"/>
    <cellStyle name="Note 3" xfId="85" xr:uid="{00000000-0005-0000-0000-00005A000000}"/>
    <cellStyle name="Output 2" xfId="86" xr:uid="{00000000-0005-0000-0000-00005B000000}"/>
    <cellStyle name="Title 2" xfId="87" xr:uid="{00000000-0005-0000-0000-00005C000000}"/>
    <cellStyle name="Total 2" xfId="88" xr:uid="{00000000-0005-0000-0000-00005D000000}"/>
    <cellStyle name="Warning Text 2" xfId="89" xr:uid="{00000000-0005-0000-0000-00005E000000}"/>
  </cellStyles>
  <dxfs count="804">
    <dxf>
      <fill>
        <patternFill>
          <bgColor rgb="FFFF00FF"/>
        </patternFill>
      </fill>
    </dxf>
    <dxf>
      <fill>
        <patternFill>
          <bgColor rgb="FFFF0000"/>
        </patternFill>
      </fill>
    </dxf>
    <dxf>
      <font>
        <b/>
        <i val="0"/>
      </font>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ont>
        <color rgb="FFFF0000"/>
      </font>
    </dxf>
    <dxf>
      <fill>
        <patternFill>
          <bgColor rgb="FFFFFF00"/>
        </patternFill>
      </fill>
    </dxf>
    <dxf>
      <font>
        <color rgb="FFFF0000"/>
      </font>
    </dxf>
    <dxf>
      <fill>
        <patternFill>
          <bgColor rgb="FFFFC000"/>
        </patternFill>
      </fill>
    </dxf>
    <dxf>
      <fill>
        <patternFill>
          <bgColor rgb="FFFF0000"/>
        </patternFill>
      </fill>
    </dxf>
    <dxf>
      <fill>
        <patternFill>
          <bgColor rgb="FFFFFF00"/>
        </patternFill>
      </fill>
    </dxf>
    <dxf>
      <fill>
        <patternFill>
          <bgColor theme="5" tint="0.79989013336588644"/>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C000"/>
        </patternFill>
      </fill>
    </dxf>
    <dxf>
      <font>
        <color rgb="FFFF0000"/>
      </font>
    </dxf>
    <dxf>
      <fill>
        <patternFill>
          <bgColor rgb="FFFF00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ont>
        <color rgb="FFFF0000"/>
      </font>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theme="5" tint="0.79989013336588644"/>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C000"/>
        </patternFill>
      </fill>
    </dxf>
    <dxf>
      <font>
        <color rgb="FFFF0000"/>
      </font>
    </dxf>
    <dxf>
      <fill>
        <patternFill>
          <bgColor rgb="FFFF00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C000"/>
        </patternFill>
      </fill>
    </dxf>
    <dxf>
      <font>
        <color rgb="FFFF0000"/>
      </font>
    </dxf>
    <dxf>
      <fill>
        <patternFill>
          <bgColor rgb="FFFF0000"/>
        </patternFill>
      </fill>
    </dxf>
    <dxf>
      <fill>
        <patternFill>
          <bgColor rgb="FFFFFF00"/>
        </patternFill>
      </fill>
    </dxf>
    <dxf>
      <fill>
        <patternFill>
          <bgColor rgb="FFFF0000"/>
        </patternFill>
      </fill>
    </dxf>
    <dxf>
      <fill>
        <patternFill>
          <bgColor rgb="FFFFC000"/>
        </patternFill>
      </fill>
    </dxf>
    <dxf>
      <font>
        <color rgb="FFFF0000"/>
      </font>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ill>
        <patternFill>
          <bgColor rgb="FFFFC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ont>
        <b/>
        <i val="0"/>
      </font>
      <fill>
        <patternFill>
          <bgColor rgb="FFFF00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theme="5" tint="0.79989013336588644"/>
        </patternFill>
      </fill>
    </dxf>
    <dxf>
      <fill>
        <patternFill>
          <bgColor rgb="FFFFC000"/>
        </patternFill>
      </fill>
    </dxf>
    <dxf>
      <fill>
        <patternFill>
          <bgColor rgb="FFFF0000"/>
        </patternFill>
      </fill>
    </dxf>
    <dxf>
      <font>
        <color rgb="FFFF0000"/>
      </font>
    </dxf>
    <dxf>
      <fill>
        <patternFill>
          <bgColor rgb="FFFFFF00"/>
        </patternFill>
      </fill>
    </dxf>
    <dxf>
      <font>
        <b/>
        <i val="0"/>
      </font>
      <fill>
        <patternFill>
          <bgColor rgb="FFFF00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0000"/>
        </patternFill>
      </fill>
    </dxf>
    <dxf>
      <font>
        <color rgb="FFFF0000"/>
      </font>
    </dxf>
    <dxf>
      <fill>
        <patternFill>
          <bgColor rgb="FFFFFF00"/>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ont>
        <color rgb="FFFF0000"/>
      </font>
    </dxf>
    <dxf>
      <fill>
        <patternFill>
          <bgColor rgb="FFFFC000"/>
        </patternFill>
      </fill>
    </dxf>
    <dxf>
      <fill>
        <patternFill>
          <bgColor rgb="FFFFFF00"/>
        </patternFill>
      </fill>
    </dxf>
    <dxf>
      <fill>
        <patternFill>
          <bgColor rgb="FFFF0000"/>
        </patternFill>
      </fill>
    </dxf>
    <dxf>
      <font>
        <b/>
        <i val="0"/>
      </font>
      <fill>
        <patternFill>
          <bgColor rgb="FFFF0000"/>
        </patternFill>
      </fill>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0000"/>
        </patternFill>
      </fill>
    </dxf>
    <dxf>
      <font>
        <color rgb="FFFF0000"/>
      </font>
    </dxf>
    <dxf>
      <fill>
        <patternFill>
          <bgColor rgb="FFFFFF00"/>
        </patternFill>
      </fill>
    </dxf>
    <dxf>
      <fill>
        <patternFill>
          <bgColor rgb="FFFFC000"/>
        </patternFill>
      </fill>
    </dxf>
    <dxf>
      <fill>
        <patternFill>
          <bgColor rgb="FFFFFF00"/>
        </patternFill>
      </fill>
    </dxf>
    <dxf>
      <fill>
        <patternFill>
          <bgColor rgb="FFFF0000"/>
        </patternFill>
      </fill>
    </dxf>
    <dxf>
      <font>
        <color rgb="FFFF0000"/>
      </font>
    </dxf>
    <dxf>
      <fill>
        <patternFill>
          <bgColor rgb="FFFFFF00"/>
        </patternFill>
      </fill>
    </dxf>
    <dxf>
      <fill>
        <patternFill>
          <bgColor rgb="FFFF0000"/>
        </patternFill>
      </fill>
    </dxf>
    <dxf>
      <font>
        <color rgb="FFFF0000"/>
      </font>
    </dxf>
    <dxf>
      <fill>
        <patternFill>
          <bgColor rgb="FFFFC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ont>
        <b/>
        <i val="0"/>
      </font>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theme="5" tint="0.79989013336588644"/>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0000"/>
        </patternFill>
      </fill>
    </dxf>
    <dxf>
      <font>
        <color rgb="FFFF0000"/>
      </font>
    </dxf>
    <dxf>
      <fill>
        <patternFill>
          <bgColor rgb="FFFFFF00"/>
        </patternFill>
      </fill>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0000"/>
        </patternFill>
      </fill>
    </dxf>
    <dxf>
      <font>
        <color rgb="FFFF0000"/>
      </font>
    </dxf>
    <dxf>
      <fill>
        <patternFill>
          <bgColor rgb="FFFFFF00"/>
        </patternFill>
      </fill>
    </dxf>
    <dxf>
      <fill>
        <patternFill>
          <bgColor rgb="FFFFC000"/>
        </patternFill>
      </fill>
    </dxf>
    <dxf>
      <fill>
        <patternFill>
          <bgColor rgb="FFFFFF00"/>
        </patternFill>
      </fill>
    </dxf>
    <dxf>
      <font>
        <color rgb="FFFF0000"/>
      </font>
    </dxf>
    <dxf>
      <fill>
        <patternFill>
          <bgColor rgb="FFFF0000"/>
        </patternFill>
      </fill>
    </dxf>
    <dxf>
      <fill>
        <patternFill>
          <bgColor rgb="FFFFC000"/>
        </patternFill>
      </fill>
    </dxf>
    <dxf>
      <fill>
        <patternFill>
          <bgColor rgb="FFFFFF00"/>
        </patternFill>
      </fill>
    </dxf>
    <dxf>
      <fill>
        <patternFill>
          <bgColor rgb="FFFF0000"/>
        </patternFill>
      </fill>
    </dxf>
    <dxf>
      <font>
        <color rgb="FFFF0000"/>
      </font>
    </dxf>
    <dxf>
      <font>
        <color rgb="FFFF0000"/>
      </font>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0000"/>
        </patternFill>
      </fill>
    </dxf>
    <dxf>
      <font>
        <color rgb="FFFF0000"/>
      </font>
    </dxf>
    <dxf>
      <fill>
        <patternFill>
          <bgColor rgb="FFFFFF00"/>
        </patternFill>
      </fill>
    </dxf>
    <dxf>
      <fill>
        <patternFill>
          <bgColor rgb="FFFFC000"/>
        </patternFill>
      </fill>
    </dxf>
    <dxf>
      <fill>
        <patternFill>
          <bgColor rgb="FFFFFF00"/>
        </patternFill>
      </fill>
    </dxf>
    <dxf>
      <fill>
        <patternFill>
          <bgColor rgb="FFFF0000"/>
        </patternFill>
      </fill>
    </dxf>
    <dxf>
      <font>
        <color rgb="FFFF0000"/>
      </font>
    </dxf>
    <dxf>
      <fill>
        <patternFill>
          <bgColor rgb="FFFF0000"/>
        </patternFill>
      </fill>
    </dxf>
    <dxf>
      <fill>
        <patternFill>
          <bgColor rgb="FFFFC000"/>
        </patternFill>
      </fill>
    </dxf>
    <dxf>
      <fill>
        <patternFill>
          <bgColor rgb="FFFFFF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FF00"/>
        </patternFill>
      </fill>
    </dxf>
    <dxf>
      <fill>
        <patternFill>
          <bgColor rgb="FFFF0000"/>
        </patternFill>
      </fill>
    </dxf>
    <dxf>
      <font>
        <color rgb="FFFF0000"/>
      </font>
    </dxf>
    <dxf>
      <fill>
        <patternFill>
          <bgColor rgb="FFFFC000"/>
        </patternFill>
      </fill>
    </dxf>
    <dxf>
      <fill>
        <patternFill>
          <bgColor rgb="FFFF0000"/>
        </patternFill>
      </fill>
    </dxf>
    <dxf>
      <font>
        <color rgb="FFFF0000"/>
      </font>
    </dxf>
    <dxf>
      <fill>
        <patternFill>
          <bgColor rgb="FFFFFF00"/>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FF00"/>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D9D9D9"/>
      <rgbColor rgb="FF800080"/>
      <rgbColor rgb="FF00B050"/>
      <rgbColor rgb="FFC0C0C0"/>
      <rgbColor rgb="FF808080"/>
      <rgbColor rgb="FFC8E1FF"/>
      <rgbColor rgb="FF993366"/>
      <rgbColor rgb="FFFFFFCC"/>
      <rgbColor rgb="FFCCFFFF"/>
      <rgbColor rgb="FF660066"/>
      <rgbColor rgb="FFFF8080"/>
      <rgbColor rgb="FF0066CC"/>
      <rgbColor rgb="FFCCCCFF"/>
      <rgbColor rgb="FF000080"/>
      <rgbColor rgb="FFFF00FF"/>
      <rgbColor rgb="FFFFC000"/>
      <rgbColor rgb="FF00FFFF"/>
      <rgbColor rgb="FF800080"/>
      <rgbColor rgb="FF800000"/>
      <rgbColor rgb="FF008080"/>
      <rgbColor rgb="FF0000FF"/>
      <rgbColor rgb="FF00B0F0"/>
      <rgbColor rgb="FFBFECFF"/>
      <rgbColor rgb="FFCCFFCC"/>
      <rgbColor rgb="FFFFFF99"/>
      <rgbColor rgb="FF99CCFF"/>
      <rgbColor rgb="FFFF99CC"/>
      <rgbColor rgb="FFCC99FF"/>
      <rgbColor rgb="FFFFCC99"/>
      <rgbColor rgb="FF006AED"/>
      <rgbColor rgb="FF33CCCC"/>
      <rgbColor rgb="FFC5D88A"/>
      <rgbColor rgb="FFFFCC00"/>
      <rgbColor rgb="FFFF9900"/>
      <rgbColor rgb="FFFF6600"/>
      <rgbColor rgb="FF666699"/>
      <rgbColor rgb="FF969696"/>
      <rgbColor rgb="FF003366"/>
      <rgbColor rgb="FF339966"/>
      <rgbColor rgb="FF003577"/>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s>
</file>

<file path=xl/drawings/drawing1.xml><?xml version="1.0" encoding="utf-8"?>
<xdr:wsDr xmlns:xdr="http://schemas.openxmlformats.org/drawingml/2006/spreadsheetDrawing" xmlns:a="http://schemas.openxmlformats.org/drawingml/2006/main">
  <xdr:twoCellAnchor>
    <xdr:from>
      <xdr:col>0</xdr:col>
      <xdr:colOff>114480</xdr:colOff>
      <xdr:row>1</xdr:row>
      <xdr:rowOff>43560</xdr:rowOff>
    </xdr:from>
    <xdr:to>
      <xdr:col>16</xdr:col>
      <xdr:colOff>599760</xdr:colOff>
      <xdr:row>44</xdr:row>
      <xdr:rowOff>165240</xdr:rowOff>
    </xdr:to>
    <xdr:sp macro="" textlink="">
      <xdr:nvSpPr>
        <xdr:cNvPr id="2" name="TextBox 1">
          <a:extLst>
            <a:ext uri="{FF2B5EF4-FFF2-40B4-BE49-F238E27FC236}">
              <a16:creationId xmlns:a16="http://schemas.microsoft.com/office/drawing/2014/main" id="{00000000-0008-0000-0200-000002000000}"/>
            </a:ext>
          </a:extLst>
        </xdr:cNvPr>
        <xdr:cNvSpPr/>
      </xdr:nvSpPr>
      <xdr:spPr>
        <a:xfrm>
          <a:off x="114480" y="218880"/>
          <a:ext cx="10655280" cy="765792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1200" b="1" strike="noStrike" spc="-1">
              <a:solidFill>
                <a:srgbClr val="C00000"/>
              </a:solidFill>
              <a:latin typeface="Arial Narrow"/>
            </a:rPr>
            <a:t>INTRODUCTION</a:t>
          </a:r>
          <a:endParaRPr lang="en-US" sz="1200" b="0" strike="noStrike" spc="-1">
            <a:latin typeface="Times New Roman"/>
          </a:endParaRPr>
        </a:p>
        <a:p>
          <a:pPr>
            <a:lnSpc>
              <a:spcPct val="100000"/>
            </a:lnSpc>
          </a:pPr>
          <a:r>
            <a:rPr lang="en-US" sz="1200" b="0" strike="noStrike" spc="-1">
              <a:solidFill>
                <a:schemeClr val="dk1"/>
              </a:solidFill>
              <a:latin typeface="Arial Narrow"/>
            </a:rPr>
            <a:t>Functional specifications are presented to potential vendors to identify whether their solution can provide the functionality specified. Public safety vendors have developed commercial-off-the-shelf (COTS) products that incorporate functionality requested from a wide variety of public safety clients throughout the lifecycle of the product. </a:t>
          </a:r>
          <a:endParaRPr lang="en-US" sz="1200" b="0" strike="noStrike" spc="-1">
            <a:latin typeface="Times New Roman"/>
          </a:endParaRPr>
        </a:p>
        <a:p>
          <a:pPr>
            <a:lnSpc>
              <a:spcPct val="100000"/>
            </a:lnSpc>
          </a:pPr>
          <a:r>
            <a:rPr lang="en-US" sz="1200" b="0" strike="noStrike" spc="-1">
              <a:solidFill>
                <a:schemeClr val="dk1"/>
              </a:solidFill>
              <a:latin typeface="Arial Narrow"/>
            </a:rPr>
            <a:t> </a:t>
          </a:r>
          <a:endParaRPr lang="en-US" sz="1200" b="0" strike="noStrike" spc="-1">
            <a:latin typeface="Times New Roman"/>
          </a:endParaRPr>
        </a:p>
        <a:p>
          <a:pPr>
            <a:lnSpc>
              <a:spcPct val="100000"/>
            </a:lnSpc>
          </a:pPr>
          <a:r>
            <a:rPr lang="en-US" sz="1200" b="0" strike="noStrike" spc="-1">
              <a:solidFill>
                <a:schemeClr val="dk1"/>
              </a:solidFill>
              <a:latin typeface="Arial Narrow"/>
            </a:rPr>
            <a:t>In providing specifications and indicating whether those are Critical or Important to the City's operation, vendor responses will provide an accurate accounting of what functionality their solution will provide and what it will not. Consequently, the selected vendor will be contractually held to any specification they mark as functionally available and that capability will be tested during the acceptance cycle. </a:t>
          </a:r>
          <a:endParaRPr lang="en-US" sz="1200" b="0" strike="noStrike" spc="-1">
            <a:latin typeface="Times New Roman"/>
          </a:endParaRPr>
        </a:p>
        <a:p>
          <a:pPr>
            <a:lnSpc>
              <a:spcPct val="100000"/>
            </a:lnSpc>
          </a:pPr>
          <a:r>
            <a:rPr lang="en-US" sz="1200" b="0" strike="noStrike" spc="-1">
              <a:solidFill>
                <a:schemeClr val="dk1"/>
              </a:solidFill>
              <a:latin typeface="Arial Narrow"/>
            </a:rPr>
            <a:t> </a:t>
          </a:r>
          <a:endParaRPr lang="en-US" sz="1200" b="0" strike="noStrike" spc="-1">
            <a:latin typeface="Times New Roman"/>
          </a:endParaRPr>
        </a:p>
        <a:p>
          <a:pPr>
            <a:lnSpc>
              <a:spcPct val="100000"/>
            </a:lnSpc>
          </a:pPr>
          <a:r>
            <a:rPr lang="en-US" sz="1200" b="1" strike="noStrike" spc="-1">
              <a:solidFill>
                <a:srgbClr val="C00000"/>
              </a:solidFill>
              <a:latin typeface="Arial Narrow"/>
            </a:rPr>
            <a:t>INSTRUCTIONS</a:t>
          </a:r>
          <a:endParaRPr lang="en-US" sz="1200" b="0" strike="noStrike" spc="-1">
            <a:latin typeface="Times New Roman"/>
          </a:endParaRPr>
        </a:p>
        <a:p>
          <a:pPr>
            <a:lnSpc>
              <a:spcPct val="100000"/>
            </a:lnSpc>
          </a:pPr>
          <a:r>
            <a:rPr lang="en-US" sz="1200" b="0" strike="noStrike" spc="-1">
              <a:solidFill>
                <a:schemeClr val="dk1"/>
              </a:solidFill>
              <a:latin typeface="Arial Narrow"/>
            </a:rPr>
            <a:t>The Contractors shall use the Functional Requirements Response to indicate how they can satisfy the City's business needs, workflows, requirements, and identify the capabilities available in the Contractor's solutions.</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Complete each workbook spreadsheet as directed. Modification or alteration of the workbook format may result in rejection of the proposal.  Column D in each workbook provides a Contractor Workspace area so that notes or comments can be added while the requirement responses are being prepared.  Internal notes or comments unrelated to an Exception, alternative functionality, or capability should be removed prior to submittal.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The Contractor is instructed to only mark 'Function Available’ when they can provide 100% of the functionality listed.  If the Contractor can provide partial functionality or can provide similar functionality via another means, then they should mark ‘Exception’ and provide an explanation. Contractors are encouraged to provide as much detail as possible if alternative functionality/capabilities are available that partially or alternatively meet the identified functional requirement, including planned release dates for future improvements that will include this functionality. Planned release dates for future improvements must be included.  Exceptions will have no tabulation value.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Contractors are to read each requirement and indicate one of the following three answers:</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chemeClr val="dk1"/>
              </a:solidFill>
              <a:latin typeface="Arial Narrow"/>
            </a:rPr>
            <a:t>Function Available </a:t>
          </a:r>
          <a:r>
            <a:rPr lang="en-US" sz="1200" b="0" strike="noStrike" spc="-1">
              <a:solidFill>
                <a:schemeClr val="dk1"/>
              </a:solidFill>
              <a:latin typeface="Arial Narrow"/>
            </a:rPr>
            <a:t>– the Contractor’s solution will provide the described functionality in the system delivered to the City if  the Contractor’s solution is selected.</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chemeClr val="dk1"/>
              </a:solidFill>
              <a:latin typeface="Arial Narrow"/>
            </a:rPr>
            <a:t>Function Not Available </a:t>
          </a:r>
          <a:r>
            <a:rPr lang="en-US" sz="1200" b="0" strike="noStrike" spc="-1">
              <a:solidFill>
                <a:schemeClr val="dk1"/>
              </a:solidFill>
              <a:latin typeface="Arial Narrow"/>
            </a:rPr>
            <a:t>– the Contractor’s current production system is not capable of performing the function as listed in the requirement and will not be delivered in a system if the Contractor’s solution is selected.</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chemeClr val="dk1"/>
              </a:solidFill>
              <a:latin typeface="Arial Narrow"/>
            </a:rPr>
            <a:t>Exception</a:t>
          </a:r>
          <a:r>
            <a:rPr lang="en-US" sz="1200" b="0" strike="noStrike" spc="-1">
              <a:solidFill>
                <a:schemeClr val="dk1"/>
              </a:solidFill>
              <a:latin typeface="Arial Narrow"/>
            </a:rPr>
            <a:t> – the Contractor takes exception to the specification and must explain the reason for the exception and include that exception explanation in the Contractor's workspace.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Only those items marked as Function Available will be initially counted within the Workbook.  Not Answered, Function Not Available, and Exception will receive no counts.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Contractors are advised that any requirement marked as Function Available indicates that the system delivered to the City will be capable of performing the function as listed in the requirement.  Indicating Function Available is considered a contractually binding commitment by the Contractor to deliver on the required requirement if their solution is selected by the City and included in the executed contract.</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For some functionalities, a requirement may ask if a specific function is provided in one way, and then be followed by a requirement that asks if the same function is provided in a different, potentially conflicting, fashion.  This is intentional to determine how the Contractor provides that functionality when there are options.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Any exceptions taken to functional requirements must have explanations provided.  Contractors’ explanation of exceptions must be provided in the Contractor Work Area in each workbook.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Provide PDF and electronic Excel copies of the completed Exhibit as instructed in the RFP.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571680</xdr:colOff>
      <xdr:row>39</xdr:row>
      <xdr:rowOff>18000</xdr:rowOff>
    </xdr:from>
    <xdr:to>
      <xdr:col>1</xdr:col>
      <xdr:colOff>-106920</xdr:colOff>
      <xdr:row>40</xdr:row>
      <xdr:rowOff>173520</xdr:rowOff>
    </xdr:to>
    <xdr:sp macro="" textlink="">
      <xdr:nvSpPr>
        <xdr:cNvPr id="2" name="Option Button 1">
          <a:extLst>
            <a:ext uri="{FF2B5EF4-FFF2-40B4-BE49-F238E27FC236}">
              <a16:creationId xmlns:a16="http://schemas.microsoft.com/office/drawing/2014/main" id="{00000000-0008-0000-1C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Option Button 2">
          <a:extLst>
            <a:ext uri="{FF2B5EF4-FFF2-40B4-BE49-F238E27FC236}">
              <a16:creationId xmlns:a16="http://schemas.microsoft.com/office/drawing/2014/main" id="{00000000-0008-0000-1C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Option Button 3">
          <a:extLst>
            <a:ext uri="{FF2B5EF4-FFF2-40B4-BE49-F238E27FC236}">
              <a16:creationId xmlns:a16="http://schemas.microsoft.com/office/drawing/2014/main" id="{00000000-0008-0000-1C00-00000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 name="Option Button 4">
          <a:extLst>
            <a:ext uri="{FF2B5EF4-FFF2-40B4-BE49-F238E27FC236}">
              <a16:creationId xmlns:a16="http://schemas.microsoft.com/office/drawing/2014/main" id="{00000000-0008-0000-1C00-00000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 name="Group Box 5" descr="Group Box 5">
          <a:extLst>
            <a:ext uri="{FF2B5EF4-FFF2-40B4-BE49-F238E27FC236}">
              <a16:creationId xmlns:a16="http://schemas.microsoft.com/office/drawing/2014/main" id="{00000000-0008-0000-1C00-00000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xdr:row>
      <xdr:rowOff>34920</xdr:rowOff>
    </xdr:from>
    <xdr:to>
      <xdr:col>7</xdr:col>
      <xdr:colOff>-323640</xdr:colOff>
      <xdr:row>22</xdr:row>
      <xdr:rowOff>0</xdr:rowOff>
    </xdr:to>
    <xdr:sp macro="" textlink="">
      <xdr:nvSpPr>
        <xdr:cNvPr id="7" name="Option Button 6">
          <a:extLst>
            <a:ext uri="{FF2B5EF4-FFF2-40B4-BE49-F238E27FC236}">
              <a16:creationId xmlns:a16="http://schemas.microsoft.com/office/drawing/2014/main" id="{00000000-0008-0000-1C00-00000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 name="Option Button 7">
          <a:extLst>
            <a:ext uri="{FF2B5EF4-FFF2-40B4-BE49-F238E27FC236}">
              <a16:creationId xmlns:a16="http://schemas.microsoft.com/office/drawing/2014/main" id="{00000000-0008-0000-1C00-00000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 name="Option Button 8">
          <a:extLst>
            <a:ext uri="{FF2B5EF4-FFF2-40B4-BE49-F238E27FC236}">
              <a16:creationId xmlns:a16="http://schemas.microsoft.com/office/drawing/2014/main" id="{00000000-0008-0000-1C00-00000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 name="Option Button 9">
          <a:extLst>
            <a:ext uri="{FF2B5EF4-FFF2-40B4-BE49-F238E27FC236}">
              <a16:creationId xmlns:a16="http://schemas.microsoft.com/office/drawing/2014/main" id="{00000000-0008-0000-1C00-00000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 name="Group Box 10" descr="Group Box 5">
          <a:extLst>
            <a:ext uri="{FF2B5EF4-FFF2-40B4-BE49-F238E27FC236}">
              <a16:creationId xmlns:a16="http://schemas.microsoft.com/office/drawing/2014/main" id="{00000000-0008-0000-1C00-00000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xdr:row>
      <xdr:rowOff>34920</xdr:rowOff>
    </xdr:from>
    <xdr:to>
      <xdr:col>7</xdr:col>
      <xdr:colOff>-323640</xdr:colOff>
      <xdr:row>23</xdr:row>
      <xdr:rowOff>0</xdr:rowOff>
    </xdr:to>
    <xdr:sp macro="" textlink="">
      <xdr:nvSpPr>
        <xdr:cNvPr id="12" name="Option Button 11">
          <a:extLst>
            <a:ext uri="{FF2B5EF4-FFF2-40B4-BE49-F238E27FC236}">
              <a16:creationId xmlns:a16="http://schemas.microsoft.com/office/drawing/2014/main" id="{00000000-0008-0000-1C00-00000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 name="Option Button 12">
          <a:extLst>
            <a:ext uri="{FF2B5EF4-FFF2-40B4-BE49-F238E27FC236}">
              <a16:creationId xmlns:a16="http://schemas.microsoft.com/office/drawing/2014/main" id="{00000000-0008-0000-1C00-00000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 name="Option Button 13">
          <a:extLst>
            <a:ext uri="{FF2B5EF4-FFF2-40B4-BE49-F238E27FC236}">
              <a16:creationId xmlns:a16="http://schemas.microsoft.com/office/drawing/2014/main" id="{00000000-0008-0000-1C00-00000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 name="Option Button 14">
          <a:extLst>
            <a:ext uri="{FF2B5EF4-FFF2-40B4-BE49-F238E27FC236}">
              <a16:creationId xmlns:a16="http://schemas.microsoft.com/office/drawing/2014/main" id="{00000000-0008-0000-1C00-00000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 name="Group Box 15" descr="Group Box 5">
          <a:extLst>
            <a:ext uri="{FF2B5EF4-FFF2-40B4-BE49-F238E27FC236}">
              <a16:creationId xmlns:a16="http://schemas.microsoft.com/office/drawing/2014/main" id="{00000000-0008-0000-1C00-00001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xdr:row>
      <xdr:rowOff>34920</xdr:rowOff>
    </xdr:from>
    <xdr:to>
      <xdr:col>7</xdr:col>
      <xdr:colOff>-323640</xdr:colOff>
      <xdr:row>24</xdr:row>
      <xdr:rowOff>0</xdr:rowOff>
    </xdr:to>
    <xdr:sp macro="" textlink="">
      <xdr:nvSpPr>
        <xdr:cNvPr id="17" name="Option Button 16">
          <a:extLst>
            <a:ext uri="{FF2B5EF4-FFF2-40B4-BE49-F238E27FC236}">
              <a16:creationId xmlns:a16="http://schemas.microsoft.com/office/drawing/2014/main" id="{00000000-0008-0000-1C00-00001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 name="Option Button 17">
          <a:extLst>
            <a:ext uri="{FF2B5EF4-FFF2-40B4-BE49-F238E27FC236}">
              <a16:creationId xmlns:a16="http://schemas.microsoft.com/office/drawing/2014/main" id="{00000000-0008-0000-1C00-00001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 name="Option Button 18">
          <a:extLst>
            <a:ext uri="{FF2B5EF4-FFF2-40B4-BE49-F238E27FC236}">
              <a16:creationId xmlns:a16="http://schemas.microsoft.com/office/drawing/2014/main" id="{00000000-0008-0000-1C00-00001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 name="Option Button 19">
          <a:extLst>
            <a:ext uri="{FF2B5EF4-FFF2-40B4-BE49-F238E27FC236}">
              <a16:creationId xmlns:a16="http://schemas.microsoft.com/office/drawing/2014/main" id="{00000000-0008-0000-1C00-00001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 name="Group Box 20" descr="Group Box 5">
          <a:extLst>
            <a:ext uri="{FF2B5EF4-FFF2-40B4-BE49-F238E27FC236}">
              <a16:creationId xmlns:a16="http://schemas.microsoft.com/office/drawing/2014/main" id="{00000000-0008-0000-1C00-00001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xdr:row>
      <xdr:rowOff>34920</xdr:rowOff>
    </xdr:from>
    <xdr:to>
      <xdr:col>7</xdr:col>
      <xdr:colOff>-323640</xdr:colOff>
      <xdr:row>25</xdr:row>
      <xdr:rowOff>0</xdr:rowOff>
    </xdr:to>
    <xdr:sp macro="" textlink="">
      <xdr:nvSpPr>
        <xdr:cNvPr id="22" name="Option Button 21">
          <a:extLst>
            <a:ext uri="{FF2B5EF4-FFF2-40B4-BE49-F238E27FC236}">
              <a16:creationId xmlns:a16="http://schemas.microsoft.com/office/drawing/2014/main" id="{00000000-0008-0000-1C00-00001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 name="Option Button 22">
          <a:extLst>
            <a:ext uri="{FF2B5EF4-FFF2-40B4-BE49-F238E27FC236}">
              <a16:creationId xmlns:a16="http://schemas.microsoft.com/office/drawing/2014/main" id="{00000000-0008-0000-1C00-00001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 name="Option Button 23">
          <a:extLst>
            <a:ext uri="{FF2B5EF4-FFF2-40B4-BE49-F238E27FC236}">
              <a16:creationId xmlns:a16="http://schemas.microsoft.com/office/drawing/2014/main" id="{00000000-0008-0000-1C00-00001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 name="Option Button 24">
          <a:extLst>
            <a:ext uri="{FF2B5EF4-FFF2-40B4-BE49-F238E27FC236}">
              <a16:creationId xmlns:a16="http://schemas.microsoft.com/office/drawing/2014/main" id="{00000000-0008-0000-1C00-00001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 name="Group Box 25" descr="Group Box 5">
          <a:extLst>
            <a:ext uri="{FF2B5EF4-FFF2-40B4-BE49-F238E27FC236}">
              <a16:creationId xmlns:a16="http://schemas.microsoft.com/office/drawing/2014/main" id="{00000000-0008-0000-1C00-00001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xdr:row>
      <xdr:rowOff>34920</xdr:rowOff>
    </xdr:from>
    <xdr:to>
      <xdr:col>7</xdr:col>
      <xdr:colOff>-323640</xdr:colOff>
      <xdr:row>26</xdr:row>
      <xdr:rowOff>0</xdr:rowOff>
    </xdr:to>
    <xdr:sp macro="" textlink="">
      <xdr:nvSpPr>
        <xdr:cNvPr id="27" name="Option Button 26">
          <a:extLst>
            <a:ext uri="{FF2B5EF4-FFF2-40B4-BE49-F238E27FC236}">
              <a16:creationId xmlns:a16="http://schemas.microsoft.com/office/drawing/2014/main" id="{00000000-0008-0000-1C00-00001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 name="Option Button 27">
          <a:extLst>
            <a:ext uri="{FF2B5EF4-FFF2-40B4-BE49-F238E27FC236}">
              <a16:creationId xmlns:a16="http://schemas.microsoft.com/office/drawing/2014/main" id="{00000000-0008-0000-1C00-00001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 name="Option Button 28">
          <a:extLst>
            <a:ext uri="{FF2B5EF4-FFF2-40B4-BE49-F238E27FC236}">
              <a16:creationId xmlns:a16="http://schemas.microsoft.com/office/drawing/2014/main" id="{00000000-0008-0000-1C00-00001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 name="Option Button 29">
          <a:extLst>
            <a:ext uri="{FF2B5EF4-FFF2-40B4-BE49-F238E27FC236}">
              <a16:creationId xmlns:a16="http://schemas.microsoft.com/office/drawing/2014/main" id="{00000000-0008-0000-1C00-00001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 name="Group Box 30" descr="Group Box 5">
          <a:extLst>
            <a:ext uri="{FF2B5EF4-FFF2-40B4-BE49-F238E27FC236}">
              <a16:creationId xmlns:a16="http://schemas.microsoft.com/office/drawing/2014/main" id="{00000000-0008-0000-1C00-00001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xdr:row>
      <xdr:rowOff>34920</xdr:rowOff>
    </xdr:from>
    <xdr:to>
      <xdr:col>7</xdr:col>
      <xdr:colOff>-323640</xdr:colOff>
      <xdr:row>27</xdr:row>
      <xdr:rowOff>0</xdr:rowOff>
    </xdr:to>
    <xdr:sp macro="" textlink="">
      <xdr:nvSpPr>
        <xdr:cNvPr id="32" name="Option Button 31">
          <a:extLst>
            <a:ext uri="{FF2B5EF4-FFF2-40B4-BE49-F238E27FC236}">
              <a16:creationId xmlns:a16="http://schemas.microsoft.com/office/drawing/2014/main" id="{00000000-0008-0000-1C00-00002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 name="Option Button 32">
          <a:extLst>
            <a:ext uri="{FF2B5EF4-FFF2-40B4-BE49-F238E27FC236}">
              <a16:creationId xmlns:a16="http://schemas.microsoft.com/office/drawing/2014/main" id="{00000000-0008-0000-1C00-00002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 name="Option Button 33">
          <a:extLst>
            <a:ext uri="{FF2B5EF4-FFF2-40B4-BE49-F238E27FC236}">
              <a16:creationId xmlns:a16="http://schemas.microsoft.com/office/drawing/2014/main" id="{00000000-0008-0000-1C00-00002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 name="Option Button 34">
          <a:extLst>
            <a:ext uri="{FF2B5EF4-FFF2-40B4-BE49-F238E27FC236}">
              <a16:creationId xmlns:a16="http://schemas.microsoft.com/office/drawing/2014/main" id="{00000000-0008-0000-1C00-00002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 name="Group Box 35" descr="Group Box 5">
          <a:extLst>
            <a:ext uri="{FF2B5EF4-FFF2-40B4-BE49-F238E27FC236}">
              <a16:creationId xmlns:a16="http://schemas.microsoft.com/office/drawing/2014/main" id="{00000000-0008-0000-1C00-00002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xdr:row>
      <xdr:rowOff>34920</xdr:rowOff>
    </xdr:from>
    <xdr:to>
      <xdr:col>7</xdr:col>
      <xdr:colOff>-323640</xdr:colOff>
      <xdr:row>28</xdr:row>
      <xdr:rowOff>0</xdr:rowOff>
    </xdr:to>
    <xdr:sp macro="" textlink="">
      <xdr:nvSpPr>
        <xdr:cNvPr id="37" name="Option Button 36">
          <a:extLst>
            <a:ext uri="{FF2B5EF4-FFF2-40B4-BE49-F238E27FC236}">
              <a16:creationId xmlns:a16="http://schemas.microsoft.com/office/drawing/2014/main" id="{00000000-0008-0000-1C00-00002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 name="Option Button 37">
          <a:extLst>
            <a:ext uri="{FF2B5EF4-FFF2-40B4-BE49-F238E27FC236}">
              <a16:creationId xmlns:a16="http://schemas.microsoft.com/office/drawing/2014/main" id="{00000000-0008-0000-1C00-00002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 name="Option Button 38">
          <a:extLst>
            <a:ext uri="{FF2B5EF4-FFF2-40B4-BE49-F238E27FC236}">
              <a16:creationId xmlns:a16="http://schemas.microsoft.com/office/drawing/2014/main" id="{00000000-0008-0000-1C00-00002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 name="Option Button 39">
          <a:extLst>
            <a:ext uri="{FF2B5EF4-FFF2-40B4-BE49-F238E27FC236}">
              <a16:creationId xmlns:a16="http://schemas.microsoft.com/office/drawing/2014/main" id="{00000000-0008-0000-1C00-00002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 name="Group Box 40" descr="Group Box 5">
          <a:extLst>
            <a:ext uri="{FF2B5EF4-FFF2-40B4-BE49-F238E27FC236}">
              <a16:creationId xmlns:a16="http://schemas.microsoft.com/office/drawing/2014/main" id="{00000000-0008-0000-1C00-00002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xdr:row>
      <xdr:rowOff>34920</xdr:rowOff>
    </xdr:from>
    <xdr:to>
      <xdr:col>7</xdr:col>
      <xdr:colOff>-323640</xdr:colOff>
      <xdr:row>29</xdr:row>
      <xdr:rowOff>0</xdr:rowOff>
    </xdr:to>
    <xdr:sp macro="" textlink="">
      <xdr:nvSpPr>
        <xdr:cNvPr id="42" name="Option Button 41">
          <a:extLst>
            <a:ext uri="{FF2B5EF4-FFF2-40B4-BE49-F238E27FC236}">
              <a16:creationId xmlns:a16="http://schemas.microsoft.com/office/drawing/2014/main" id="{00000000-0008-0000-1C00-00002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 name="Option Button 42">
          <a:extLst>
            <a:ext uri="{FF2B5EF4-FFF2-40B4-BE49-F238E27FC236}">
              <a16:creationId xmlns:a16="http://schemas.microsoft.com/office/drawing/2014/main" id="{00000000-0008-0000-1C00-00002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 name="Option Button 43">
          <a:extLst>
            <a:ext uri="{FF2B5EF4-FFF2-40B4-BE49-F238E27FC236}">
              <a16:creationId xmlns:a16="http://schemas.microsoft.com/office/drawing/2014/main" id="{00000000-0008-0000-1C00-00002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 name="Option Button 44">
          <a:extLst>
            <a:ext uri="{FF2B5EF4-FFF2-40B4-BE49-F238E27FC236}">
              <a16:creationId xmlns:a16="http://schemas.microsoft.com/office/drawing/2014/main" id="{00000000-0008-0000-1C00-00002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 name="Group Box 45" descr="Group Box 5">
          <a:extLst>
            <a:ext uri="{FF2B5EF4-FFF2-40B4-BE49-F238E27FC236}">
              <a16:creationId xmlns:a16="http://schemas.microsoft.com/office/drawing/2014/main" id="{00000000-0008-0000-1C00-00002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xdr:row>
      <xdr:rowOff>34920</xdr:rowOff>
    </xdr:from>
    <xdr:to>
      <xdr:col>7</xdr:col>
      <xdr:colOff>-323640</xdr:colOff>
      <xdr:row>30</xdr:row>
      <xdr:rowOff>0</xdr:rowOff>
    </xdr:to>
    <xdr:sp macro="" textlink="">
      <xdr:nvSpPr>
        <xdr:cNvPr id="47" name="Option Button 46">
          <a:extLst>
            <a:ext uri="{FF2B5EF4-FFF2-40B4-BE49-F238E27FC236}">
              <a16:creationId xmlns:a16="http://schemas.microsoft.com/office/drawing/2014/main" id="{00000000-0008-0000-1C00-00002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 name="Option Button 47">
          <a:extLst>
            <a:ext uri="{FF2B5EF4-FFF2-40B4-BE49-F238E27FC236}">
              <a16:creationId xmlns:a16="http://schemas.microsoft.com/office/drawing/2014/main" id="{00000000-0008-0000-1C00-00003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 name="Option Button 48">
          <a:extLst>
            <a:ext uri="{FF2B5EF4-FFF2-40B4-BE49-F238E27FC236}">
              <a16:creationId xmlns:a16="http://schemas.microsoft.com/office/drawing/2014/main" id="{00000000-0008-0000-1C00-00003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 name="Option Button 49">
          <a:extLst>
            <a:ext uri="{FF2B5EF4-FFF2-40B4-BE49-F238E27FC236}">
              <a16:creationId xmlns:a16="http://schemas.microsoft.com/office/drawing/2014/main" id="{00000000-0008-0000-1C00-00003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 name="Group Box 50" descr="Group Box 5">
          <a:extLst>
            <a:ext uri="{FF2B5EF4-FFF2-40B4-BE49-F238E27FC236}">
              <a16:creationId xmlns:a16="http://schemas.microsoft.com/office/drawing/2014/main" id="{00000000-0008-0000-1C00-00003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xdr:row>
      <xdr:rowOff>34920</xdr:rowOff>
    </xdr:from>
    <xdr:to>
      <xdr:col>7</xdr:col>
      <xdr:colOff>-323640</xdr:colOff>
      <xdr:row>31</xdr:row>
      <xdr:rowOff>0</xdr:rowOff>
    </xdr:to>
    <xdr:sp macro="" textlink="">
      <xdr:nvSpPr>
        <xdr:cNvPr id="52" name="Option Button 51">
          <a:extLst>
            <a:ext uri="{FF2B5EF4-FFF2-40B4-BE49-F238E27FC236}">
              <a16:creationId xmlns:a16="http://schemas.microsoft.com/office/drawing/2014/main" id="{00000000-0008-0000-1C00-00003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 name="Option Button 52">
          <a:extLst>
            <a:ext uri="{FF2B5EF4-FFF2-40B4-BE49-F238E27FC236}">
              <a16:creationId xmlns:a16="http://schemas.microsoft.com/office/drawing/2014/main" id="{00000000-0008-0000-1C00-00003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 name="Option Button 53">
          <a:extLst>
            <a:ext uri="{FF2B5EF4-FFF2-40B4-BE49-F238E27FC236}">
              <a16:creationId xmlns:a16="http://schemas.microsoft.com/office/drawing/2014/main" id="{00000000-0008-0000-1C00-00003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 name="Option Button 54">
          <a:extLst>
            <a:ext uri="{FF2B5EF4-FFF2-40B4-BE49-F238E27FC236}">
              <a16:creationId xmlns:a16="http://schemas.microsoft.com/office/drawing/2014/main" id="{00000000-0008-0000-1C00-00003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 name="Group Box 55" descr="Group Box 5">
          <a:extLst>
            <a:ext uri="{FF2B5EF4-FFF2-40B4-BE49-F238E27FC236}">
              <a16:creationId xmlns:a16="http://schemas.microsoft.com/office/drawing/2014/main" id="{00000000-0008-0000-1C00-00003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xdr:row>
      <xdr:rowOff>34920</xdr:rowOff>
    </xdr:from>
    <xdr:to>
      <xdr:col>7</xdr:col>
      <xdr:colOff>-323640</xdr:colOff>
      <xdr:row>32</xdr:row>
      <xdr:rowOff>0</xdr:rowOff>
    </xdr:to>
    <xdr:sp macro="" textlink="">
      <xdr:nvSpPr>
        <xdr:cNvPr id="57" name="Option Button 56">
          <a:extLst>
            <a:ext uri="{FF2B5EF4-FFF2-40B4-BE49-F238E27FC236}">
              <a16:creationId xmlns:a16="http://schemas.microsoft.com/office/drawing/2014/main" id="{00000000-0008-0000-1C00-00003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 name="Option Button 57">
          <a:extLst>
            <a:ext uri="{FF2B5EF4-FFF2-40B4-BE49-F238E27FC236}">
              <a16:creationId xmlns:a16="http://schemas.microsoft.com/office/drawing/2014/main" id="{00000000-0008-0000-1C00-00003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 name="Option Button 58">
          <a:extLst>
            <a:ext uri="{FF2B5EF4-FFF2-40B4-BE49-F238E27FC236}">
              <a16:creationId xmlns:a16="http://schemas.microsoft.com/office/drawing/2014/main" id="{00000000-0008-0000-1C00-00003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 name="Option Button 59">
          <a:extLst>
            <a:ext uri="{FF2B5EF4-FFF2-40B4-BE49-F238E27FC236}">
              <a16:creationId xmlns:a16="http://schemas.microsoft.com/office/drawing/2014/main" id="{00000000-0008-0000-1C00-00003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 name="Group Box 60" descr="Group Box 5">
          <a:extLst>
            <a:ext uri="{FF2B5EF4-FFF2-40B4-BE49-F238E27FC236}">
              <a16:creationId xmlns:a16="http://schemas.microsoft.com/office/drawing/2014/main" id="{00000000-0008-0000-1C00-00003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xdr:row>
      <xdr:rowOff>34920</xdr:rowOff>
    </xdr:from>
    <xdr:to>
      <xdr:col>7</xdr:col>
      <xdr:colOff>-323640</xdr:colOff>
      <xdr:row>33</xdr:row>
      <xdr:rowOff>0</xdr:rowOff>
    </xdr:to>
    <xdr:sp macro="" textlink="">
      <xdr:nvSpPr>
        <xdr:cNvPr id="62" name="Option Button 61">
          <a:extLst>
            <a:ext uri="{FF2B5EF4-FFF2-40B4-BE49-F238E27FC236}">
              <a16:creationId xmlns:a16="http://schemas.microsoft.com/office/drawing/2014/main" id="{00000000-0008-0000-1C00-00003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 name="Option Button 62">
          <a:extLst>
            <a:ext uri="{FF2B5EF4-FFF2-40B4-BE49-F238E27FC236}">
              <a16:creationId xmlns:a16="http://schemas.microsoft.com/office/drawing/2014/main" id="{00000000-0008-0000-1C00-00003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 name="Option Button 63">
          <a:extLst>
            <a:ext uri="{FF2B5EF4-FFF2-40B4-BE49-F238E27FC236}">
              <a16:creationId xmlns:a16="http://schemas.microsoft.com/office/drawing/2014/main" id="{00000000-0008-0000-1C00-00004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 name="Option Button 64">
          <a:extLst>
            <a:ext uri="{FF2B5EF4-FFF2-40B4-BE49-F238E27FC236}">
              <a16:creationId xmlns:a16="http://schemas.microsoft.com/office/drawing/2014/main" id="{00000000-0008-0000-1C00-00004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 name="Group Box 65" descr="Group Box 5">
          <a:extLst>
            <a:ext uri="{FF2B5EF4-FFF2-40B4-BE49-F238E27FC236}">
              <a16:creationId xmlns:a16="http://schemas.microsoft.com/office/drawing/2014/main" id="{00000000-0008-0000-1C00-00004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xdr:row>
      <xdr:rowOff>34920</xdr:rowOff>
    </xdr:from>
    <xdr:to>
      <xdr:col>7</xdr:col>
      <xdr:colOff>-323640</xdr:colOff>
      <xdr:row>34</xdr:row>
      <xdr:rowOff>0</xdr:rowOff>
    </xdr:to>
    <xdr:sp macro="" textlink="">
      <xdr:nvSpPr>
        <xdr:cNvPr id="67" name="Option Button 66">
          <a:extLst>
            <a:ext uri="{FF2B5EF4-FFF2-40B4-BE49-F238E27FC236}">
              <a16:creationId xmlns:a16="http://schemas.microsoft.com/office/drawing/2014/main" id="{00000000-0008-0000-1C00-00004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 name="Option Button 67">
          <a:extLst>
            <a:ext uri="{FF2B5EF4-FFF2-40B4-BE49-F238E27FC236}">
              <a16:creationId xmlns:a16="http://schemas.microsoft.com/office/drawing/2014/main" id="{00000000-0008-0000-1C00-00004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 name="Option Button 68">
          <a:extLst>
            <a:ext uri="{FF2B5EF4-FFF2-40B4-BE49-F238E27FC236}">
              <a16:creationId xmlns:a16="http://schemas.microsoft.com/office/drawing/2014/main" id="{00000000-0008-0000-1C00-00004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 name="Option Button 69">
          <a:extLst>
            <a:ext uri="{FF2B5EF4-FFF2-40B4-BE49-F238E27FC236}">
              <a16:creationId xmlns:a16="http://schemas.microsoft.com/office/drawing/2014/main" id="{00000000-0008-0000-1C00-00004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 name="Group Box 70" descr="Group Box 5">
          <a:extLst>
            <a:ext uri="{FF2B5EF4-FFF2-40B4-BE49-F238E27FC236}">
              <a16:creationId xmlns:a16="http://schemas.microsoft.com/office/drawing/2014/main" id="{00000000-0008-0000-1C00-00004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xdr:row>
      <xdr:rowOff>34920</xdr:rowOff>
    </xdr:from>
    <xdr:to>
      <xdr:col>7</xdr:col>
      <xdr:colOff>-323640</xdr:colOff>
      <xdr:row>35</xdr:row>
      <xdr:rowOff>0</xdr:rowOff>
    </xdr:to>
    <xdr:sp macro="" textlink="">
      <xdr:nvSpPr>
        <xdr:cNvPr id="72" name="Option Button 71">
          <a:extLst>
            <a:ext uri="{FF2B5EF4-FFF2-40B4-BE49-F238E27FC236}">
              <a16:creationId xmlns:a16="http://schemas.microsoft.com/office/drawing/2014/main" id="{00000000-0008-0000-1C00-00004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 name="Option Button 72">
          <a:extLst>
            <a:ext uri="{FF2B5EF4-FFF2-40B4-BE49-F238E27FC236}">
              <a16:creationId xmlns:a16="http://schemas.microsoft.com/office/drawing/2014/main" id="{00000000-0008-0000-1C00-00004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 name="Option Button 73">
          <a:extLst>
            <a:ext uri="{FF2B5EF4-FFF2-40B4-BE49-F238E27FC236}">
              <a16:creationId xmlns:a16="http://schemas.microsoft.com/office/drawing/2014/main" id="{00000000-0008-0000-1C00-00004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 name="Option Button 74">
          <a:extLst>
            <a:ext uri="{FF2B5EF4-FFF2-40B4-BE49-F238E27FC236}">
              <a16:creationId xmlns:a16="http://schemas.microsoft.com/office/drawing/2014/main" id="{00000000-0008-0000-1C00-00004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 name="Group Box 75" descr="Group Box 5">
          <a:extLst>
            <a:ext uri="{FF2B5EF4-FFF2-40B4-BE49-F238E27FC236}">
              <a16:creationId xmlns:a16="http://schemas.microsoft.com/office/drawing/2014/main" id="{00000000-0008-0000-1C00-00004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xdr:row>
      <xdr:rowOff>34920</xdr:rowOff>
    </xdr:from>
    <xdr:to>
      <xdr:col>7</xdr:col>
      <xdr:colOff>-323640</xdr:colOff>
      <xdr:row>36</xdr:row>
      <xdr:rowOff>0</xdr:rowOff>
    </xdr:to>
    <xdr:sp macro="" textlink="">
      <xdr:nvSpPr>
        <xdr:cNvPr id="77" name="Option Button 76">
          <a:extLst>
            <a:ext uri="{FF2B5EF4-FFF2-40B4-BE49-F238E27FC236}">
              <a16:creationId xmlns:a16="http://schemas.microsoft.com/office/drawing/2014/main" id="{00000000-0008-0000-1C00-00004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 name="Option Button 77">
          <a:extLst>
            <a:ext uri="{FF2B5EF4-FFF2-40B4-BE49-F238E27FC236}">
              <a16:creationId xmlns:a16="http://schemas.microsoft.com/office/drawing/2014/main" id="{00000000-0008-0000-1C00-00004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 name="Option Button 78">
          <a:extLst>
            <a:ext uri="{FF2B5EF4-FFF2-40B4-BE49-F238E27FC236}">
              <a16:creationId xmlns:a16="http://schemas.microsoft.com/office/drawing/2014/main" id="{00000000-0008-0000-1C00-00004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 name="Option Button 79">
          <a:extLst>
            <a:ext uri="{FF2B5EF4-FFF2-40B4-BE49-F238E27FC236}">
              <a16:creationId xmlns:a16="http://schemas.microsoft.com/office/drawing/2014/main" id="{00000000-0008-0000-1C00-00005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 name="Group Box 80" descr="Group Box 5">
          <a:extLst>
            <a:ext uri="{FF2B5EF4-FFF2-40B4-BE49-F238E27FC236}">
              <a16:creationId xmlns:a16="http://schemas.microsoft.com/office/drawing/2014/main" id="{00000000-0008-0000-1C00-00005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xdr:row>
      <xdr:rowOff>34920</xdr:rowOff>
    </xdr:from>
    <xdr:to>
      <xdr:col>7</xdr:col>
      <xdr:colOff>-323640</xdr:colOff>
      <xdr:row>37</xdr:row>
      <xdr:rowOff>0</xdr:rowOff>
    </xdr:to>
    <xdr:sp macro="" textlink="">
      <xdr:nvSpPr>
        <xdr:cNvPr id="82" name="Option Button 81">
          <a:extLst>
            <a:ext uri="{FF2B5EF4-FFF2-40B4-BE49-F238E27FC236}">
              <a16:creationId xmlns:a16="http://schemas.microsoft.com/office/drawing/2014/main" id="{00000000-0008-0000-1C00-00005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 name="Option Button 82">
          <a:extLst>
            <a:ext uri="{FF2B5EF4-FFF2-40B4-BE49-F238E27FC236}">
              <a16:creationId xmlns:a16="http://schemas.microsoft.com/office/drawing/2014/main" id="{00000000-0008-0000-1C00-00005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 name="Option Button 83">
          <a:extLst>
            <a:ext uri="{FF2B5EF4-FFF2-40B4-BE49-F238E27FC236}">
              <a16:creationId xmlns:a16="http://schemas.microsoft.com/office/drawing/2014/main" id="{00000000-0008-0000-1C00-00005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 name="Option Button 84">
          <a:extLst>
            <a:ext uri="{FF2B5EF4-FFF2-40B4-BE49-F238E27FC236}">
              <a16:creationId xmlns:a16="http://schemas.microsoft.com/office/drawing/2014/main" id="{00000000-0008-0000-1C00-00005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 name="Group Box 85" descr="Group Box 5">
          <a:extLst>
            <a:ext uri="{FF2B5EF4-FFF2-40B4-BE49-F238E27FC236}">
              <a16:creationId xmlns:a16="http://schemas.microsoft.com/office/drawing/2014/main" id="{00000000-0008-0000-1C00-00005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xdr:row>
      <xdr:rowOff>34920</xdr:rowOff>
    </xdr:from>
    <xdr:to>
      <xdr:col>7</xdr:col>
      <xdr:colOff>-323640</xdr:colOff>
      <xdr:row>38</xdr:row>
      <xdr:rowOff>0</xdr:rowOff>
    </xdr:to>
    <xdr:sp macro="" textlink="">
      <xdr:nvSpPr>
        <xdr:cNvPr id="87" name="Option Button 86">
          <a:extLst>
            <a:ext uri="{FF2B5EF4-FFF2-40B4-BE49-F238E27FC236}">
              <a16:creationId xmlns:a16="http://schemas.microsoft.com/office/drawing/2014/main" id="{00000000-0008-0000-1C00-00005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 name="Option Button 87">
          <a:extLst>
            <a:ext uri="{FF2B5EF4-FFF2-40B4-BE49-F238E27FC236}">
              <a16:creationId xmlns:a16="http://schemas.microsoft.com/office/drawing/2014/main" id="{00000000-0008-0000-1C00-00005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 name="Option Button 88">
          <a:extLst>
            <a:ext uri="{FF2B5EF4-FFF2-40B4-BE49-F238E27FC236}">
              <a16:creationId xmlns:a16="http://schemas.microsoft.com/office/drawing/2014/main" id="{00000000-0008-0000-1C00-00005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 name="Option Button 89">
          <a:extLst>
            <a:ext uri="{FF2B5EF4-FFF2-40B4-BE49-F238E27FC236}">
              <a16:creationId xmlns:a16="http://schemas.microsoft.com/office/drawing/2014/main" id="{00000000-0008-0000-1C00-00005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 name="Group Box 90" descr="Group Box 5">
          <a:extLst>
            <a:ext uri="{FF2B5EF4-FFF2-40B4-BE49-F238E27FC236}">
              <a16:creationId xmlns:a16="http://schemas.microsoft.com/office/drawing/2014/main" id="{00000000-0008-0000-1C00-00005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xdr:row>
      <xdr:rowOff>34920</xdr:rowOff>
    </xdr:from>
    <xdr:to>
      <xdr:col>7</xdr:col>
      <xdr:colOff>-323640</xdr:colOff>
      <xdr:row>39</xdr:row>
      <xdr:rowOff>0</xdr:rowOff>
    </xdr:to>
    <xdr:sp macro="" textlink="">
      <xdr:nvSpPr>
        <xdr:cNvPr id="92" name="Option Button 91">
          <a:extLst>
            <a:ext uri="{FF2B5EF4-FFF2-40B4-BE49-F238E27FC236}">
              <a16:creationId xmlns:a16="http://schemas.microsoft.com/office/drawing/2014/main" id="{00000000-0008-0000-1C00-00005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 name="Option Button 92">
          <a:extLst>
            <a:ext uri="{FF2B5EF4-FFF2-40B4-BE49-F238E27FC236}">
              <a16:creationId xmlns:a16="http://schemas.microsoft.com/office/drawing/2014/main" id="{00000000-0008-0000-1C00-00005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 name="Option Button 93">
          <a:extLst>
            <a:ext uri="{FF2B5EF4-FFF2-40B4-BE49-F238E27FC236}">
              <a16:creationId xmlns:a16="http://schemas.microsoft.com/office/drawing/2014/main" id="{00000000-0008-0000-1C00-00005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 name="Option Button 94">
          <a:extLst>
            <a:ext uri="{FF2B5EF4-FFF2-40B4-BE49-F238E27FC236}">
              <a16:creationId xmlns:a16="http://schemas.microsoft.com/office/drawing/2014/main" id="{00000000-0008-0000-1C00-00005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 name="Group Box 95" descr="Group Box 5">
          <a:extLst>
            <a:ext uri="{FF2B5EF4-FFF2-40B4-BE49-F238E27FC236}">
              <a16:creationId xmlns:a16="http://schemas.microsoft.com/office/drawing/2014/main" id="{00000000-0008-0000-1C00-00006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xdr:row>
      <xdr:rowOff>34920</xdr:rowOff>
    </xdr:from>
    <xdr:to>
      <xdr:col>7</xdr:col>
      <xdr:colOff>-323640</xdr:colOff>
      <xdr:row>40</xdr:row>
      <xdr:rowOff>0</xdr:rowOff>
    </xdr:to>
    <xdr:sp macro="" textlink="">
      <xdr:nvSpPr>
        <xdr:cNvPr id="97" name="Option Button 96">
          <a:extLst>
            <a:ext uri="{FF2B5EF4-FFF2-40B4-BE49-F238E27FC236}">
              <a16:creationId xmlns:a16="http://schemas.microsoft.com/office/drawing/2014/main" id="{00000000-0008-0000-1C00-00006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 name="Option Button 97">
          <a:extLst>
            <a:ext uri="{FF2B5EF4-FFF2-40B4-BE49-F238E27FC236}">
              <a16:creationId xmlns:a16="http://schemas.microsoft.com/office/drawing/2014/main" id="{00000000-0008-0000-1C00-00006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 name="Option Button 98">
          <a:extLst>
            <a:ext uri="{FF2B5EF4-FFF2-40B4-BE49-F238E27FC236}">
              <a16:creationId xmlns:a16="http://schemas.microsoft.com/office/drawing/2014/main" id="{00000000-0008-0000-1C00-00006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 name="Option Button 99">
          <a:extLst>
            <a:ext uri="{FF2B5EF4-FFF2-40B4-BE49-F238E27FC236}">
              <a16:creationId xmlns:a16="http://schemas.microsoft.com/office/drawing/2014/main" id="{00000000-0008-0000-1C00-00006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 name="Group Box 100" descr="Group Box 5">
          <a:extLst>
            <a:ext uri="{FF2B5EF4-FFF2-40B4-BE49-F238E27FC236}">
              <a16:creationId xmlns:a16="http://schemas.microsoft.com/office/drawing/2014/main" id="{00000000-0008-0000-1C00-00006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xdr:row>
      <xdr:rowOff>34920</xdr:rowOff>
    </xdr:from>
    <xdr:to>
      <xdr:col>7</xdr:col>
      <xdr:colOff>-323640</xdr:colOff>
      <xdr:row>41</xdr:row>
      <xdr:rowOff>0</xdr:rowOff>
    </xdr:to>
    <xdr:sp macro="" textlink="">
      <xdr:nvSpPr>
        <xdr:cNvPr id="102" name="Option Button 101">
          <a:extLst>
            <a:ext uri="{FF2B5EF4-FFF2-40B4-BE49-F238E27FC236}">
              <a16:creationId xmlns:a16="http://schemas.microsoft.com/office/drawing/2014/main" id="{00000000-0008-0000-1C00-00006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 name="Option Button 102">
          <a:extLst>
            <a:ext uri="{FF2B5EF4-FFF2-40B4-BE49-F238E27FC236}">
              <a16:creationId xmlns:a16="http://schemas.microsoft.com/office/drawing/2014/main" id="{00000000-0008-0000-1C00-00006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 name="Option Button 103">
          <a:extLst>
            <a:ext uri="{FF2B5EF4-FFF2-40B4-BE49-F238E27FC236}">
              <a16:creationId xmlns:a16="http://schemas.microsoft.com/office/drawing/2014/main" id="{00000000-0008-0000-1C00-00006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 name="Option Button 104">
          <a:extLst>
            <a:ext uri="{FF2B5EF4-FFF2-40B4-BE49-F238E27FC236}">
              <a16:creationId xmlns:a16="http://schemas.microsoft.com/office/drawing/2014/main" id="{00000000-0008-0000-1C00-00006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 name="Group Box 105" descr="Group Box 5">
          <a:extLst>
            <a:ext uri="{FF2B5EF4-FFF2-40B4-BE49-F238E27FC236}">
              <a16:creationId xmlns:a16="http://schemas.microsoft.com/office/drawing/2014/main" id="{00000000-0008-0000-1C00-00006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xdr:row>
      <xdr:rowOff>34920</xdr:rowOff>
    </xdr:from>
    <xdr:to>
      <xdr:col>7</xdr:col>
      <xdr:colOff>-323640</xdr:colOff>
      <xdr:row>42</xdr:row>
      <xdr:rowOff>0</xdr:rowOff>
    </xdr:to>
    <xdr:sp macro="" textlink="">
      <xdr:nvSpPr>
        <xdr:cNvPr id="107" name="Option Button 106">
          <a:extLst>
            <a:ext uri="{FF2B5EF4-FFF2-40B4-BE49-F238E27FC236}">
              <a16:creationId xmlns:a16="http://schemas.microsoft.com/office/drawing/2014/main" id="{00000000-0008-0000-1C00-00006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 name="Option Button 107">
          <a:extLst>
            <a:ext uri="{FF2B5EF4-FFF2-40B4-BE49-F238E27FC236}">
              <a16:creationId xmlns:a16="http://schemas.microsoft.com/office/drawing/2014/main" id="{00000000-0008-0000-1C00-00006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 name="Option Button 108">
          <a:extLst>
            <a:ext uri="{FF2B5EF4-FFF2-40B4-BE49-F238E27FC236}">
              <a16:creationId xmlns:a16="http://schemas.microsoft.com/office/drawing/2014/main" id="{00000000-0008-0000-1C00-00006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 name="Option Button 109">
          <a:extLst>
            <a:ext uri="{FF2B5EF4-FFF2-40B4-BE49-F238E27FC236}">
              <a16:creationId xmlns:a16="http://schemas.microsoft.com/office/drawing/2014/main" id="{00000000-0008-0000-1C00-00006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 name="Group Box 110" descr="Group Box 5">
          <a:extLst>
            <a:ext uri="{FF2B5EF4-FFF2-40B4-BE49-F238E27FC236}">
              <a16:creationId xmlns:a16="http://schemas.microsoft.com/office/drawing/2014/main" id="{00000000-0008-0000-1C00-00006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xdr:row>
      <xdr:rowOff>34920</xdr:rowOff>
    </xdr:from>
    <xdr:to>
      <xdr:col>7</xdr:col>
      <xdr:colOff>-323640</xdr:colOff>
      <xdr:row>43</xdr:row>
      <xdr:rowOff>0</xdr:rowOff>
    </xdr:to>
    <xdr:sp macro="" textlink="">
      <xdr:nvSpPr>
        <xdr:cNvPr id="112" name="Option Button 111">
          <a:extLst>
            <a:ext uri="{FF2B5EF4-FFF2-40B4-BE49-F238E27FC236}">
              <a16:creationId xmlns:a16="http://schemas.microsoft.com/office/drawing/2014/main" id="{00000000-0008-0000-1C00-00007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 name="Option Button 112">
          <a:extLst>
            <a:ext uri="{FF2B5EF4-FFF2-40B4-BE49-F238E27FC236}">
              <a16:creationId xmlns:a16="http://schemas.microsoft.com/office/drawing/2014/main" id="{00000000-0008-0000-1C00-00007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 name="Option Button 113">
          <a:extLst>
            <a:ext uri="{FF2B5EF4-FFF2-40B4-BE49-F238E27FC236}">
              <a16:creationId xmlns:a16="http://schemas.microsoft.com/office/drawing/2014/main" id="{00000000-0008-0000-1C00-00007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 name="Option Button 114">
          <a:extLst>
            <a:ext uri="{FF2B5EF4-FFF2-40B4-BE49-F238E27FC236}">
              <a16:creationId xmlns:a16="http://schemas.microsoft.com/office/drawing/2014/main" id="{00000000-0008-0000-1C00-00007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 name="Group Box 115" descr="Group Box 5">
          <a:extLst>
            <a:ext uri="{FF2B5EF4-FFF2-40B4-BE49-F238E27FC236}">
              <a16:creationId xmlns:a16="http://schemas.microsoft.com/office/drawing/2014/main" id="{00000000-0008-0000-1C00-00007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xdr:row>
      <xdr:rowOff>34920</xdr:rowOff>
    </xdr:from>
    <xdr:to>
      <xdr:col>7</xdr:col>
      <xdr:colOff>-323640</xdr:colOff>
      <xdr:row>44</xdr:row>
      <xdr:rowOff>0</xdr:rowOff>
    </xdr:to>
    <xdr:sp macro="" textlink="">
      <xdr:nvSpPr>
        <xdr:cNvPr id="117" name="Option Button 116">
          <a:extLst>
            <a:ext uri="{FF2B5EF4-FFF2-40B4-BE49-F238E27FC236}">
              <a16:creationId xmlns:a16="http://schemas.microsoft.com/office/drawing/2014/main" id="{00000000-0008-0000-1C00-00007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 name="Option Button 117">
          <a:extLst>
            <a:ext uri="{FF2B5EF4-FFF2-40B4-BE49-F238E27FC236}">
              <a16:creationId xmlns:a16="http://schemas.microsoft.com/office/drawing/2014/main" id="{00000000-0008-0000-1C00-00007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 name="Option Button 118">
          <a:extLst>
            <a:ext uri="{FF2B5EF4-FFF2-40B4-BE49-F238E27FC236}">
              <a16:creationId xmlns:a16="http://schemas.microsoft.com/office/drawing/2014/main" id="{00000000-0008-0000-1C00-00007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 name="Option Button 119">
          <a:extLst>
            <a:ext uri="{FF2B5EF4-FFF2-40B4-BE49-F238E27FC236}">
              <a16:creationId xmlns:a16="http://schemas.microsoft.com/office/drawing/2014/main" id="{00000000-0008-0000-1C00-00007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 name="Group Box 120" descr="Group Box 5">
          <a:extLst>
            <a:ext uri="{FF2B5EF4-FFF2-40B4-BE49-F238E27FC236}">
              <a16:creationId xmlns:a16="http://schemas.microsoft.com/office/drawing/2014/main" id="{00000000-0008-0000-1C00-00007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xdr:row>
      <xdr:rowOff>34920</xdr:rowOff>
    </xdr:from>
    <xdr:to>
      <xdr:col>7</xdr:col>
      <xdr:colOff>-323640</xdr:colOff>
      <xdr:row>45</xdr:row>
      <xdr:rowOff>0</xdr:rowOff>
    </xdr:to>
    <xdr:sp macro="" textlink="">
      <xdr:nvSpPr>
        <xdr:cNvPr id="122" name="Option Button 121">
          <a:extLst>
            <a:ext uri="{FF2B5EF4-FFF2-40B4-BE49-F238E27FC236}">
              <a16:creationId xmlns:a16="http://schemas.microsoft.com/office/drawing/2014/main" id="{00000000-0008-0000-1C00-00007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 name="Option Button 122">
          <a:extLst>
            <a:ext uri="{FF2B5EF4-FFF2-40B4-BE49-F238E27FC236}">
              <a16:creationId xmlns:a16="http://schemas.microsoft.com/office/drawing/2014/main" id="{00000000-0008-0000-1C00-00007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 name="Option Button 123">
          <a:extLst>
            <a:ext uri="{FF2B5EF4-FFF2-40B4-BE49-F238E27FC236}">
              <a16:creationId xmlns:a16="http://schemas.microsoft.com/office/drawing/2014/main" id="{00000000-0008-0000-1C00-00007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 name="Option Button 124">
          <a:extLst>
            <a:ext uri="{FF2B5EF4-FFF2-40B4-BE49-F238E27FC236}">
              <a16:creationId xmlns:a16="http://schemas.microsoft.com/office/drawing/2014/main" id="{00000000-0008-0000-1C00-00007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 name="Group Box 125" descr="Group Box 5">
          <a:extLst>
            <a:ext uri="{FF2B5EF4-FFF2-40B4-BE49-F238E27FC236}">
              <a16:creationId xmlns:a16="http://schemas.microsoft.com/office/drawing/2014/main" id="{00000000-0008-0000-1C00-00007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xdr:row>
      <xdr:rowOff>34920</xdr:rowOff>
    </xdr:from>
    <xdr:to>
      <xdr:col>7</xdr:col>
      <xdr:colOff>-323640</xdr:colOff>
      <xdr:row>46</xdr:row>
      <xdr:rowOff>0</xdr:rowOff>
    </xdr:to>
    <xdr:sp macro="" textlink="">
      <xdr:nvSpPr>
        <xdr:cNvPr id="127" name="Option Button 126">
          <a:extLst>
            <a:ext uri="{FF2B5EF4-FFF2-40B4-BE49-F238E27FC236}">
              <a16:creationId xmlns:a16="http://schemas.microsoft.com/office/drawing/2014/main" id="{00000000-0008-0000-1C00-00007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 name="Option Button 127">
          <a:extLst>
            <a:ext uri="{FF2B5EF4-FFF2-40B4-BE49-F238E27FC236}">
              <a16:creationId xmlns:a16="http://schemas.microsoft.com/office/drawing/2014/main" id="{00000000-0008-0000-1C00-00008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 name="Option Button 128">
          <a:extLst>
            <a:ext uri="{FF2B5EF4-FFF2-40B4-BE49-F238E27FC236}">
              <a16:creationId xmlns:a16="http://schemas.microsoft.com/office/drawing/2014/main" id="{00000000-0008-0000-1C00-00008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 name="Option Button 129">
          <a:extLst>
            <a:ext uri="{FF2B5EF4-FFF2-40B4-BE49-F238E27FC236}">
              <a16:creationId xmlns:a16="http://schemas.microsoft.com/office/drawing/2014/main" id="{00000000-0008-0000-1C00-00008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 name="Group Box 130" descr="Group Box 5">
          <a:extLst>
            <a:ext uri="{FF2B5EF4-FFF2-40B4-BE49-F238E27FC236}">
              <a16:creationId xmlns:a16="http://schemas.microsoft.com/office/drawing/2014/main" id="{00000000-0008-0000-1C00-00008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xdr:row>
      <xdr:rowOff>34920</xdr:rowOff>
    </xdr:from>
    <xdr:to>
      <xdr:col>7</xdr:col>
      <xdr:colOff>-323640</xdr:colOff>
      <xdr:row>47</xdr:row>
      <xdr:rowOff>0</xdr:rowOff>
    </xdr:to>
    <xdr:sp macro="" textlink="">
      <xdr:nvSpPr>
        <xdr:cNvPr id="132" name="Option Button 131">
          <a:extLst>
            <a:ext uri="{FF2B5EF4-FFF2-40B4-BE49-F238E27FC236}">
              <a16:creationId xmlns:a16="http://schemas.microsoft.com/office/drawing/2014/main" id="{00000000-0008-0000-1C00-00008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 name="Option Button 132">
          <a:extLst>
            <a:ext uri="{FF2B5EF4-FFF2-40B4-BE49-F238E27FC236}">
              <a16:creationId xmlns:a16="http://schemas.microsoft.com/office/drawing/2014/main" id="{00000000-0008-0000-1C00-00008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 name="Option Button 133">
          <a:extLst>
            <a:ext uri="{FF2B5EF4-FFF2-40B4-BE49-F238E27FC236}">
              <a16:creationId xmlns:a16="http://schemas.microsoft.com/office/drawing/2014/main" id="{00000000-0008-0000-1C00-00008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 name="Option Button 134">
          <a:extLst>
            <a:ext uri="{FF2B5EF4-FFF2-40B4-BE49-F238E27FC236}">
              <a16:creationId xmlns:a16="http://schemas.microsoft.com/office/drawing/2014/main" id="{00000000-0008-0000-1C00-00008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 name="Group Box 135" descr="Group Box 5">
          <a:extLst>
            <a:ext uri="{FF2B5EF4-FFF2-40B4-BE49-F238E27FC236}">
              <a16:creationId xmlns:a16="http://schemas.microsoft.com/office/drawing/2014/main" id="{00000000-0008-0000-1C00-00008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xdr:row>
      <xdr:rowOff>34920</xdr:rowOff>
    </xdr:from>
    <xdr:to>
      <xdr:col>7</xdr:col>
      <xdr:colOff>-323640</xdr:colOff>
      <xdr:row>48</xdr:row>
      <xdr:rowOff>0</xdr:rowOff>
    </xdr:to>
    <xdr:sp macro="" textlink="">
      <xdr:nvSpPr>
        <xdr:cNvPr id="137" name="Option Button 136">
          <a:extLst>
            <a:ext uri="{FF2B5EF4-FFF2-40B4-BE49-F238E27FC236}">
              <a16:creationId xmlns:a16="http://schemas.microsoft.com/office/drawing/2014/main" id="{00000000-0008-0000-1C00-00008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 name="Option Button 137">
          <a:extLst>
            <a:ext uri="{FF2B5EF4-FFF2-40B4-BE49-F238E27FC236}">
              <a16:creationId xmlns:a16="http://schemas.microsoft.com/office/drawing/2014/main" id="{00000000-0008-0000-1C00-00008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 name="Option Button 138">
          <a:extLst>
            <a:ext uri="{FF2B5EF4-FFF2-40B4-BE49-F238E27FC236}">
              <a16:creationId xmlns:a16="http://schemas.microsoft.com/office/drawing/2014/main" id="{00000000-0008-0000-1C00-00008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 name="Option Button 139">
          <a:extLst>
            <a:ext uri="{FF2B5EF4-FFF2-40B4-BE49-F238E27FC236}">
              <a16:creationId xmlns:a16="http://schemas.microsoft.com/office/drawing/2014/main" id="{00000000-0008-0000-1C00-00008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 name="Group Box 140" descr="Group Box 5">
          <a:extLst>
            <a:ext uri="{FF2B5EF4-FFF2-40B4-BE49-F238E27FC236}">
              <a16:creationId xmlns:a16="http://schemas.microsoft.com/office/drawing/2014/main" id="{00000000-0008-0000-1C00-00008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xdr:row>
      <xdr:rowOff>34920</xdr:rowOff>
    </xdr:from>
    <xdr:to>
      <xdr:col>7</xdr:col>
      <xdr:colOff>-323640</xdr:colOff>
      <xdr:row>49</xdr:row>
      <xdr:rowOff>0</xdr:rowOff>
    </xdr:to>
    <xdr:sp macro="" textlink="">
      <xdr:nvSpPr>
        <xdr:cNvPr id="142" name="Option Button 141">
          <a:extLst>
            <a:ext uri="{FF2B5EF4-FFF2-40B4-BE49-F238E27FC236}">
              <a16:creationId xmlns:a16="http://schemas.microsoft.com/office/drawing/2014/main" id="{00000000-0008-0000-1C00-00008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 name="Option Button 142">
          <a:extLst>
            <a:ext uri="{FF2B5EF4-FFF2-40B4-BE49-F238E27FC236}">
              <a16:creationId xmlns:a16="http://schemas.microsoft.com/office/drawing/2014/main" id="{00000000-0008-0000-1C00-00008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 name="Option Button 143">
          <a:extLst>
            <a:ext uri="{FF2B5EF4-FFF2-40B4-BE49-F238E27FC236}">
              <a16:creationId xmlns:a16="http://schemas.microsoft.com/office/drawing/2014/main" id="{00000000-0008-0000-1C00-00009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 name="Option Button 144">
          <a:extLst>
            <a:ext uri="{FF2B5EF4-FFF2-40B4-BE49-F238E27FC236}">
              <a16:creationId xmlns:a16="http://schemas.microsoft.com/office/drawing/2014/main" id="{00000000-0008-0000-1C00-00009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 name="Group Box 145" descr="Group Box 5">
          <a:extLst>
            <a:ext uri="{FF2B5EF4-FFF2-40B4-BE49-F238E27FC236}">
              <a16:creationId xmlns:a16="http://schemas.microsoft.com/office/drawing/2014/main" id="{00000000-0008-0000-1C00-00009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xdr:row>
      <xdr:rowOff>34920</xdr:rowOff>
    </xdr:from>
    <xdr:to>
      <xdr:col>7</xdr:col>
      <xdr:colOff>-323640</xdr:colOff>
      <xdr:row>50</xdr:row>
      <xdr:rowOff>0</xdr:rowOff>
    </xdr:to>
    <xdr:sp macro="" textlink="">
      <xdr:nvSpPr>
        <xdr:cNvPr id="147" name="Option Button 146">
          <a:extLst>
            <a:ext uri="{FF2B5EF4-FFF2-40B4-BE49-F238E27FC236}">
              <a16:creationId xmlns:a16="http://schemas.microsoft.com/office/drawing/2014/main" id="{00000000-0008-0000-1C00-00009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 name="Option Button 147">
          <a:extLst>
            <a:ext uri="{FF2B5EF4-FFF2-40B4-BE49-F238E27FC236}">
              <a16:creationId xmlns:a16="http://schemas.microsoft.com/office/drawing/2014/main" id="{00000000-0008-0000-1C00-00009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 name="Option Button 148">
          <a:extLst>
            <a:ext uri="{FF2B5EF4-FFF2-40B4-BE49-F238E27FC236}">
              <a16:creationId xmlns:a16="http://schemas.microsoft.com/office/drawing/2014/main" id="{00000000-0008-0000-1C00-00009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 name="Option Button 149">
          <a:extLst>
            <a:ext uri="{FF2B5EF4-FFF2-40B4-BE49-F238E27FC236}">
              <a16:creationId xmlns:a16="http://schemas.microsoft.com/office/drawing/2014/main" id="{00000000-0008-0000-1C00-00009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 name="Group Box 150" descr="Group Box 5">
          <a:extLst>
            <a:ext uri="{FF2B5EF4-FFF2-40B4-BE49-F238E27FC236}">
              <a16:creationId xmlns:a16="http://schemas.microsoft.com/office/drawing/2014/main" id="{00000000-0008-0000-1C00-00009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xdr:row>
      <xdr:rowOff>34920</xdr:rowOff>
    </xdr:from>
    <xdr:to>
      <xdr:col>7</xdr:col>
      <xdr:colOff>-323640</xdr:colOff>
      <xdr:row>51</xdr:row>
      <xdr:rowOff>0</xdr:rowOff>
    </xdr:to>
    <xdr:sp macro="" textlink="">
      <xdr:nvSpPr>
        <xdr:cNvPr id="152" name="Option Button 151">
          <a:extLst>
            <a:ext uri="{FF2B5EF4-FFF2-40B4-BE49-F238E27FC236}">
              <a16:creationId xmlns:a16="http://schemas.microsoft.com/office/drawing/2014/main" id="{00000000-0008-0000-1C00-00009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 name="Option Button 152">
          <a:extLst>
            <a:ext uri="{FF2B5EF4-FFF2-40B4-BE49-F238E27FC236}">
              <a16:creationId xmlns:a16="http://schemas.microsoft.com/office/drawing/2014/main" id="{00000000-0008-0000-1C00-00009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 name="Option Button 153">
          <a:extLst>
            <a:ext uri="{FF2B5EF4-FFF2-40B4-BE49-F238E27FC236}">
              <a16:creationId xmlns:a16="http://schemas.microsoft.com/office/drawing/2014/main" id="{00000000-0008-0000-1C00-00009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 name="Option Button 154">
          <a:extLst>
            <a:ext uri="{FF2B5EF4-FFF2-40B4-BE49-F238E27FC236}">
              <a16:creationId xmlns:a16="http://schemas.microsoft.com/office/drawing/2014/main" id="{00000000-0008-0000-1C00-00009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 name="Group Box 155" descr="Group Box 5">
          <a:extLst>
            <a:ext uri="{FF2B5EF4-FFF2-40B4-BE49-F238E27FC236}">
              <a16:creationId xmlns:a16="http://schemas.microsoft.com/office/drawing/2014/main" id="{00000000-0008-0000-1C00-00009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xdr:row>
      <xdr:rowOff>34920</xdr:rowOff>
    </xdr:from>
    <xdr:to>
      <xdr:col>7</xdr:col>
      <xdr:colOff>-323640</xdr:colOff>
      <xdr:row>52</xdr:row>
      <xdr:rowOff>0</xdr:rowOff>
    </xdr:to>
    <xdr:sp macro="" textlink="">
      <xdr:nvSpPr>
        <xdr:cNvPr id="157" name="Option Button 156">
          <a:extLst>
            <a:ext uri="{FF2B5EF4-FFF2-40B4-BE49-F238E27FC236}">
              <a16:creationId xmlns:a16="http://schemas.microsoft.com/office/drawing/2014/main" id="{00000000-0008-0000-1C00-00009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 name="Option Button 157">
          <a:extLst>
            <a:ext uri="{FF2B5EF4-FFF2-40B4-BE49-F238E27FC236}">
              <a16:creationId xmlns:a16="http://schemas.microsoft.com/office/drawing/2014/main" id="{00000000-0008-0000-1C00-00009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 name="Option Button 158">
          <a:extLst>
            <a:ext uri="{FF2B5EF4-FFF2-40B4-BE49-F238E27FC236}">
              <a16:creationId xmlns:a16="http://schemas.microsoft.com/office/drawing/2014/main" id="{00000000-0008-0000-1C00-00009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 name="Option Button 159">
          <a:extLst>
            <a:ext uri="{FF2B5EF4-FFF2-40B4-BE49-F238E27FC236}">
              <a16:creationId xmlns:a16="http://schemas.microsoft.com/office/drawing/2014/main" id="{00000000-0008-0000-1C00-0000A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 name="Group Box 160" descr="Group Box 5">
          <a:extLst>
            <a:ext uri="{FF2B5EF4-FFF2-40B4-BE49-F238E27FC236}">
              <a16:creationId xmlns:a16="http://schemas.microsoft.com/office/drawing/2014/main" id="{00000000-0008-0000-1C00-0000A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xdr:row>
      <xdr:rowOff>34920</xdr:rowOff>
    </xdr:from>
    <xdr:to>
      <xdr:col>7</xdr:col>
      <xdr:colOff>-323640</xdr:colOff>
      <xdr:row>53</xdr:row>
      <xdr:rowOff>0</xdr:rowOff>
    </xdr:to>
    <xdr:sp macro="" textlink="">
      <xdr:nvSpPr>
        <xdr:cNvPr id="162" name="Option Button 161">
          <a:extLst>
            <a:ext uri="{FF2B5EF4-FFF2-40B4-BE49-F238E27FC236}">
              <a16:creationId xmlns:a16="http://schemas.microsoft.com/office/drawing/2014/main" id="{00000000-0008-0000-1C00-0000A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 name="Option Button 162">
          <a:extLst>
            <a:ext uri="{FF2B5EF4-FFF2-40B4-BE49-F238E27FC236}">
              <a16:creationId xmlns:a16="http://schemas.microsoft.com/office/drawing/2014/main" id="{00000000-0008-0000-1C00-0000A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 name="Option Button 163">
          <a:extLst>
            <a:ext uri="{FF2B5EF4-FFF2-40B4-BE49-F238E27FC236}">
              <a16:creationId xmlns:a16="http://schemas.microsoft.com/office/drawing/2014/main" id="{00000000-0008-0000-1C00-0000A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 name="Option Button 164">
          <a:extLst>
            <a:ext uri="{FF2B5EF4-FFF2-40B4-BE49-F238E27FC236}">
              <a16:creationId xmlns:a16="http://schemas.microsoft.com/office/drawing/2014/main" id="{00000000-0008-0000-1C00-0000A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 name="Group Box 165" descr="Group Box 5">
          <a:extLst>
            <a:ext uri="{FF2B5EF4-FFF2-40B4-BE49-F238E27FC236}">
              <a16:creationId xmlns:a16="http://schemas.microsoft.com/office/drawing/2014/main" id="{00000000-0008-0000-1C00-0000A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xdr:row>
      <xdr:rowOff>34920</xdr:rowOff>
    </xdr:from>
    <xdr:to>
      <xdr:col>7</xdr:col>
      <xdr:colOff>-323640</xdr:colOff>
      <xdr:row>54</xdr:row>
      <xdr:rowOff>0</xdr:rowOff>
    </xdr:to>
    <xdr:sp macro="" textlink="">
      <xdr:nvSpPr>
        <xdr:cNvPr id="167" name="Option Button 166">
          <a:extLst>
            <a:ext uri="{FF2B5EF4-FFF2-40B4-BE49-F238E27FC236}">
              <a16:creationId xmlns:a16="http://schemas.microsoft.com/office/drawing/2014/main" id="{00000000-0008-0000-1C00-0000A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 name="Option Button 167">
          <a:extLst>
            <a:ext uri="{FF2B5EF4-FFF2-40B4-BE49-F238E27FC236}">
              <a16:creationId xmlns:a16="http://schemas.microsoft.com/office/drawing/2014/main" id="{00000000-0008-0000-1C00-0000A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 name="Option Button 168">
          <a:extLst>
            <a:ext uri="{FF2B5EF4-FFF2-40B4-BE49-F238E27FC236}">
              <a16:creationId xmlns:a16="http://schemas.microsoft.com/office/drawing/2014/main" id="{00000000-0008-0000-1C00-0000A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 name="Option Button 169">
          <a:extLst>
            <a:ext uri="{FF2B5EF4-FFF2-40B4-BE49-F238E27FC236}">
              <a16:creationId xmlns:a16="http://schemas.microsoft.com/office/drawing/2014/main" id="{00000000-0008-0000-1C00-0000A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 name="Group Box 170" descr="Group Box 5">
          <a:extLst>
            <a:ext uri="{FF2B5EF4-FFF2-40B4-BE49-F238E27FC236}">
              <a16:creationId xmlns:a16="http://schemas.microsoft.com/office/drawing/2014/main" id="{00000000-0008-0000-1C00-0000A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xdr:row>
      <xdr:rowOff>34920</xdr:rowOff>
    </xdr:from>
    <xdr:to>
      <xdr:col>7</xdr:col>
      <xdr:colOff>-323640</xdr:colOff>
      <xdr:row>55</xdr:row>
      <xdr:rowOff>0</xdr:rowOff>
    </xdr:to>
    <xdr:sp macro="" textlink="">
      <xdr:nvSpPr>
        <xdr:cNvPr id="172" name="Option Button 171">
          <a:extLst>
            <a:ext uri="{FF2B5EF4-FFF2-40B4-BE49-F238E27FC236}">
              <a16:creationId xmlns:a16="http://schemas.microsoft.com/office/drawing/2014/main" id="{00000000-0008-0000-1C00-0000A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 name="Option Button 172">
          <a:extLst>
            <a:ext uri="{FF2B5EF4-FFF2-40B4-BE49-F238E27FC236}">
              <a16:creationId xmlns:a16="http://schemas.microsoft.com/office/drawing/2014/main" id="{00000000-0008-0000-1C00-0000A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 name="Option Button 173">
          <a:extLst>
            <a:ext uri="{FF2B5EF4-FFF2-40B4-BE49-F238E27FC236}">
              <a16:creationId xmlns:a16="http://schemas.microsoft.com/office/drawing/2014/main" id="{00000000-0008-0000-1C00-0000A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 name="Option Button 174">
          <a:extLst>
            <a:ext uri="{FF2B5EF4-FFF2-40B4-BE49-F238E27FC236}">
              <a16:creationId xmlns:a16="http://schemas.microsoft.com/office/drawing/2014/main" id="{00000000-0008-0000-1C00-0000A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 name="Group Box 175" descr="Group Box 5">
          <a:extLst>
            <a:ext uri="{FF2B5EF4-FFF2-40B4-BE49-F238E27FC236}">
              <a16:creationId xmlns:a16="http://schemas.microsoft.com/office/drawing/2014/main" id="{00000000-0008-0000-1C00-0000B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xdr:row>
      <xdr:rowOff>34920</xdr:rowOff>
    </xdr:from>
    <xdr:to>
      <xdr:col>7</xdr:col>
      <xdr:colOff>-323640</xdr:colOff>
      <xdr:row>56</xdr:row>
      <xdr:rowOff>0</xdr:rowOff>
    </xdr:to>
    <xdr:sp macro="" textlink="">
      <xdr:nvSpPr>
        <xdr:cNvPr id="177" name="Option Button 176">
          <a:extLst>
            <a:ext uri="{FF2B5EF4-FFF2-40B4-BE49-F238E27FC236}">
              <a16:creationId xmlns:a16="http://schemas.microsoft.com/office/drawing/2014/main" id="{00000000-0008-0000-1C00-0000B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 name="Option Button 177">
          <a:extLst>
            <a:ext uri="{FF2B5EF4-FFF2-40B4-BE49-F238E27FC236}">
              <a16:creationId xmlns:a16="http://schemas.microsoft.com/office/drawing/2014/main" id="{00000000-0008-0000-1C00-0000B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 name="Option Button 178">
          <a:extLst>
            <a:ext uri="{FF2B5EF4-FFF2-40B4-BE49-F238E27FC236}">
              <a16:creationId xmlns:a16="http://schemas.microsoft.com/office/drawing/2014/main" id="{00000000-0008-0000-1C00-0000B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 name="Option Button 179">
          <a:extLst>
            <a:ext uri="{FF2B5EF4-FFF2-40B4-BE49-F238E27FC236}">
              <a16:creationId xmlns:a16="http://schemas.microsoft.com/office/drawing/2014/main" id="{00000000-0008-0000-1C00-0000B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 name="Group Box 180" descr="Group Box 5">
          <a:extLst>
            <a:ext uri="{FF2B5EF4-FFF2-40B4-BE49-F238E27FC236}">
              <a16:creationId xmlns:a16="http://schemas.microsoft.com/office/drawing/2014/main" id="{00000000-0008-0000-1C00-0000B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xdr:row>
      <xdr:rowOff>34920</xdr:rowOff>
    </xdr:from>
    <xdr:to>
      <xdr:col>7</xdr:col>
      <xdr:colOff>-323640</xdr:colOff>
      <xdr:row>57</xdr:row>
      <xdr:rowOff>0</xdr:rowOff>
    </xdr:to>
    <xdr:sp macro="" textlink="">
      <xdr:nvSpPr>
        <xdr:cNvPr id="182" name="Option Button 181">
          <a:extLst>
            <a:ext uri="{FF2B5EF4-FFF2-40B4-BE49-F238E27FC236}">
              <a16:creationId xmlns:a16="http://schemas.microsoft.com/office/drawing/2014/main" id="{00000000-0008-0000-1C00-0000B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 name="Option Button 182">
          <a:extLst>
            <a:ext uri="{FF2B5EF4-FFF2-40B4-BE49-F238E27FC236}">
              <a16:creationId xmlns:a16="http://schemas.microsoft.com/office/drawing/2014/main" id="{00000000-0008-0000-1C00-0000B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 name="Option Button 183">
          <a:extLst>
            <a:ext uri="{FF2B5EF4-FFF2-40B4-BE49-F238E27FC236}">
              <a16:creationId xmlns:a16="http://schemas.microsoft.com/office/drawing/2014/main" id="{00000000-0008-0000-1C00-0000B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 name="Option Button 184">
          <a:extLst>
            <a:ext uri="{FF2B5EF4-FFF2-40B4-BE49-F238E27FC236}">
              <a16:creationId xmlns:a16="http://schemas.microsoft.com/office/drawing/2014/main" id="{00000000-0008-0000-1C00-0000B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 name="Group Box 185" descr="Group Box 5">
          <a:extLst>
            <a:ext uri="{FF2B5EF4-FFF2-40B4-BE49-F238E27FC236}">
              <a16:creationId xmlns:a16="http://schemas.microsoft.com/office/drawing/2014/main" id="{00000000-0008-0000-1C00-0000B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xdr:row>
      <xdr:rowOff>34920</xdr:rowOff>
    </xdr:from>
    <xdr:to>
      <xdr:col>7</xdr:col>
      <xdr:colOff>-323640</xdr:colOff>
      <xdr:row>58</xdr:row>
      <xdr:rowOff>0</xdr:rowOff>
    </xdr:to>
    <xdr:sp macro="" textlink="">
      <xdr:nvSpPr>
        <xdr:cNvPr id="187" name="Option Button 186">
          <a:extLst>
            <a:ext uri="{FF2B5EF4-FFF2-40B4-BE49-F238E27FC236}">
              <a16:creationId xmlns:a16="http://schemas.microsoft.com/office/drawing/2014/main" id="{00000000-0008-0000-1C00-0000B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 name="Option Button 187">
          <a:extLst>
            <a:ext uri="{FF2B5EF4-FFF2-40B4-BE49-F238E27FC236}">
              <a16:creationId xmlns:a16="http://schemas.microsoft.com/office/drawing/2014/main" id="{00000000-0008-0000-1C00-0000B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 name="Option Button 188">
          <a:extLst>
            <a:ext uri="{FF2B5EF4-FFF2-40B4-BE49-F238E27FC236}">
              <a16:creationId xmlns:a16="http://schemas.microsoft.com/office/drawing/2014/main" id="{00000000-0008-0000-1C00-0000B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 name="Option Button 189">
          <a:extLst>
            <a:ext uri="{FF2B5EF4-FFF2-40B4-BE49-F238E27FC236}">
              <a16:creationId xmlns:a16="http://schemas.microsoft.com/office/drawing/2014/main" id="{00000000-0008-0000-1C00-0000B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 name="Group Box 190" descr="Group Box 5">
          <a:extLst>
            <a:ext uri="{FF2B5EF4-FFF2-40B4-BE49-F238E27FC236}">
              <a16:creationId xmlns:a16="http://schemas.microsoft.com/office/drawing/2014/main" id="{00000000-0008-0000-1C00-0000B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xdr:row>
      <xdr:rowOff>34920</xdr:rowOff>
    </xdr:from>
    <xdr:to>
      <xdr:col>7</xdr:col>
      <xdr:colOff>-323640</xdr:colOff>
      <xdr:row>59</xdr:row>
      <xdr:rowOff>0</xdr:rowOff>
    </xdr:to>
    <xdr:sp macro="" textlink="">
      <xdr:nvSpPr>
        <xdr:cNvPr id="192" name="Option Button 191">
          <a:extLst>
            <a:ext uri="{FF2B5EF4-FFF2-40B4-BE49-F238E27FC236}">
              <a16:creationId xmlns:a16="http://schemas.microsoft.com/office/drawing/2014/main" id="{00000000-0008-0000-1C00-0000C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 name="Option Button 192">
          <a:extLst>
            <a:ext uri="{FF2B5EF4-FFF2-40B4-BE49-F238E27FC236}">
              <a16:creationId xmlns:a16="http://schemas.microsoft.com/office/drawing/2014/main" id="{00000000-0008-0000-1C00-0000C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 name="Option Button 193">
          <a:extLst>
            <a:ext uri="{FF2B5EF4-FFF2-40B4-BE49-F238E27FC236}">
              <a16:creationId xmlns:a16="http://schemas.microsoft.com/office/drawing/2014/main" id="{00000000-0008-0000-1C00-0000C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 name="Option Button 194">
          <a:extLst>
            <a:ext uri="{FF2B5EF4-FFF2-40B4-BE49-F238E27FC236}">
              <a16:creationId xmlns:a16="http://schemas.microsoft.com/office/drawing/2014/main" id="{00000000-0008-0000-1C00-0000C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 name="Group Box 195" descr="Group Box 5">
          <a:extLst>
            <a:ext uri="{FF2B5EF4-FFF2-40B4-BE49-F238E27FC236}">
              <a16:creationId xmlns:a16="http://schemas.microsoft.com/office/drawing/2014/main" id="{00000000-0008-0000-1C00-0000C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xdr:row>
      <xdr:rowOff>34920</xdr:rowOff>
    </xdr:from>
    <xdr:to>
      <xdr:col>7</xdr:col>
      <xdr:colOff>-323640</xdr:colOff>
      <xdr:row>60</xdr:row>
      <xdr:rowOff>0</xdr:rowOff>
    </xdr:to>
    <xdr:sp macro="" textlink="">
      <xdr:nvSpPr>
        <xdr:cNvPr id="197" name="Option Button 196">
          <a:extLst>
            <a:ext uri="{FF2B5EF4-FFF2-40B4-BE49-F238E27FC236}">
              <a16:creationId xmlns:a16="http://schemas.microsoft.com/office/drawing/2014/main" id="{00000000-0008-0000-1C00-0000C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 name="Option Button 197">
          <a:extLst>
            <a:ext uri="{FF2B5EF4-FFF2-40B4-BE49-F238E27FC236}">
              <a16:creationId xmlns:a16="http://schemas.microsoft.com/office/drawing/2014/main" id="{00000000-0008-0000-1C00-0000C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 name="Option Button 198">
          <a:extLst>
            <a:ext uri="{FF2B5EF4-FFF2-40B4-BE49-F238E27FC236}">
              <a16:creationId xmlns:a16="http://schemas.microsoft.com/office/drawing/2014/main" id="{00000000-0008-0000-1C00-0000C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 name="Option Button 199">
          <a:extLst>
            <a:ext uri="{FF2B5EF4-FFF2-40B4-BE49-F238E27FC236}">
              <a16:creationId xmlns:a16="http://schemas.microsoft.com/office/drawing/2014/main" id="{00000000-0008-0000-1C00-0000C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 name="Group Box 200" descr="Group Box 5">
          <a:extLst>
            <a:ext uri="{FF2B5EF4-FFF2-40B4-BE49-F238E27FC236}">
              <a16:creationId xmlns:a16="http://schemas.microsoft.com/office/drawing/2014/main" id="{00000000-0008-0000-1C00-0000C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xdr:row>
      <xdr:rowOff>34920</xdr:rowOff>
    </xdr:from>
    <xdr:to>
      <xdr:col>7</xdr:col>
      <xdr:colOff>-323640</xdr:colOff>
      <xdr:row>61</xdr:row>
      <xdr:rowOff>0</xdr:rowOff>
    </xdr:to>
    <xdr:sp macro="" textlink="">
      <xdr:nvSpPr>
        <xdr:cNvPr id="202" name="Option Button 201">
          <a:extLst>
            <a:ext uri="{FF2B5EF4-FFF2-40B4-BE49-F238E27FC236}">
              <a16:creationId xmlns:a16="http://schemas.microsoft.com/office/drawing/2014/main" id="{00000000-0008-0000-1C00-0000C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 name="Option Button 202">
          <a:extLst>
            <a:ext uri="{FF2B5EF4-FFF2-40B4-BE49-F238E27FC236}">
              <a16:creationId xmlns:a16="http://schemas.microsoft.com/office/drawing/2014/main" id="{00000000-0008-0000-1C00-0000C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 name="Option Button 203">
          <a:extLst>
            <a:ext uri="{FF2B5EF4-FFF2-40B4-BE49-F238E27FC236}">
              <a16:creationId xmlns:a16="http://schemas.microsoft.com/office/drawing/2014/main" id="{00000000-0008-0000-1C00-0000C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 name="Option Button 204">
          <a:extLst>
            <a:ext uri="{FF2B5EF4-FFF2-40B4-BE49-F238E27FC236}">
              <a16:creationId xmlns:a16="http://schemas.microsoft.com/office/drawing/2014/main" id="{00000000-0008-0000-1C00-0000C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 name="Group Box 205" descr="Group Box 5">
          <a:extLst>
            <a:ext uri="{FF2B5EF4-FFF2-40B4-BE49-F238E27FC236}">
              <a16:creationId xmlns:a16="http://schemas.microsoft.com/office/drawing/2014/main" id="{00000000-0008-0000-1C00-0000C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xdr:row>
      <xdr:rowOff>34920</xdr:rowOff>
    </xdr:from>
    <xdr:to>
      <xdr:col>7</xdr:col>
      <xdr:colOff>-323640</xdr:colOff>
      <xdr:row>62</xdr:row>
      <xdr:rowOff>0</xdr:rowOff>
    </xdr:to>
    <xdr:sp macro="" textlink="">
      <xdr:nvSpPr>
        <xdr:cNvPr id="207" name="Option Button 206">
          <a:extLst>
            <a:ext uri="{FF2B5EF4-FFF2-40B4-BE49-F238E27FC236}">
              <a16:creationId xmlns:a16="http://schemas.microsoft.com/office/drawing/2014/main" id="{00000000-0008-0000-1C00-0000C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 name="Option Button 207">
          <a:extLst>
            <a:ext uri="{FF2B5EF4-FFF2-40B4-BE49-F238E27FC236}">
              <a16:creationId xmlns:a16="http://schemas.microsoft.com/office/drawing/2014/main" id="{00000000-0008-0000-1C00-0000D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 name="Option Button 208">
          <a:extLst>
            <a:ext uri="{FF2B5EF4-FFF2-40B4-BE49-F238E27FC236}">
              <a16:creationId xmlns:a16="http://schemas.microsoft.com/office/drawing/2014/main" id="{00000000-0008-0000-1C00-0000D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 name="Option Button 209">
          <a:extLst>
            <a:ext uri="{FF2B5EF4-FFF2-40B4-BE49-F238E27FC236}">
              <a16:creationId xmlns:a16="http://schemas.microsoft.com/office/drawing/2014/main" id="{00000000-0008-0000-1C00-0000D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 name="Group Box 210" descr="Group Box 5">
          <a:extLst>
            <a:ext uri="{FF2B5EF4-FFF2-40B4-BE49-F238E27FC236}">
              <a16:creationId xmlns:a16="http://schemas.microsoft.com/office/drawing/2014/main" id="{00000000-0008-0000-1C00-0000D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xdr:row>
      <xdr:rowOff>34920</xdr:rowOff>
    </xdr:from>
    <xdr:to>
      <xdr:col>7</xdr:col>
      <xdr:colOff>-323640</xdr:colOff>
      <xdr:row>63</xdr:row>
      <xdr:rowOff>0</xdr:rowOff>
    </xdr:to>
    <xdr:sp macro="" textlink="">
      <xdr:nvSpPr>
        <xdr:cNvPr id="212" name="Option Button 211">
          <a:extLst>
            <a:ext uri="{FF2B5EF4-FFF2-40B4-BE49-F238E27FC236}">
              <a16:creationId xmlns:a16="http://schemas.microsoft.com/office/drawing/2014/main" id="{00000000-0008-0000-1C00-0000D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 name="Option Button 212">
          <a:extLst>
            <a:ext uri="{FF2B5EF4-FFF2-40B4-BE49-F238E27FC236}">
              <a16:creationId xmlns:a16="http://schemas.microsoft.com/office/drawing/2014/main" id="{00000000-0008-0000-1C00-0000D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 name="Option Button 213">
          <a:extLst>
            <a:ext uri="{FF2B5EF4-FFF2-40B4-BE49-F238E27FC236}">
              <a16:creationId xmlns:a16="http://schemas.microsoft.com/office/drawing/2014/main" id="{00000000-0008-0000-1C00-0000D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 name="Option Button 214">
          <a:extLst>
            <a:ext uri="{FF2B5EF4-FFF2-40B4-BE49-F238E27FC236}">
              <a16:creationId xmlns:a16="http://schemas.microsoft.com/office/drawing/2014/main" id="{00000000-0008-0000-1C00-0000D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 name="Group Box 215" descr="Group Box 5">
          <a:extLst>
            <a:ext uri="{FF2B5EF4-FFF2-40B4-BE49-F238E27FC236}">
              <a16:creationId xmlns:a16="http://schemas.microsoft.com/office/drawing/2014/main" id="{00000000-0008-0000-1C00-0000D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xdr:row>
      <xdr:rowOff>34920</xdr:rowOff>
    </xdr:from>
    <xdr:to>
      <xdr:col>7</xdr:col>
      <xdr:colOff>-323640</xdr:colOff>
      <xdr:row>64</xdr:row>
      <xdr:rowOff>0</xdr:rowOff>
    </xdr:to>
    <xdr:sp macro="" textlink="">
      <xdr:nvSpPr>
        <xdr:cNvPr id="217" name="Option Button 216">
          <a:extLst>
            <a:ext uri="{FF2B5EF4-FFF2-40B4-BE49-F238E27FC236}">
              <a16:creationId xmlns:a16="http://schemas.microsoft.com/office/drawing/2014/main" id="{00000000-0008-0000-1C00-0000D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 name="Option Button 217">
          <a:extLst>
            <a:ext uri="{FF2B5EF4-FFF2-40B4-BE49-F238E27FC236}">
              <a16:creationId xmlns:a16="http://schemas.microsoft.com/office/drawing/2014/main" id="{00000000-0008-0000-1C00-0000D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 name="Option Button 218">
          <a:extLst>
            <a:ext uri="{FF2B5EF4-FFF2-40B4-BE49-F238E27FC236}">
              <a16:creationId xmlns:a16="http://schemas.microsoft.com/office/drawing/2014/main" id="{00000000-0008-0000-1C00-0000D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 name="Option Button 219">
          <a:extLst>
            <a:ext uri="{FF2B5EF4-FFF2-40B4-BE49-F238E27FC236}">
              <a16:creationId xmlns:a16="http://schemas.microsoft.com/office/drawing/2014/main" id="{00000000-0008-0000-1C00-0000D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 name="Group Box 220" descr="Group Box 5">
          <a:extLst>
            <a:ext uri="{FF2B5EF4-FFF2-40B4-BE49-F238E27FC236}">
              <a16:creationId xmlns:a16="http://schemas.microsoft.com/office/drawing/2014/main" id="{00000000-0008-0000-1C00-0000D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xdr:row>
      <xdr:rowOff>34920</xdr:rowOff>
    </xdr:from>
    <xdr:to>
      <xdr:col>7</xdr:col>
      <xdr:colOff>-323640</xdr:colOff>
      <xdr:row>65</xdr:row>
      <xdr:rowOff>0</xdr:rowOff>
    </xdr:to>
    <xdr:sp macro="" textlink="">
      <xdr:nvSpPr>
        <xdr:cNvPr id="222" name="Option Button 221">
          <a:extLst>
            <a:ext uri="{FF2B5EF4-FFF2-40B4-BE49-F238E27FC236}">
              <a16:creationId xmlns:a16="http://schemas.microsoft.com/office/drawing/2014/main" id="{00000000-0008-0000-1C00-0000D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 name="Option Button 222">
          <a:extLst>
            <a:ext uri="{FF2B5EF4-FFF2-40B4-BE49-F238E27FC236}">
              <a16:creationId xmlns:a16="http://schemas.microsoft.com/office/drawing/2014/main" id="{00000000-0008-0000-1C00-0000D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 name="Option Button 223">
          <a:extLst>
            <a:ext uri="{FF2B5EF4-FFF2-40B4-BE49-F238E27FC236}">
              <a16:creationId xmlns:a16="http://schemas.microsoft.com/office/drawing/2014/main" id="{00000000-0008-0000-1C00-0000E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 name="Option Button 224">
          <a:extLst>
            <a:ext uri="{FF2B5EF4-FFF2-40B4-BE49-F238E27FC236}">
              <a16:creationId xmlns:a16="http://schemas.microsoft.com/office/drawing/2014/main" id="{00000000-0008-0000-1C00-0000E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 name="Group Box 225" descr="Group Box 5">
          <a:extLst>
            <a:ext uri="{FF2B5EF4-FFF2-40B4-BE49-F238E27FC236}">
              <a16:creationId xmlns:a16="http://schemas.microsoft.com/office/drawing/2014/main" id="{00000000-0008-0000-1C00-0000E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xdr:row>
      <xdr:rowOff>34920</xdr:rowOff>
    </xdr:from>
    <xdr:to>
      <xdr:col>7</xdr:col>
      <xdr:colOff>-323640</xdr:colOff>
      <xdr:row>66</xdr:row>
      <xdr:rowOff>0</xdr:rowOff>
    </xdr:to>
    <xdr:sp macro="" textlink="">
      <xdr:nvSpPr>
        <xdr:cNvPr id="227" name="Option Button 226">
          <a:extLst>
            <a:ext uri="{FF2B5EF4-FFF2-40B4-BE49-F238E27FC236}">
              <a16:creationId xmlns:a16="http://schemas.microsoft.com/office/drawing/2014/main" id="{00000000-0008-0000-1C00-0000E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 name="Option Button 227">
          <a:extLst>
            <a:ext uri="{FF2B5EF4-FFF2-40B4-BE49-F238E27FC236}">
              <a16:creationId xmlns:a16="http://schemas.microsoft.com/office/drawing/2014/main" id="{00000000-0008-0000-1C00-0000E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 name="Option Button 228">
          <a:extLst>
            <a:ext uri="{FF2B5EF4-FFF2-40B4-BE49-F238E27FC236}">
              <a16:creationId xmlns:a16="http://schemas.microsoft.com/office/drawing/2014/main" id="{00000000-0008-0000-1C00-0000E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 name="Option Button 229">
          <a:extLst>
            <a:ext uri="{FF2B5EF4-FFF2-40B4-BE49-F238E27FC236}">
              <a16:creationId xmlns:a16="http://schemas.microsoft.com/office/drawing/2014/main" id="{00000000-0008-0000-1C00-0000E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 name="Group Box 230" descr="Group Box 5">
          <a:extLst>
            <a:ext uri="{FF2B5EF4-FFF2-40B4-BE49-F238E27FC236}">
              <a16:creationId xmlns:a16="http://schemas.microsoft.com/office/drawing/2014/main" id="{00000000-0008-0000-1C00-0000E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xdr:row>
      <xdr:rowOff>34920</xdr:rowOff>
    </xdr:from>
    <xdr:to>
      <xdr:col>7</xdr:col>
      <xdr:colOff>-323640</xdr:colOff>
      <xdr:row>67</xdr:row>
      <xdr:rowOff>0</xdr:rowOff>
    </xdr:to>
    <xdr:sp macro="" textlink="">
      <xdr:nvSpPr>
        <xdr:cNvPr id="232" name="Option Button 231">
          <a:extLst>
            <a:ext uri="{FF2B5EF4-FFF2-40B4-BE49-F238E27FC236}">
              <a16:creationId xmlns:a16="http://schemas.microsoft.com/office/drawing/2014/main" id="{00000000-0008-0000-1C00-0000E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 name="Option Button 232">
          <a:extLst>
            <a:ext uri="{FF2B5EF4-FFF2-40B4-BE49-F238E27FC236}">
              <a16:creationId xmlns:a16="http://schemas.microsoft.com/office/drawing/2014/main" id="{00000000-0008-0000-1C00-0000E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 name="Option Button 233">
          <a:extLst>
            <a:ext uri="{FF2B5EF4-FFF2-40B4-BE49-F238E27FC236}">
              <a16:creationId xmlns:a16="http://schemas.microsoft.com/office/drawing/2014/main" id="{00000000-0008-0000-1C00-0000E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 name="Option Button 234">
          <a:extLst>
            <a:ext uri="{FF2B5EF4-FFF2-40B4-BE49-F238E27FC236}">
              <a16:creationId xmlns:a16="http://schemas.microsoft.com/office/drawing/2014/main" id="{00000000-0008-0000-1C00-0000E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 name="Group Box 235" descr="Group Box 5">
          <a:extLst>
            <a:ext uri="{FF2B5EF4-FFF2-40B4-BE49-F238E27FC236}">
              <a16:creationId xmlns:a16="http://schemas.microsoft.com/office/drawing/2014/main" id="{00000000-0008-0000-1C00-0000E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xdr:row>
      <xdr:rowOff>34920</xdr:rowOff>
    </xdr:from>
    <xdr:to>
      <xdr:col>7</xdr:col>
      <xdr:colOff>-323640</xdr:colOff>
      <xdr:row>68</xdr:row>
      <xdr:rowOff>0</xdr:rowOff>
    </xdr:to>
    <xdr:sp macro="" textlink="">
      <xdr:nvSpPr>
        <xdr:cNvPr id="237" name="Option Button 236">
          <a:extLst>
            <a:ext uri="{FF2B5EF4-FFF2-40B4-BE49-F238E27FC236}">
              <a16:creationId xmlns:a16="http://schemas.microsoft.com/office/drawing/2014/main" id="{00000000-0008-0000-1C00-0000E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 name="Option Button 237">
          <a:extLst>
            <a:ext uri="{FF2B5EF4-FFF2-40B4-BE49-F238E27FC236}">
              <a16:creationId xmlns:a16="http://schemas.microsoft.com/office/drawing/2014/main" id="{00000000-0008-0000-1C00-0000E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 name="Option Button 238">
          <a:extLst>
            <a:ext uri="{FF2B5EF4-FFF2-40B4-BE49-F238E27FC236}">
              <a16:creationId xmlns:a16="http://schemas.microsoft.com/office/drawing/2014/main" id="{00000000-0008-0000-1C00-0000E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 name="Option Button 239">
          <a:extLst>
            <a:ext uri="{FF2B5EF4-FFF2-40B4-BE49-F238E27FC236}">
              <a16:creationId xmlns:a16="http://schemas.microsoft.com/office/drawing/2014/main" id="{00000000-0008-0000-1C00-0000F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 name="Group Box 240" descr="Group Box 5">
          <a:extLst>
            <a:ext uri="{FF2B5EF4-FFF2-40B4-BE49-F238E27FC236}">
              <a16:creationId xmlns:a16="http://schemas.microsoft.com/office/drawing/2014/main" id="{00000000-0008-0000-1C00-0000F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xdr:row>
      <xdr:rowOff>34920</xdr:rowOff>
    </xdr:from>
    <xdr:to>
      <xdr:col>7</xdr:col>
      <xdr:colOff>-323640</xdr:colOff>
      <xdr:row>69</xdr:row>
      <xdr:rowOff>0</xdr:rowOff>
    </xdr:to>
    <xdr:sp macro="" textlink="">
      <xdr:nvSpPr>
        <xdr:cNvPr id="242" name="Option Button 241">
          <a:extLst>
            <a:ext uri="{FF2B5EF4-FFF2-40B4-BE49-F238E27FC236}">
              <a16:creationId xmlns:a16="http://schemas.microsoft.com/office/drawing/2014/main" id="{00000000-0008-0000-1C00-0000F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 name="Option Button 242">
          <a:extLst>
            <a:ext uri="{FF2B5EF4-FFF2-40B4-BE49-F238E27FC236}">
              <a16:creationId xmlns:a16="http://schemas.microsoft.com/office/drawing/2014/main" id="{00000000-0008-0000-1C00-0000F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 name="Option Button 243">
          <a:extLst>
            <a:ext uri="{FF2B5EF4-FFF2-40B4-BE49-F238E27FC236}">
              <a16:creationId xmlns:a16="http://schemas.microsoft.com/office/drawing/2014/main" id="{00000000-0008-0000-1C00-0000F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 name="Option Button 244">
          <a:extLst>
            <a:ext uri="{FF2B5EF4-FFF2-40B4-BE49-F238E27FC236}">
              <a16:creationId xmlns:a16="http://schemas.microsoft.com/office/drawing/2014/main" id="{00000000-0008-0000-1C00-0000F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 name="Group Box 245" descr="Group Box 5">
          <a:extLst>
            <a:ext uri="{FF2B5EF4-FFF2-40B4-BE49-F238E27FC236}">
              <a16:creationId xmlns:a16="http://schemas.microsoft.com/office/drawing/2014/main" id="{00000000-0008-0000-1C00-0000F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xdr:row>
      <xdr:rowOff>34920</xdr:rowOff>
    </xdr:from>
    <xdr:to>
      <xdr:col>7</xdr:col>
      <xdr:colOff>-323640</xdr:colOff>
      <xdr:row>70</xdr:row>
      <xdr:rowOff>0</xdr:rowOff>
    </xdr:to>
    <xdr:sp macro="" textlink="">
      <xdr:nvSpPr>
        <xdr:cNvPr id="247" name="Option Button 246">
          <a:extLst>
            <a:ext uri="{FF2B5EF4-FFF2-40B4-BE49-F238E27FC236}">
              <a16:creationId xmlns:a16="http://schemas.microsoft.com/office/drawing/2014/main" id="{00000000-0008-0000-1C00-0000F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 name="Option Button 247">
          <a:extLst>
            <a:ext uri="{FF2B5EF4-FFF2-40B4-BE49-F238E27FC236}">
              <a16:creationId xmlns:a16="http://schemas.microsoft.com/office/drawing/2014/main" id="{00000000-0008-0000-1C00-0000F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 name="Option Button 248">
          <a:extLst>
            <a:ext uri="{FF2B5EF4-FFF2-40B4-BE49-F238E27FC236}">
              <a16:creationId xmlns:a16="http://schemas.microsoft.com/office/drawing/2014/main" id="{00000000-0008-0000-1C00-0000F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 name="Option Button 249">
          <a:extLst>
            <a:ext uri="{FF2B5EF4-FFF2-40B4-BE49-F238E27FC236}">
              <a16:creationId xmlns:a16="http://schemas.microsoft.com/office/drawing/2014/main" id="{00000000-0008-0000-1C00-0000F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 name="Group Box 250" descr="Group Box 5">
          <a:extLst>
            <a:ext uri="{FF2B5EF4-FFF2-40B4-BE49-F238E27FC236}">
              <a16:creationId xmlns:a16="http://schemas.microsoft.com/office/drawing/2014/main" id="{00000000-0008-0000-1C00-0000F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70</xdr:row>
      <xdr:rowOff>34920</xdr:rowOff>
    </xdr:from>
    <xdr:to>
      <xdr:col>7</xdr:col>
      <xdr:colOff>-323640</xdr:colOff>
      <xdr:row>71</xdr:row>
      <xdr:rowOff>0</xdr:rowOff>
    </xdr:to>
    <xdr:sp macro="" textlink="">
      <xdr:nvSpPr>
        <xdr:cNvPr id="252" name="Option Button 251">
          <a:extLst>
            <a:ext uri="{FF2B5EF4-FFF2-40B4-BE49-F238E27FC236}">
              <a16:creationId xmlns:a16="http://schemas.microsoft.com/office/drawing/2014/main" id="{00000000-0008-0000-1C00-0000F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 name="Option Button 252">
          <a:extLst>
            <a:ext uri="{FF2B5EF4-FFF2-40B4-BE49-F238E27FC236}">
              <a16:creationId xmlns:a16="http://schemas.microsoft.com/office/drawing/2014/main" id="{00000000-0008-0000-1C00-0000F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 name="Option Button 253">
          <a:extLst>
            <a:ext uri="{FF2B5EF4-FFF2-40B4-BE49-F238E27FC236}">
              <a16:creationId xmlns:a16="http://schemas.microsoft.com/office/drawing/2014/main" id="{00000000-0008-0000-1C00-0000F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 name="Option Button 254">
          <a:extLst>
            <a:ext uri="{FF2B5EF4-FFF2-40B4-BE49-F238E27FC236}">
              <a16:creationId xmlns:a16="http://schemas.microsoft.com/office/drawing/2014/main" id="{00000000-0008-0000-1C00-0000F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 name="Group Box 255" descr="Group Box 5">
          <a:extLst>
            <a:ext uri="{FF2B5EF4-FFF2-40B4-BE49-F238E27FC236}">
              <a16:creationId xmlns:a16="http://schemas.microsoft.com/office/drawing/2014/main" id="{00000000-0008-0000-1C00-00000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71</xdr:row>
      <xdr:rowOff>34920</xdr:rowOff>
    </xdr:from>
    <xdr:to>
      <xdr:col>7</xdr:col>
      <xdr:colOff>-323640</xdr:colOff>
      <xdr:row>72</xdr:row>
      <xdr:rowOff>0</xdr:rowOff>
    </xdr:to>
    <xdr:sp macro="" textlink="">
      <xdr:nvSpPr>
        <xdr:cNvPr id="257" name="Option Button 256">
          <a:extLst>
            <a:ext uri="{FF2B5EF4-FFF2-40B4-BE49-F238E27FC236}">
              <a16:creationId xmlns:a16="http://schemas.microsoft.com/office/drawing/2014/main" id="{00000000-0008-0000-1C00-00000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 name="Option Button 257">
          <a:extLst>
            <a:ext uri="{FF2B5EF4-FFF2-40B4-BE49-F238E27FC236}">
              <a16:creationId xmlns:a16="http://schemas.microsoft.com/office/drawing/2014/main" id="{00000000-0008-0000-1C00-00000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 name="Option Button 258">
          <a:extLst>
            <a:ext uri="{FF2B5EF4-FFF2-40B4-BE49-F238E27FC236}">
              <a16:creationId xmlns:a16="http://schemas.microsoft.com/office/drawing/2014/main" id="{00000000-0008-0000-1C00-00000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 name="Option Button 259">
          <a:extLst>
            <a:ext uri="{FF2B5EF4-FFF2-40B4-BE49-F238E27FC236}">
              <a16:creationId xmlns:a16="http://schemas.microsoft.com/office/drawing/2014/main" id="{00000000-0008-0000-1C00-00000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 name="Group Box 260" descr="Group Box 5">
          <a:extLst>
            <a:ext uri="{FF2B5EF4-FFF2-40B4-BE49-F238E27FC236}">
              <a16:creationId xmlns:a16="http://schemas.microsoft.com/office/drawing/2014/main" id="{00000000-0008-0000-1C00-00000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72</xdr:row>
      <xdr:rowOff>34920</xdr:rowOff>
    </xdr:from>
    <xdr:to>
      <xdr:col>7</xdr:col>
      <xdr:colOff>-323640</xdr:colOff>
      <xdr:row>73</xdr:row>
      <xdr:rowOff>0</xdr:rowOff>
    </xdr:to>
    <xdr:sp macro="" textlink="">
      <xdr:nvSpPr>
        <xdr:cNvPr id="262" name="Option Button 261">
          <a:extLst>
            <a:ext uri="{FF2B5EF4-FFF2-40B4-BE49-F238E27FC236}">
              <a16:creationId xmlns:a16="http://schemas.microsoft.com/office/drawing/2014/main" id="{00000000-0008-0000-1C00-00000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 name="Option Button 262">
          <a:extLst>
            <a:ext uri="{FF2B5EF4-FFF2-40B4-BE49-F238E27FC236}">
              <a16:creationId xmlns:a16="http://schemas.microsoft.com/office/drawing/2014/main" id="{00000000-0008-0000-1C00-00000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 name="Option Button 263">
          <a:extLst>
            <a:ext uri="{FF2B5EF4-FFF2-40B4-BE49-F238E27FC236}">
              <a16:creationId xmlns:a16="http://schemas.microsoft.com/office/drawing/2014/main" id="{00000000-0008-0000-1C00-00000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 name="Option Button 264">
          <a:extLst>
            <a:ext uri="{FF2B5EF4-FFF2-40B4-BE49-F238E27FC236}">
              <a16:creationId xmlns:a16="http://schemas.microsoft.com/office/drawing/2014/main" id="{00000000-0008-0000-1C00-00000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 name="Group Box 265" descr="Group Box 5">
          <a:extLst>
            <a:ext uri="{FF2B5EF4-FFF2-40B4-BE49-F238E27FC236}">
              <a16:creationId xmlns:a16="http://schemas.microsoft.com/office/drawing/2014/main" id="{00000000-0008-0000-1C00-00000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73</xdr:row>
      <xdr:rowOff>34920</xdr:rowOff>
    </xdr:from>
    <xdr:to>
      <xdr:col>7</xdr:col>
      <xdr:colOff>-323640</xdr:colOff>
      <xdr:row>74</xdr:row>
      <xdr:rowOff>0</xdr:rowOff>
    </xdr:to>
    <xdr:sp macro="" textlink="">
      <xdr:nvSpPr>
        <xdr:cNvPr id="267" name="Option Button 266">
          <a:extLst>
            <a:ext uri="{FF2B5EF4-FFF2-40B4-BE49-F238E27FC236}">
              <a16:creationId xmlns:a16="http://schemas.microsoft.com/office/drawing/2014/main" id="{00000000-0008-0000-1C00-00000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 name="Option Button 267">
          <a:extLst>
            <a:ext uri="{FF2B5EF4-FFF2-40B4-BE49-F238E27FC236}">
              <a16:creationId xmlns:a16="http://schemas.microsoft.com/office/drawing/2014/main" id="{00000000-0008-0000-1C00-00000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 name="Option Button 268">
          <a:extLst>
            <a:ext uri="{FF2B5EF4-FFF2-40B4-BE49-F238E27FC236}">
              <a16:creationId xmlns:a16="http://schemas.microsoft.com/office/drawing/2014/main" id="{00000000-0008-0000-1C00-00000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 name="Option Button 269">
          <a:extLst>
            <a:ext uri="{FF2B5EF4-FFF2-40B4-BE49-F238E27FC236}">
              <a16:creationId xmlns:a16="http://schemas.microsoft.com/office/drawing/2014/main" id="{00000000-0008-0000-1C00-00000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 name="Group Box 270" descr="Group Box 5">
          <a:extLst>
            <a:ext uri="{FF2B5EF4-FFF2-40B4-BE49-F238E27FC236}">
              <a16:creationId xmlns:a16="http://schemas.microsoft.com/office/drawing/2014/main" id="{00000000-0008-0000-1C00-00000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74</xdr:row>
      <xdr:rowOff>34920</xdr:rowOff>
    </xdr:from>
    <xdr:to>
      <xdr:col>7</xdr:col>
      <xdr:colOff>-323640</xdr:colOff>
      <xdr:row>75</xdr:row>
      <xdr:rowOff>0</xdr:rowOff>
    </xdr:to>
    <xdr:sp macro="" textlink="">
      <xdr:nvSpPr>
        <xdr:cNvPr id="272" name="Option Button 271">
          <a:extLst>
            <a:ext uri="{FF2B5EF4-FFF2-40B4-BE49-F238E27FC236}">
              <a16:creationId xmlns:a16="http://schemas.microsoft.com/office/drawing/2014/main" id="{00000000-0008-0000-1C00-00001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 name="Option Button 272">
          <a:extLst>
            <a:ext uri="{FF2B5EF4-FFF2-40B4-BE49-F238E27FC236}">
              <a16:creationId xmlns:a16="http://schemas.microsoft.com/office/drawing/2014/main" id="{00000000-0008-0000-1C00-00001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 name="Option Button 273">
          <a:extLst>
            <a:ext uri="{FF2B5EF4-FFF2-40B4-BE49-F238E27FC236}">
              <a16:creationId xmlns:a16="http://schemas.microsoft.com/office/drawing/2014/main" id="{00000000-0008-0000-1C00-00001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 name="Option Button 274">
          <a:extLst>
            <a:ext uri="{FF2B5EF4-FFF2-40B4-BE49-F238E27FC236}">
              <a16:creationId xmlns:a16="http://schemas.microsoft.com/office/drawing/2014/main" id="{00000000-0008-0000-1C00-00001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 name="Group Box 275" descr="Group Box 5">
          <a:extLst>
            <a:ext uri="{FF2B5EF4-FFF2-40B4-BE49-F238E27FC236}">
              <a16:creationId xmlns:a16="http://schemas.microsoft.com/office/drawing/2014/main" id="{00000000-0008-0000-1C00-00001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75</xdr:row>
      <xdr:rowOff>34920</xdr:rowOff>
    </xdr:from>
    <xdr:to>
      <xdr:col>7</xdr:col>
      <xdr:colOff>-323640</xdr:colOff>
      <xdr:row>76</xdr:row>
      <xdr:rowOff>0</xdr:rowOff>
    </xdr:to>
    <xdr:sp macro="" textlink="">
      <xdr:nvSpPr>
        <xdr:cNvPr id="277" name="Option Button 276">
          <a:extLst>
            <a:ext uri="{FF2B5EF4-FFF2-40B4-BE49-F238E27FC236}">
              <a16:creationId xmlns:a16="http://schemas.microsoft.com/office/drawing/2014/main" id="{00000000-0008-0000-1C00-00001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 name="Option Button 277">
          <a:extLst>
            <a:ext uri="{FF2B5EF4-FFF2-40B4-BE49-F238E27FC236}">
              <a16:creationId xmlns:a16="http://schemas.microsoft.com/office/drawing/2014/main" id="{00000000-0008-0000-1C00-00001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 name="Option Button 278">
          <a:extLst>
            <a:ext uri="{FF2B5EF4-FFF2-40B4-BE49-F238E27FC236}">
              <a16:creationId xmlns:a16="http://schemas.microsoft.com/office/drawing/2014/main" id="{00000000-0008-0000-1C00-00001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 name="Option Button 279">
          <a:extLst>
            <a:ext uri="{FF2B5EF4-FFF2-40B4-BE49-F238E27FC236}">
              <a16:creationId xmlns:a16="http://schemas.microsoft.com/office/drawing/2014/main" id="{00000000-0008-0000-1C00-00001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 name="Group Box 280" descr="Group Box 5">
          <a:extLst>
            <a:ext uri="{FF2B5EF4-FFF2-40B4-BE49-F238E27FC236}">
              <a16:creationId xmlns:a16="http://schemas.microsoft.com/office/drawing/2014/main" id="{00000000-0008-0000-1C00-00001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76</xdr:row>
      <xdr:rowOff>34920</xdr:rowOff>
    </xdr:from>
    <xdr:to>
      <xdr:col>7</xdr:col>
      <xdr:colOff>-323640</xdr:colOff>
      <xdr:row>77</xdr:row>
      <xdr:rowOff>0</xdr:rowOff>
    </xdr:to>
    <xdr:sp macro="" textlink="">
      <xdr:nvSpPr>
        <xdr:cNvPr id="282" name="Option Button 281">
          <a:extLst>
            <a:ext uri="{FF2B5EF4-FFF2-40B4-BE49-F238E27FC236}">
              <a16:creationId xmlns:a16="http://schemas.microsoft.com/office/drawing/2014/main" id="{00000000-0008-0000-1C00-00001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 name="Option Button 282">
          <a:extLst>
            <a:ext uri="{FF2B5EF4-FFF2-40B4-BE49-F238E27FC236}">
              <a16:creationId xmlns:a16="http://schemas.microsoft.com/office/drawing/2014/main" id="{00000000-0008-0000-1C00-00001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 name="Option Button 283">
          <a:extLst>
            <a:ext uri="{FF2B5EF4-FFF2-40B4-BE49-F238E27FC236}">
              <a16:creationId xmlns:a16="http://schemas.microsoft.com/office/drawing/2014/main" id="{00000000-0008-0000-1C00-00001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 name="Option Button 284">
          <a:extLst>
            <a:ext uri="{FF2B5EF4-FFF2-40B4-BE49-F238E27FC236}">
              <a16:creationId xmlns:a16="http://schemas.microsoft.com/office/drawing/2014/main" id="{00000000-0008-0000-1C00-00001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 name="Group Box 285" descr="Group Box 5">
          <a:extLst>
            <a:ext uri="{FF2B5EF4-FFF2-40B4-BE49-F238E27FC236}">
              <a16:creationId xmlns:a16="http://schemas.microsoft.com/office/drawing/2014/main" id="{00000000-0008-0000-1C00-00001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77</xdr:row>
      <xdr:rowOff>34920</xdr:rowOff>
    </xdr:from>
    <xdr:to>
      <xdr:col>7</xdr:col>
      <xdr:colOff>-323640</xdr:colOff>
      <xdr:row>78</xdr:row>
      <xdr:rowOff>0</xdr:rowOff>
    </xdr:to>
    <xdr:sp macro="" textlink="">
      <xdr:nvSpPr>
        <xdr:cNvPr id="287" name="Option Button 286">
          <a:extLst>
            <a:ext uri="{FF2B5EF4-FFF2-40B4-BE49-F238E27FC236}">
              <a16:creationId xmlns:a16="http://schemas.microsoft.com/office/drawing/2014/main" id="{00000000-0008-0000-1C00-00001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 name="Option Button 287">
          <a:extLst>
            <a:ext uri="{FF2B5EF4-FFF2-40B4-BE49-F238E27FC236}">
              <a16:creationId xmlns:a16="http://schemas.microsoft.com/office/drawing/2014/main" id="{00000000-0008-0000-1C00-00002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 name="Option Button 288">
          <a:extLst>
            <a:ext uri="{FF2B5EF4-FFF2-40B4-BE49-F238E27FC236}">
              <a16:creationId xmlns:a16="http://schemas.microsoft.com/office/drawing/2014/main" id="{00000000-0008-0000-1C00-00002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 name="Option Button 289">
          <a:extLst>
            <a:ext uri="{FF2B5EF4-FFF2-40B4-BE49-F238E27FC236}">
              <a16:creationId xmlns:a16="http://schemas.microsoft.com/office/drawing/2014/main" id="{00000000-0008-0000-1C00-00002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 name="Group Box 290" descr="Group Box 5">
          <a:extLst>
            <a:ext uri="{FF2B5EF4-FFF2-40B4-BE49-F238E27FC236}">
              <a16:creationId xmlns:a16="http://schemas.microsoft.com/office/drawing/2014/main" id="{00000000-0008-0000-1C00-00002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78</xdr:row>
      <xdr:rowOff>34920</xdr:rowOff>
    </xdr:from>
    <xdr:to>
      <xdr:col>7</xdr:col>
      <xdr:colOff>-323640</xdr:colOff>
      <xdr:row>79</xdr:row>
      <xdr:rowOff>0</xdr:rowOff>
    </xdr:to>
    <xdr:sp macro="" textlink="">
      <xdr:nvSpPr>
        <xdr:cNvPr id="292" name="Option Button 291">
          <a:extLst>
            <a:ext uri="{FF2B5EF4-FFF2-40B4-BE49-F238E27FC236}">
              <a16:creationId xmlns:a16="http://schemas.microsoft.com/office/drawing/2014/main" id="{00000000-0008-0000-1C00-00002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 name="Option Button 292">
          <a:extLst>
            <a:ext uri="{FF2B5EF4-FFF2-40B4-BE49-F238E27FC236}">
              <a16:creationId xmlns:a16="http://schemas.microsoft.com/office/drawing/2014/main" id="{00000000-0008-0000-1C00-00002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 name="Option Button 293">
          <a:extLst>
            <a:ext uri="{FF2B5EF4-FFF2-40B4-BE49-F238E27FC236}">
              <a16:creationId xmlns:a16="http://schemas.microsoft.com/office/drawing/2014/main" id="{00000000-0008-0000-1C00-00002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 name="Option Button 294">
          <a:extLst>
            <a:ext uri="{FF2B5EF4-FFF2-40B4-BE49-F238E27FC236}">
              <a16:creationId xmlns:a16="http://schemas.microsoft.com/office/drawing/2014/main" id="{00000000-0008-0000-1C00-00002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 name="Group Box 295" descr="Group Box 5">
          <a:extLst>
            <a:ext uri="{FF2B5EF4-FFF2-40B4-BE49-F238E27FC236}">
              <a16:creationId xmlns:a16="http://schemas.microsoft.com/office/drawing/2014/main" id="{00000000-0008-0000-1C00-00002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79</xdr:row>
      <xdr:rowOff>34920</xdr:rowOff>
    </xdr:from>
    <xdr:to>
      <xdr:col>7</xdr:col>
      <xdr:colOff>-323640</xdr:colOff>
      <xdr:row>80</xdr:row>
      <xdr:rowOff>0</xdr:rowOff>
    </xdr:to>
    <xdr:sp macro="" textlink="">
      <xdr:nvSpPr>
        <xdr:cNvPr id="297" name="Option Button 296">
          <a:extLst>
            <a:ext uri="{FF2B5EF4-FFF2-40B4-BE49-F238E27FC236}">
              <a16:creationId xmlns:a16="http://schemas.microsoft.com/office/drawing/2014/main" id="{00000000-0008-0000-1C00-00002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 name="Option Button 297">
          <a:extLst>
            <a:ext uri="{FF2B5EF4-FFF2-40B4-BE49-F238E27FC236}">
              <a16:creationId xmlns:a16="http://schemas.microsoft.com/office/drawing/2014/main" id="{00000000-0008-0000-1C00-00002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 name="Option Button 298">
          <a:extLst>
            <a:ext uri="{FF2B5EF4-FFF2-40B4-BE49-F238E27FC236}">
              <a16:creationId xmlns:a16="http://schemas.microsoft.com/office/drawing/2014/main" id="{00000000-0008-0000-1C00-00002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 name="Option Button 299">
          <a:extLst>
            <a:ext uri="{FF2B5EF4-FFF2-40B4-BE49-F238E27FC236}">
              <a16:creationId xmlns:a16="http://schemas.microsoft.com/office/drawing/2014/main" id="{00000000-0008-0000-1C00-00002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 name="Group Box 300" descr="Group Box 5">
          <a:extLst>
            <a:ext uri="{FF2B5EF4-FFF2-40B4-BE49-F238E27FC236}">
              <a16:creationId xmlns:a16="http://schemas.microsoft.com/office/drawing/2014/main" id="{00000000-0008-0000-1C00-00002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80</xdr:row>
      <xdr:rowOff>34920</xdr:rowOff>
    </xdr:from>
    <xdr:to>
      <xdr:col>7</xdr:col>
      <xdr:colOff>-323640</xdr:colOff>
      <xdr:row>81</xdr:row>
      <xdr:rowOff>0</xdr:rowOff>
    </xdr:to>
    <xdr:sp macro="" textlink="">
      <xdr:nvSpPr>
        <xdr:cNvPr id="302" name="Option Button 301">
          <a:extLst>
            <a:ext uri="{FF2B5EF4-FFF2-40B4-BE49-F238E27FC236}">
              <a16:creationId xmlns:a16="http://schemas.microsoft.com/office/drawing/2014/main" id="{00000000-0008-0000-1C00-00002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 name="Option Button 302">
          <a:extLst>
            <a:ext uri="{FF2B5EF4-FFF2-40B4-BE49-F238E27FC236}">
              <a16:creationId xmlns:a16="http://schemas.microsoft.com/office/drawing/2014/main" id="{00000000-0008-0000-1C00-00002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 name="Option Button 303">
          <a:extLst>
            <a:ext uri="{FF2B5EF4-FFF2-40B4-BE49-F238E27FC236}">
              <a16:creationId xmlns:a16="http://schemas.microsoft.com/office/drawing/2014/main" id="{00000000-0008-0000-1C00-00003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 name="Option Button 304">
          <a:extLst>
            <a:ext uri="{FF2B5EF4-FFF2-40B4-BE49-F238E27FC236}">
              <a16:creationId xmlns:a16="http://schemas.microsoft.com/office/drawing/2014/main" id="{00000000-0008-0000-1C00-00003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 name="Group Box 305" descr="Group Box 5">
          <a:extLst>
            <a:ext uri="{FF2B5EF4-FFF2-40B4-BE49-F238E27FC236}">
              <a16:creationId xmlns:a16="http://schemas.microsoft.com/office/drawing/2014/main" id="{00000000-0008-0000-1C00-00003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81</xdr:row>
      <xdr:rowOff>34920</xdr:rowOff>
    </xdr:from>
    <xdr:to>
      <xdr:col>7</xdr:col>
      <xdr:colOff>-323640</xdr:colOff>
      <xdr:row>82</xdr:row>
      <xdr:rowOff>0</xdr:rowOff>
    </xdr:to>
    <xdr:sp macro="" textlink="">
      <xdr:nvSpPr>
        <xdr:cNvPr id="307" name="Option Button 306">
          <a:extLst>
            <a:ext uri="{FF2B5EF4-FFF2-40B4-BE49-F238E27FC236}">
              <a16:creationId xmlns:a16="http://schemas.microsoft.com/office/drawing/2014/main" id="{00000000-0008-0000-1C00-00003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 name="Option Button 307">
          <a:extLst>
            <a:ext uri="{FF2B5EF4-FFF2-40B4-BE49-F238E27FC236}">
              <a16:creationId xmlns:a16="http://schemas.microsoft.com/office/drawing/2014/main" id="{00000000-0008-0000-1C00-00003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 name="Option Button 308">
          <a:extLst>
            <a:ext uri="{FF2B5EF4-FFF2-40B4-BE49-F238E27FC236}">
              <a16:creationId xmlns:a16="http://schemas.microsoft.com/office/drawing/2014/main" id="{00000000-0008-0000-1C00-00003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 name="Option Button 309">
          <a:extLst>
            <a:ext uri="{FF2B5EF4-FFF2-40B4-BE49-F238E27FC236}">
              <a16:creationId xmlns:a16="http://schemas.microsoft.com/office/drawing/2014/main" id="{00000000-0008-0000-1C00-00003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 name="Group Box 310" descr="Group Box 5">
          <a:extLst>
            <a:ext uri="{FF2B5EF4-FFF2-40B4-BE49-F238E27FC236}">
              <a16:creationId xmlns:a16="http://schemas.microsoft.com/office/drawing/2014/main" id="{00000000-0008-0000-1C00-00003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82</xdr:row>
      <xdr:rowOff>34920</xdr:rowOff>
    </xdr:from>
    <xdr:to>
      <xdr:col>7</xdr:col>
      <xdr:colOff>-323640</xdr:colOff>
      <xdr:row>83</xdr:row>
      <xdr:rowOff>0</xdr:rowOff>
    </xdr:to>
    <xdr:sp macro="" textlink="">
      <xdr:nvSpPr>
        <xdr:cNvPr id="312" name="Option Button 311">
          <a:extLst>
            <a:ext uri="{FF2B5EF4-FFF2-40B4-BE49-F238E27FC236}">
              <a16:creationId xmlns:a16="http://schemas.microsoft.com/office/drawing/2014/main" id="{00000000-0008-0000-1C00-00003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 name="Option Button 312">
          <a:extLst>
            <a:ext uri="{FF2B5EF4-FFF2-40B4-BE49-F238E27FC236}">
              <a16:creationId xmlns:a16="http://schemas.microsoft.com/office/drawing/2014/main" id="{00000000-0008-0000-1C00-00003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 name="Option Button 313">
          <a:extLst>
            <a:ext uri="{FF2B5EF4-FFF2-40B4-BE49-F238E27FC236}">
              <a16:creationId xmlns:a16="http://schemas.microsoft.com/office/drawing/2014/main" id="{00000000-0008-0000-1C00-00003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 name="Option Button 314">
          <a:extLst>
            <a:ext uri="{FF2B5EF4-FFF2-40B4-BE49-F238E27FC236}">
              <a16:creationId xmlns:a16="http://schemas.microsoft.com/office/drawing/2014/main" id="{00000000-0008-0000-1C00-00003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 name="Group Box 315" descr="Group Box 5">
          <a:extLst>
            <a:ext uri="{FF2B5EF4-FFF2-40B4-BE49-F238E27FC236}">
              <a16:creationId xmlns:a16="http://schemas.microsoft.com/office/drawing/2014/main" id="{00000000-0008-0000-1C00-00003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83</xdr:row>
      <xdr:rowOff>34920</xdr:rowOff>
    </xdr:from>
    <xdr:to>
      <xdr:col>7</xdr:col>
      <xdr:colOff>-323640</xdr:colOff>
      <xdr:row>84</xdr:row>
      <xdr:rowOff>0</xdr:rowOff>
    </xdr:to>
    <xdr:sp macro="" textlink="">
      <xdr:nvSpPr>
        <xdr:cNvPr id="317" name="Option Button 316">
          <a:extLst>
            <a:ext uri="{FF2B5EF4-FFF2-40B4-BE49-F238E27FC236}">
              <a16:creationId xmlns:a16="http://schemas.microsoft.com/office/drawing/2014/main" id="{00000000-0008-0000-1C00-00003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 name="Option Button 317">
          <a:extLst>
            <a:ext uri="{FF2B5EF4-FFF2-40B4-BE49-F238E27FC236}">
              <a16:creationId xmlns:a16="http://schemas.microsoft.com/office/drawing/2014/main" id="{00000000-0008-0000-1C00-00003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 name="Option Button 318">
          <a:extLst>
            <a:ext uri="{FF2B5EF4-FFF2-40B4-BE49-F238E27FC236}">
              <a16:creationId xmlns:a16="http://schemas.microsoft.com/office/drawing/2014/main" id="{00000000-0008-0000-1C00-00003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 name="Option Button 319">
          <a:extLst>
            <a:ext uri="{FF2B5EF4-FFF2-40B4-BE49-F238E27FC236}">
              <a16:creationId xmlns:a16="http://schemas.microsoft.com/office/drawing/2014/main" id="{00000000-0008-0000-1C00-00004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 name="Group Box 320" descr="Group Box 5">
          <a:extLst>
            <a:ext uri="{FF2B5EF4-FFF2-40B4-BE49-F238E27FC236}">
              <a16:creationId xmlns:a16="http://schemas.microsoft.com/office/drawing/2014/main" id="{00000000-0008-0000-1C00-00004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84</xdr:row>
      <xdr:rowOff>34920</xdr:rowOff>
    </xdr:from>
    <xdr:to>
      <xdr:col>7</xdr:col>
      <xdr:colOff>-323640</xdr:colOff>
      <xdr:row>85</xdr:row>
      <xdr:rowOff>0</xdr:rowOff>
    </xdr:to>
    <xdr:sp macro="" textlink="">
      <xdr:nvSpPr>
        <xdr:cNvPr id="322" name="Option Button 321">
          <a:extLst>
            <a:ext uri="{FF2B5EF4-FFF2-40B4-BE49-F238E27FC236}">
              <a16:creationId xmlns:a16="http://schemas.microsoft.com/office/drawing/2014/main" id="{00000000-0008-0000-1C00-00004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 name="Option Button 322">
          <a:extLst>
            <a:ext uri="{FF2B5EF4-FFF2-40B4-BE49-F238E27FC236}">
              <a16:creationId xmlns:a16="http://schemas.microsoft.com/office/drawing/2014/main" id="{00000000-0008-0000-1C00-00004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 name="Option Button 323">
          <a:extLst>
            <a:ext uri="{FF2B5EF4-FFF2-40B4-BE49-F238E27FC236}">
              <a16:creationId xmlns:a16="http://schemas.microsoft.com/office/drawing/2014/main" id="{00000000-0008-0000-1C00-00004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 name="Option Button 324">
          <a:extLst>
            <a:ext uri="{FF2B5EF4-FFF2-40B4-BE49-F238E27FC236}">
              <a16:creationId xmlns:a16="http://schemas.microsoft.com/office/drawing/2014/main" id="{00000000-0008-0000-1C00-00004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 name="Group Box 325" descr="Group Box 5">
          <a:extLst>
            <a:ext uri="{FF2B5EF4-FFF2-40B4-BE49-F238E27FC236}">
              <a16:creationId xmlns:a16="http://schemas.microsoft.com/office/drawing/2014/main" id="{00000000-0008-0000-1C00-00004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85</xdr:row>
      <xdr:rowOff>34920</xdr:rowOff>
    </xdr:from>
    <xdr:to>
      <xdr:col>7</xdr:col>
      <xdr:colOff>-323640</xdr:colOff>
      <xdr:row>86</xdr:row>
      <xdr:rowOff>0</xdr:rowOff>
    </xdr:to>
    <xdr:sp macro="" textlink="">
      <xdr:nvSpPr>
        <xdr:cNvPr id="327" name="Option Button 326">
          <a:extLst>
            <a:ext uri="{FF2B5EF4-FFF2-40B4-BE49-F238E27FC236}">
              <a16:creationId xmlns:a16="http://schemas.microsoft.com/office/drawing/2014/main" id="{00000000-0008-0000-1C00-00004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 name="Option Button 327">
          <a:extLst>
            <a:ext uri="{FF2B5EF4-FFF2-40B4-BE49-F238E27FC236}">
              <a16:creationId xmlns:a16="http://schemas.microsoft.com/office/drawing/2014/main" id="{00000000-0008-0000-1C00-00004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 name="Option Button 328">
          <a:extLst>
            <a:ext uri="{FF2B5EF4-FFF2-40B4-BE49-F238E27FC236}">
              <a16:creationId xmlns:a16="http://schemas.microsoft.com/office/drawing/2014/main" id="{00000000-0008-0000-1C00-00004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 name="Option Button 329">
          <a:extLst>
            <a:ext uri="{FF2B5EF4-FFF2-40B4-BE49-F238E27FC236}">
              <a16:creationId xmlns:a16="http://schemas.microsoft.com/office/drawing/2014/main" id="{00000000-0008-0000-1C00-00004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 name="Group Box 330" descr="Group Box 5">
          <a:extLst>
            <a:ext uri="{FF2B5EF4-FFF2-40B4-BE49-F238E27FC236}">
              <a16:creationId xmlns:a16="http://schemas.microsoft.com/office/drawing/2014/main" id="{00000000-0008-0000-1C00-00004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86</xdr:row>
      <xdr:rowOff>34920</xdr:rowOff>
    </xdr:from>
    <xdr:to>
      <xdr:col>7</xdr:col>
      <xdr:colOff>-323640</xdr:colOff>
      <xdr:row>87</xdr:row>
      <xdr:rowOff>0</xdr:rowOff>
    </xdr:to>
    <xdr:sp macro="" textlink="">
      <xdr:nvSpPr>
        <xdr:cNvPr id="332" name="Option Button 331">
          <a:extLst>
            <a:ext uri="{FF2B5EF4-FFF2-40B4-BE49-F238E27FC236}">
              <a16:creationId xmlns:a16="http://schemas.microsoft.com/office/drawing/2014/main" id="{00000000-0008-0000-1C00-00004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 name="Option Button 332">
          <a:extLst>
            <a:ext uri="{FF2B5EF4-FFF2-40B4-BE49-F238E27FC236}">
              <a16:creationId xmlns:a16="http://schemas.microsoft.com/office/drawing/2014/main" id="{00000000-0008-0000-1C00-00004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 name="Option Button 333">
          <a:extLst>
            <a:ext uri="{FF2B5EF4-FFF2-40B4-BE49-F238E27FC236}">
              <a16:creationId xmlns:a16="http://schemas.microsoft.com/office/drawing/2014/main" id="{00000000-0008-0000-1C00-00004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 name="Option Button 334">
          <a:extLst>
            <a:ext uri="{FF2B5EF4-FFF2-40B4-BE49-F238E27FC236}">
              <a16:creationId xmlns:a16="http://schemas.microsoft.com/office/drawing/2014/main" id="{00000000-0008-0000-1C00-00004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 name="Group Box 335" descr="Group Box 5">
          <a:extLst>
            <a:ext uri="{FF2B5EF4-FFF2-40B4-BE49-F238E27FC236}">
              <a16:creationId xmlns:a16="http://schemas.microsoft.com/office/drawing/2014/main" id="{00000000-0008-0000-1C00-00005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87</xdr:row>
      <xdr:rowOff>34920</xdr:rowOff>
    </xdr:from>
    <xdr:to>
      <xdr:col>7</xdr:col>
      <xdr:colOff>-323640</xdr:colOff>
      <xdr:row>88</xdr:row>
      <xdr:rowOff>0</xdr:rowOff>
    </xdr:to>
    <xdr:sp macro="" textlink="">
      <xdr:nvSpPr>
        <xdr:cNvPr id="337" name="Option Button 336">
          <a:extLst>
            <a:ext uri="{FF2B5EF4-FFF2-40B4-BE49-F238E27FC236}">
              <a16:creationId xmlns:a16="http://schemas.microsoft.com/office/drawing/2014/main" id="{00000000-0008-0000-1C00-00005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 name="Option Button 337">
          <a:extLst>
            <a:ext uri="{FF2B5EF4-FFF2-40B4-BE49-F238E27FC236}">
              <a16:creationId xmlns:a16="http://schemas.microsoft.com/office/drawing/2014/main" id="{00000000-0008-0000-1C00-00005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 name="Option Button 338">
          <a:extLst>
            <a:ext uri="{FF2B5EF4-FFF2-40B4-BE49-F238E27FC236}">
              <a16:creationId xmlns:a16="http://schemas.microsoft.com/office/drawing/2014/main" id="{00000000-0008-0000-1C00-00005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 name="Option Button 339">
          <a:extLst>
            <a:ext uri="{FF2B5EF4-FFF2-40B4-BE49-F238E27FC236}">
              <a16:creationId xmlns:a16="http://schemas.microsoft.com/office/drawing/2014/main" id="{00000000-0008-0000-1C00-00005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 name="Group Box 340" descr="Group Box 5">
          <a:extLst>
            <a:ext uri="{FF2B5EF4-FFF2-40B4-BE49-F238E27FC236}">
              <a16:creationId xmlns:a16="http://schemas.microsoft.com/office/drawing/2014/main" id="{00000000-0008-0000-1C00-00005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88</xdr:row>
      <xdr:rowOff>34920</xdr:rowOff>
    </xdr:from>
    <xdr:to>
      <xdr:col>7</xdr:col>
      <xdr:colOff>-323640</xdr:colOff>
      <xdr:row>89</xdr:row>
      <xdr:rowOff>0</xdr:rowOff>
    </xdr:to>
    <xdr:sp macro="" textlink="">
      <xdr:nvSpPr>
        <xdr:cNvPr id="342" name="Option Button 341">
          <a:extLst>
            <a:ext uri="{FF2B5EF4-FFF2-40B4-BE49-F238E27FC236}">
              <a16:creationId xmlns:a16="http://schemas.microsoft.com/office/drawing/2014/main" id="{00000000-0008-0000-1C00-00005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 name="Option Button 342">
          <a:extLst>
            <a:ext uri="{FF2B5EF4-FFF2-40B4-BE49-F238E27FC236}">
              <a16:creationId xmlns:a16="http://schemas.microsoft.com/office/drawing/2014/main" id="{00000000-0008-0000-1C00-00005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 name="Option Button 343">
          <a:extLst>
            <a:ext uri="{FF2B5EF4-FFF2-40B4-BE49-F238E27FC236}">
              <a16:creationId xmlns:a16="http://schemas.microsoft.com/office/drawing/2014/main" id="{00000000-0008-0000-1C00-00005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 name="Option Button 344">
          <a:extLst>
            <a:ext uri="{FF2B5EF4-FFF2-40B4-BE49-F238E27FC236}">
              <a16:creationId xmlns:a16="http://schemas.microsoft.com/office/drawing/2014/main" id="{00000000-0008-0000-1C00-00005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 name="Group Box 345" descr="Group Box 5">
          <a:extLst>
            <a:ext uri="{FF2B5EF4-FFF2-40B4-BE49-F238E27FC236}">
              <a16:creationId xmlns:a16="http://schemas.microsoft.com/office/drawing/2014/main" id="{00000000-0008-0000-1C00-00005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89</xdr:row>
      <xdr:rowOff>34920</xdr:rowOff>
    </xdr:from>
    <xdr:to>
      <xdr:col>7</xdr:col>
      <xdr:colOff>-323640</xdr:colOff>
      <xdr:row>90</xdr:row>
      <xdr:rowOff>0</xdr:rowOff>
    </xdr:to>
    <xdr:sp macro="" textlink="">
      <xdr:nvSpPr>
        <xdr:cNvPr id="347" name="Option Button 346">
          <a:extLst>
            <a:ext uri="{FF2B5EF4-FFF2-40B4-BE49-F238E27FC236}">
              <a16:creationId xmlns:a16="http://schemas.microsoft.com/office/drawing/2014/main" id="{00000000-0008-0000-1C00-00005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 name="Option Button 347">
          <a:extLst>
            <a:ext uri="{FF2B5EF4-FFF2-40B4-BE49-F238E27FC236}">
              <a16:creationId xmlns:a16="http://schemas.microsoft.com/office/drawing/2014/main" id="{00000000-0008-0000-1C00-00005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 name="Option Button 348">
          <a:extLst>
            <a:ext uri="{FF2B5EF4-FFF2-40B4-BE49-F238E27FC236}">
              <a16:creationId xmlns:a16="http://schemas.microsoft.com/office/drawing/2014/main" id="{00000000-0008-0000-1C00-00005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0" name="Option Button 349">
          <a:extLst>
            <a:ext uri="{FF2B5EF4-FFF2-40B4-BE49-F238E27FC236}">
              <a16:creationId xmlns:a16="http://schemas.microsoft.com/office/drawing/2014/main" id="{00000000-0008-0000-1C00-00005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1" name="Group Box 350" descr="Group Box 5">
          <a:extLst>
            <a:ext uri="{FF2B5EF4-FFF2-40B4-BE49-F238E27FC236}">
              <a16:creationId xmlns:a16="http://schemas.microsoft.com/office/drawing/2014/main" id="{00000000-0008-0000-1C00-00005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90</xdr:row>
      <xdr:rowOff>34920</xdr:rowOff>
    </xdr:from>
    <xdr:to>
      <xdr:col>7</xdr:col>
      <xdr:colOff>-323640</xdr:colOff>
      <xdr:row>91</xdr:row>
      <xdr:rowOff>0</xdr:rowOff>
    </xdr:to>
    <xdr:sp macro="" textlink="">
      <xdr:nvSpPr>
        <xdr:cNvPr id="352" name="Option Button 351">
          <a:extLst>
            <a:ext uri="{FF2B5EF4-FFF2-40B4-BE49-F238E27FC236}">
              <a16:creationId xmlns:a16="http://schemas.microsoft.com/office/drawing/2014/main" id="{00000000-0008-0000-1C00-00006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3" name="Option Button 352">
          <a:extLst>
            <a:ext uri="{FF2B5EF4-FFF2-40B4-BE49-F238E27FC236}">
              <a16:creationId xmlns:a16="http://schemas.microsoft.com/office/drawing/2014/main" id="{00000000-0008-0000-1C00-00006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4" name="Option Button 353">
          <a:extLst>
            <a:ext uri="{FF2B5EF4-FFF2-40B4-BE49-F238E27FC236}">
              <a16:creationId xmlns:a16="http://schemas.microsoft.com/office/drawing/2014/main" id="{00000000-0008-0000-1C00-00006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5" name="Option Button 354">
          <a:extLst>
            <a:ext uri="{FF2B5EF4-FFF2-40B4-BE49-F238E27FC236}">
              <a16:creationId xmlns:a16="http://schemas.microsoft.com/office/drawing/2014/main" id="{00000000-0008-0000-1C00-00006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6" name="Group Box 355" descr="Group Box 5">
          <a:extLst>
            <a:ext uri="{FF2B5EF4-FFF2-40B4-BE49-F238E27FC236}">
              <a16:creationId xmlns:a16="http://schemas.microsoft.com/office/drawing/2014/main" id="{00000000-0008-0000-1C00-00006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91</xdr:row>
      <xdr:rowOff>34920</xdr:rowOff>
    </xdr:from>
    <xdr:to>
      <xdr:col>7</xdr:col>
      <xdr:colOff>-323640</xdr:colOff>
      <xdr:row>92</xdr:row>
      <xdr:rowOff>0</xdr:rowOff>
    </xdr:to>
    <xdr:sp macro="" textlink="">
      <xdr:nvSpPr>
        <xdr:cNvPr id="357" name="Option Button 356">
          <a:extLst>
            <a:ext uri="{FF2B5EF4-FFF2-40B4-BE49-F238E27FC236}">
              <a16:creationId xmlns:a16="http://schemas.microsoft.com/office/drawing/2014/main" id="{00000000-0008-0000-1C00-00006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8" name="Option Button 357">
          <a:extLst>
            <a:ext uri="{FF2B5EF4-FFF2-40B4-BE49-F238E27FC236}">
              <a16:creationId xmlns:a16="http://schemas.microsoft.com/office/drawing/2014/main" id="{00000000-0008-0000-1C00-00006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9" name="Option Button 358">
          <a:extLst>
            <a:ext uri="{FF2B5EF4-FFF2-40B4-BE49-F238E27FC236}">
              <a16:creationId xmlns:a16="http://schemas.microsoft.com/office/drawing/2014/main" id="{00000000-0008-0000-1C00-00006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0" name="Option Button 359">
          <a:extLst>
            <a:ext uri="{FF2B5EF4-FFF2-40B4-BE49-F238E27FC236}">
              <a16:creationId xmlns:a16="http://schemas.microsoft.com/office/drawing/2014/main" id="{00000000-0008-0000-1C00-00006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1" name="Group Box 360" descr="Group Box 5">
          <a:extLst>
            <a:ext uri="{FF2B5EF4-FFF2-40B4-BE49-F238E27FC236}">
              <a16:creationId xmlns:a16="http://schemas.microsoft.com/office/drawing/2014/main" id="{00000000-0008-0000-1C00-00006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92</xdr:row>
      <xdr:rowOff>34920</xdr:rowOff>
    </xdr:from>
    <xdr:to>
      <xdr:col>7</xdr:col>
      <xdr:colOff>-323640</xdr:colOff>
      <xdr:row>93</xdr:row>
      <xdr:rowOff>0</xdr:rowOff>
    </xdr:to>
    <xdr:sp macro="" textlink="">
      <xdr:nvSpPr>
        <xdr:cNvPr id="362" name="Option Button 361">
          <a:extLst>
            <a:ext uri="{FF2B5EF4-FFF2-40B4-BE49-F238E27FC236}">
              <a16:creationId xmlns:a16="http://schemas.microsoft.com/office/drawing/2014/main" id="{00000000-0008-0000-1C00-00006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3" name="Option Button 362">
          <a:extLst>
            <a:ext uri="{FF2B5EF4-FFF2-40B4-BE49-F238E27FC236}">
              <a16:creationId xmlns:a16="http://schemas.microsoft.com/office/drawing/2014/main" id="{00000000-0008-0000-1C00-00006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4" name="Option Button 363">
          <a:extLst>
            <a:ext uri="{FF2B5EF4-FFF2-40B4-BE49-F238E27FC236}">
              <a16:creationId xmlns:a16="http://schemas.microsoft.com/office/drawing/2014/main" id="{00000000-0008-0000-1C00-00006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5" name="Option Button 364">
          <a:extLst>
            <a:ext uri="{FF2B5EF4-FFF2-40B4-BE49-F238E27FC236}">
              <a16:creationId xmlns:a16="http://schemas.microsoft.com/office/drawing/2014/main" id="{00000000-0008-0000-1C00-00006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6" name="Group Box 365" descr="Group Box 5">
          <a:extLst>
            <a:ext uri="{FF2B5EF4-FFF2-40B4-BE49-F238E27FC236}">
              <a16:creationId xmlns:a16="http://schemas.microsoft.com/office/drawing/2014/main" id="{00000000-0008-0000-1C00-00006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93</xdr:row>
      <xdr:rowOff>34920</xdr:rowOff>
    </xdr:from>
    <xdr:to>
      <xdr:col>7</xdr:col>
      <xdr:colOff>-323640</xdr:colOff>
      <xdr:row>94</xdr:row>
      <xdr:rowOff>0</xdr:rowOff>
    </xdr:to>
    <xdr:sp macro="" textlink="">
      <xdr:nvSpPr>
        <xdr:cNvPr id="367" name="Option Button 366">
          <a:extLst>
            <a:ext uri="{FF2B5EF4-FFF2-40B4-BE49-F238E27FC236}">
              <a16:creationId xmlns:a16="http://schemas.microsoft.com/office/drawing/2014/main" id="{00000000-0008-0000-1C00-00006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8" name="Option Button 367">
          <a:extLst>
            <a:ext uri="{FF2B5EF4-FFF2-40B4-BE49-F238E27FC236}">
              <a16:creationId xmlns:a16="http://schemas.microsoft.com/office/drawing/2014/main" id="{00000000-0008-0000-1C00-00007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9" name="Option Button 368">
          <a:extLst>
            <a:ext uri="{FF2B5EF4-FFF2-40B4-BE49-F238E27FC236}">
              <a16:creationId xmlns:a16="http://schemas.microsoft.com/office/drawing/2014/main" id="{00000000-0008-0000-1C00-00007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0" name="Option Button 369">
          <a:extLst>
            <a:ext uri="{FF2B5EF4-FFF2-40B4-BE49-F238E27FC236}">
              <a16:creationId xmlns:a16="http://schemas.microsoft.com/office/drawing/2014/main" id="{00000000-0008-0000-1C00-00007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1" name="Group Box 370" descr="Group Box 5">
          <a:extLst>
            <a:ext uri="{FF2B5EF4-FFF2-40B4-BE49-F238E27FC236}">
              <a16:creationId xmlns:a16="http://schemas.microsoft.com/office/drawing/2014/main" id="{00000000-0008-0000-1C00-00007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94</xdr:row>
      <xdr:rowOff>34920</xdr:rowOff>
    </xdr:from>
    <xdr:to>
      <xdr:col>7</xdr:col>
      <xdr:colOff>-323640</xdr:colOff>
      <xdr:row>95</xdr:row>
      <xdr:rowOff>0</xdr:rowOff>
    </xdr:to>
    <xdr:sp macro="" textlink="">
      <xdr:nvSpPr>
        <xdr:cNvPr id="372" name="Option Button 371">
          <a:extLst>
            <a:ext uri="{FF2B5EF4-FFF2-40B4-BE49-F238E27FC236}">
              <a16:creationId xmlns:a16="http://schemas.microsoft.com/office/drawing/2014/main" id="{00000000-0008-0000-1C00-00007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3" name="Option Button 372">
          <a:extLst>
            <a:ext uri="{FF2B5EF4-FFF2-40B4-BE49-F238E27FC236}">
              <a16:creationId xmlns:a16="http://schemas.microsoft.com/office/drawing/2014/main" id="{00000000-0008-0000-1C00-00007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4" name="Option Button 373">
          <a:extLst>
            <a:ext uri="{FF2B5EF4-FFF2-40B4-BE49-F238E27FC236}">
              <a16:creationId xmlns:a16="http://schemas.microsoft.com/office/drawing/2014/main" id="{00000000-0008-0000-1C00-00007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5" name="Option Button 374">
          <a:extLst>
            <a:ext uri="{FF2B5EF4-FFF2-40B4-BE49-F238E27FC236}">
              <a16:creationId xmlns:a16="http://schemas.microsoft.com/office/drawing/2014/main" id="{00000000-0008-0000-1C00-00007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6" name="Group Box 375" descr="Group Box 5">
          <a:extLst>
            <a:ext uri="{FF2B5EF4-FFF2-40B4-BE49-F238E27FC236}">
              <a16:creationId xmlns:a16="http://schemas.microsoft.com/office/drawing/2014/main" id="{00000000-0008-0000-1C00-00007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95</xdr:row>
      <xdr:rowOff>34920</xdr:rowOff>
    </xdr:from>
    <xdr:to>
      <xdr:col>7</xdr:col>
      <xdr:colOff>-323640</xdr:colOff>
      <xdr:row>96</xdr:row>
      <xdr:rowOff>0</xdr:rowOff>
    </xdr:to>
    <xdr:sp macro="" textlink="">
      <xdr:nvSpPr>
        <xdr:cNvPr id="377" name="Option Button 376">
          <a:extLst>
            <a:ext uri="{FF2B5EF4-FFF2-40B4-BE49-F238E27FC236}">
              <a16:creationId xmlns:a16="http://schemas.microsoft.com/office/drawing/2014/main" id="{00000000-0008-0000-1C00-00007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8" name="Option Button 377">
          <a:extLst>
            <a:ext uri="{FF2B5EF4-FFF2-40B4-BE49-F238E27FC236}">
              <a16:creationId xmlns:a16="http://schemas.microsoft.com/office/drawing/2014/main" id="{00000000-0008-0000-1C00-00007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9" name="Option Button 378">
          <a:extLst>
            <a:ext uri="{FF2B5EF4-FFF2-40B4-BE49-F238E27FC236}">
              <a16:creationId xmlns:a16="http://schemas.microsoft.com/office/drawing/2014/main" id="{00000000-0008-0000-1C00-00007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0" name="Option Button 379">
          <a:extLst>
            <a:ext uri="{FF2B5EF4-FFF2-40B4-BE49-F238E27FC236}">
              <a16:creationId xmlns:a16="http://schemas.microsoft.com/office/drawing/2014/main" id="{00000000-0008-0000-1C00-00007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1" name="Group Box 380" descr="Group Box 5">
          <a:extLst>
            <a:ext uri="{FF2B5EF4-FFF2-40B4-BE49-F238E27FC236}">
              <a16:creationId xmlns:a16="http://schemas.microsoft.com/office/drawing/2014/main" id="{00000000-0008-0000-1C00-00007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96</xdr:row>
      <xdr:rowOff>34920</xdr:rowOff>
    </xdr:from>
    <xdr:to>
      <xdr:col>7</xdr:col>
      <xdr:colOff>-323640</xdr:colOff>
      <xdr:row>97</xdr:row>
      <xdr:rowOff>0</xdr:rowOff>
    </xdr:to>
    <xdr:sp macro="" textlink="">
      <xdr:nvSpPr>
        <xdr:cNvPr id="382" name="Option Button 381">
          <a:extLst>
            <a:ext uri="{FF2B5EF4-FFF2-40B4-BE49-F238E27FC236}">
              <a16:creationId xmlns:a16="http://schemas.microsoft.com/office/drawing/2014/main" id="{00000000-0008-0000-1C00-00007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3" name="Option Button 382">
          <a:extLst>
            <a:ext uri="{FF2B5EF4-FFF2-40B4-BE49-F238E27FC236}">
              <a16:creationId xmlns:a16="http://schemas.microsoft.com/office/drawing/2014/main" id="{00000000-0008-0000-1C00-00007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4" name="Option Button 383">
          <a:extLst>
            <a:ext uri="{FF2B5EF4-FFF2-40B4-BE49-F238E27FC236}">
              <a16:creationId xmlns:a16="http://schemas.microsoft.com/office/drawing/2014/main" id="{00000000-0008-0000-1C00-00008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5" name="Option Button 384">
          <a:extLst>
            <a:ext uri="{FF2B5EF4-FFF2-40B4-BE49-F238E27FC236}">
              <a16:creationId xmlns:a16="http://schemas.microsoft.com/office/drawing/2014/main" id="{00000000-0008-0000-1C00-00008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6" name="Group Box 385" descr="Group Box 5">
          <a:extLst>
            <a:ext uri="{FF2B5EF4-FFF2-40B4-BE49-F238E27FC236}">
              <a16:creationId xmlns:a16="http://schemas.microsoft.com/office/drawing/2014/main" id="{00000000-0008-0000-1C00-00008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97</xdr:row>
      <xdr:rowOff>34920</xdr:rowOff>
    </xdr:from>
    <xdr:to>
      <xdr:col>7</xdr:col>
      <xdr:colOff>-323640</xdr:colOff>
      <xdr:row>98</xdr:row>
      <xdr:rowOff>0</xdr:rowOff>
    </xdr:to>
    <xdr:sp macro="" textlink="">
      <xdr:nvSpPr>
        <xdr:cNvPr id="387" name="Option Button 386">
          <a:extLst>
            <a:ext uri="{FF2B5EF4-FFF2-40B4-BE49-F238E27FC236}">
              <a16:creationId xmlns:a16="http://schemas.microsoft.com/office/drawing/2014/main" id="{00000000-0008-0000-1C00-00008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8" name="Option Button 387">
          <a:extLst>
            <a:ext uri="{FF2B5EF4-FFF2-40B4-BE49-F238E27FC236}">
              <a16:creationId xmlns:a16="http://schemas.microsoft.com/office/drawing/2014/main" id="{00000000-0008-0000-1C00-00008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9" name="Option Button 388">
          <a:extLst>
            <a:ext uri="{FF2B5EF4-FFF2-40B4-BE49-F238E27FC236}">
              <a16:creationId xmlns:a16="http://schemas.microsoft.com/office/drawing/2014/main" id="{00000000-0008-0000-1C00-00008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0" name="Option Button 389">
          <a:extLst>
            <a:ext uri="{FF2B5EF4-FFF2-40B4-BE49-F238E27FC236}">
              <a16:creationId xmlns:a16="http://schemas.microsoft.com/office/drawing/2014/main" id="{00000000-0008-0000-1C00-00008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1" name="Group Box 390" descr="Group Box 5">
          <a:extLst>
            <a:ext uri="{FF2B5EF4-FFF2-40B4-BE49-F238E27FC236}">
              <a16:creationId xmlns:a16="http://schemas.microsoft.com/office/drawing/2014/main" id="{00000000-0008-0000-1C00-00008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98</xdr:row>
      <xdr:rowOff>34920</xdr:rowOff>
    </xdr:from>
    <xdr:to>
      <xdr:col>7</xdr:col>
      <xdr:colOff>-323640</xdr:colOff>
      <xdr:row>99</xdr:row>
      <xdr:rowOff>0</xdr:rowOff>
    </xdr:to>
    <xdr:sp macro="" textlink="">
      <xdr:nvSpPr>
        <xdr:cNvPr id="392" name="Option Button 391">
          <a:extLst>
            <a:ext uri="{FF2B5EF4-FFF2-40B4-BE49-F238E27FC236}">
              <a16:creationId xmlns:a16="http://schemas.microsoft.com/office/drawing/2014/main" id="{00000000-0008-0000-1C00-00008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3" name="Option Button 392">
          <a:extLst>
            <a:ext uri="{FF2B5EF4-FFF2-40B4-BE49-F238E27FC236}">
              <a16:creationId xmlns:a16="http://schemas.microsoft.com/office/drawing/2014/main" id="{00000000-0008-0000-1C00-00008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4" name="Option Button 393">
          <a:extLst>
            <a:ext uri="{FF2B5EF4-FFF2-40B4-BE49-F238E27FC236}">
              <a16:creationId xmlns:a16="http://schemas.microsoft.com/office/drawing/2014/main" id="{00000000-0008-0000-1C00-00008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5" name="Option Button 394">
          <a:extLst>
            <a:ext uri="{FF2B5EF4-FFF2-40B4-BE49-F238E27FC236}">
              <a16:creationId xmlns:a16="http://schemas.microsoft.com/office/drawing/2014/main" id="{00000000-0008-0000-1C00-00008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6" name="Group Box 395" descr="Group Box 5">
          <a:extLst>
            <a:ext uri="{FF2B5EF4-FFF2-40B4-BE49-F238E27FC236}">
              <a16:creationId xmlns:a16="http://schemas.microsoft.com/office/drawing/2014/main" id="{00000000-0008-0000-1C00-00008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99</xdr:row>
      <xdr:rowOff>34920</xdr:rowOff>
    </xdr:from>
    <xdr:to>
      <xdr:col>7</xdr:col>
      <xdr:colOff>-323640</xdr:colOff>
      <xdr:row>100</xdr:row>
      <xdr:rowOff>0</xdr:rowOff>
    </xdr:to>
    <xdr:sp macro="" textlink="">
      <xdr:nvSpPr>
        <xdr:cNvPr id="397" name="Option Button 396">
          <a:extLst>
            <a:ext uri="{FF2B5EF4-FFF2-40B4-BE49-F238E27FC236}">
              <a16:creationId xmlns:a16="http://schemas.microsoft.com/office/drawing/2014/main" id="{00000000-0008-0000-1C00-00008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8" name="Option Button 397">
          <a:extLst>
            <a:ext uri="{FF2B5EF4-FFF2-40B4-BE49-F238E27FC236}">
              <a16:creationId xmlns:a16="http://schemas.microsoft.com/office/drawing/2014/main" id="{00000000-0008-0000-1C00-00008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9" name="Option Button 398">
          <a:extLst>
            <a:ext uri="{FF2B5EF4-FFF2-40B4-BE49-F238E27FC236}">
              <a16:creationId xmlns:a16="http://schemas.microsoft.com/office/drawing/2014/main" id="{00000000-0008-0000-1C00-00008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0" name="Option Button 399">
          <a:extLst>
            <a:ext uri="{FF2B5EF4-FFF2-40B4-BE49-F238E27FC236}">
              <a16:creationId xmlns:a16="http://schemas.microsoft.com/office/drawing/2014/main" id="{00000000-0008-0000-1C00-00009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1" name="Group Box 400" descr="Group Box 5">
          <a:extLst>
            <a:ext uri="{FF2B5EF4-FFF2-40B4-BE49-F238E27FC236}">
              <a16:creationId xmlns:a16="http://schemas.microsoft.com/office/drawing/2014/main" id="{00000000-0008-0000-1C00-00009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100</xdr:row>
      <xdr:rowOff>34920</xdr:rowOff>
    </xdr:from>
    <xdr:to>
      <xdr:col>7</xdr:col>
      <xdr:colOff>-323640</xdr:colOff>
      <xdr:row>101</xdr:row>
      <xdr:rowOff>0</xdr:rowOff>
    </xdr:to>
    <xdr:sp macro="" textlink="">
      <xdr:nvSpPr>
        <xdr:cNvPr id="402" name="Option Button 401">
          <a:extLst>
            <a:ext uri="{FF2B5EF4-FFF2-40B4-BE49-F238E27FC236}">
              <a16:creationId xmlns:a16="http://schemas.microsoft.com/office/drawing/2014/main" id="{00000000-0008-0000-1C00-00009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3" name="Option Button 402">
          <a:extLst>
            <a:ext uri="{FF2B5EF4-FFF2-40B4-BE49-F238E27FC236}">
              <a16:creationId xmlns:a16="http://schemas.microsoft.com/office/drawing/2014/main" id="{00000000-0008-0000-1C00-00009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4" name="Option Button 403">
          <a:extLst>
            <a:ext uri="{FF2B5EF4-FFF2-40B4-BE49-F238E27FC236}">
              <a16:creationId xmlns:a16="http://schemas.microsoft.com/office/drawing/2014/main" id="{00000000-0008-0000-1C00-00009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5" name="Option Button 404">
          <a:extLst>
            <a:ext uri="{FF2B5EF4-FFF2-40B4-BE49-F238E27FC236}">
              <a16:creationId xmlns:a16="http://schemas.microsoft.com/office/drawing/2014/main" id="{00000000-0008-0000-1C00-00009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6" name="Group Box 405" descr="Group Box 5">
          <a:extLst>
            <a:ext uri="{FF2B5EF4-FFF2-40B4-BE49-F238E27FC236}">
              <a16:creationId xmlns:a16="http://schemas.microsoft.com/office/drawing/2014/main" id="{00000000-0008-0000-1C00-00009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101</xdr:row>
      <xdr:rowOff>34920</xdr:rowOff>
    </xdr:from>
    <xdr:to>
      <xdr:col>7</xdr:col>
      <xdr:colOff>-323640</xdr:colOff>
      <xdr:row>102</xdr:row>
      <xdr:rowOff>0</xdr:rowOff>
    </xdr:to>
    <xdr:sp macro="" textlink="">
      <xdr:nvSpPr>
        <xdr:cNvPr id="407" name="Option Button 406">
          <a:extLst>
            <a:ext uri="{FF2B5EF4-FFF2-40B4-BE49-F238E27FC236}">
              <a16:creationId xmlns:a16="http://schemas.microsoft.com/office/drawing/2014/main" id="{00000000-0008-0000-1C00-00009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8" name="Option Button 407">
          <a:extLst>
            <a:ext uri="{FF2B5EF4-FFF2-40B4-BE49-F238E27FC236}">
              <a16:creationId xmlns:a16="http://schemas.microsoft.com/office/drawing/2014/main" id="{00000000-0008-0000-1C00-00009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9" name="Option Button 408">
          <a:extLst>
            <a:ext uri="{FF2B5EF4-FFF2-40B4-BE49-F238E27FC236}">
              <a16:creationId xmlns:a16="http://schemas.microsoft.com/office/drawing/2014/main" id="{00000000-0008-0000-1C00-00009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0" name="Option Button 409">
          <a:extLst>
            <a:ext uri="{FF2B5EF4-FFF2-40B4-BE49-F238E27FC236}">
              <a16:creationId xmlns:a16="http://schemas.microsoft.com/office/drawing/2014/main" id="{00000000-0008-0000-1C00-00009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1" name="Group Box 410" descr="Group Box 5">
          <a:extLst>
            <a:ext uri="{FF2B5EF4-FFF2-40B4-BE49-F238E27FC236}">
              <a16:creationId xmlns:a16="http://schemas.microsoft.com/office/drawing/2014/main" id="{00000000-0008-0000-1C00-00009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102</xdr:row>
      <xdr:rowOff>34920</xdr:rowOff>
    </xdr:from>
    <xdr:to>
      <xdr:col>7</xdr:col>
      <xdr:colOff>-323640</xdr:colOff>
      <xdr:row>103</xdr:row>
      <xdr:rowOff>0</xdr:rowOff>
    </xdr:to>
    <xdr:sp macro="" textlink="">
      <xdr:nvSpPr>
        <xdr:cNvPr id="412" name="Option Button 411">
          <a:extLst>
            <a:ext uri="{FF2B5EF4-FFF2-40B4-BE49-F238E27FC236}">
              <a16:creationId xmlns:a16="http://schemas.microsoft.com/office/drawing/2014/main" id="{00000000-0008-0000-1C00-00009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3" name="Option Button 412">
          <a:extLst>
            <a:ext uri="{FF2B5EF4-FFF2-40B4-BE49-F238E27FC236}">
              <a16:creationId xmlns:a16="http://schemas.microsoft.com/office/drawing/2014/main" id="{00000000-0008-0000-1C00-00009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4" name="Option Button 413">
          <a:extLst>
            <a:ext uri="{FF2B5EF4-FFF2-40B4-BE49-F238E27FC236}">
              <a16:creationId xmlns:a16="http://schemas.microsoft.com/office/drawing/2014/main" id="{00000000-0008-0000-1C00-00009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5" name="Option Button 414">
          <a:extLst>
            <a:ext uri="{FF2B5EF4-FFF2-40B4-BE49-F238E27FC236}">
              <a16:creationId xmlns:a16="http://schemas.microsoft.com/office/drawing/2014/main" id="{00000000-0008-0000-1C00-00009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6" name="Group Box 415" descr="Group Box 5">
          <a:extLst>
            <a:ext uri="{FF2B5EF4-FFF2-40B4-BE49-F238E27FC236}">
              <a16:creationId xmlns:a16="http://schemas.microsoft.com/office/drawing/2014/main" id="{00000000-0008-0000-1C00-0000A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103</xdr:row>
      <xdr:rowOff>34920</xdr:rowOff>
    </xdr:from>
    <xdr:to>
      <xdr:col>7</xdr:col>
      <xdr:colOff>-323640</xdr:colOff>
      <xdr:row>104</xdr:row>
      <xdr:rowOff>0</xdr:rowOff>
    </xdr:to>
    <xdr:sp macro="" textlink="">
      <xdr:nvSpPr>
        <xdr:cNvPr id="417" name="Option Button 416">
          <a:extLst>
            <a:ext uri="{FF2B5EF4-FFF2-40B4-BE49-F238E27FC236}">
              <a16:creationId xmlns:a16="http://schemas.microsoft.com/office/drawing/2014/main" id="{00000000-0008-0000-1C00-0000A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8" name="Option Button 417">
          <a:extLst>
            <a:ext uri="{FF2B5EF4-FFF2-40B4-BE49-F238E27FC236}">
              <a16:creationId xmlns:a16="http://schemas.microsoft.com/office/drawing/2014/main" id="{00000000-0008-0000-1C00-0000A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9" name="Option Button 418">
          <a:extLst>
            <a:ext uri="{FF2B5EF4-FFF2-40B4-BE49-F238E27FC236}">
              <a16:creationId xmlns:a16="http://schemas.microsoft.com/office/drawing/2014/main" id="{00000000-0008-0000-1C00-0000A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0" name="Option Button 419">
          <a:extLst>
            <a:ext uri="{FF2B5EF4-FFF2-40B4-BE49-F238E27FC236}">
              <a16:creationId xmlns:a16="http://schemas.microsoft.com/office/drawing/2014/main" id="{00000000-0008-0000-1C00-0000A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1" name="Group Box 420" descr="Group Box 5">
          <a:extLst>
            <a:ext uri="{FF2B5EF4-FFF2-40B4-BE49-F238E27FC236}">
              <a16:creationId xmlns:a16="http://schemas.microsoft.com/office/drawing/2014/main" id="{00000000-0008-0000-1C00-0000A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104</xdr:row>
      <xdr:rowOff>34920</xdr:rowOff>
    </xdr:from>
    <xdr:to>
      <xdr:col>7</xdr:col>
      <xdr:colOff>-323640</xdr:colOff>
      <xdr:row>105</xdr:row>
      <xdr:rowOff>0</xdr:rowOff>
    </xdr:to>
    <xdr:sp macro="" textlink="">
      <xdr:nvSpPr>
        <xdr:cNvPr id="422" name="Option Button 421">
          <a:extLst>
            <a:ext uri="{FF2B5EF4-FFF2-40B4-BE49-F238E27FC236}">
              <a16:creationId xmlns:a16="http://schemas.microsoft.com/office/drawing/2014/main" id="{00000000-0008-0000-1C00-0000A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3" name="Option Button 422">
          <a:extLst>
            <a:ext uri="{FF2B5EF4-FFF2-40B4-BE49-F238E27FC236}">
              <a16:creationId xmlns:a16="http://schemas.microsoft.com/office/drawing/2014/main" id="{00000000-0008-0000-1C00-0000A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4" name="Option Button 423">
          <a:extLst>
            <a:ext uri="{FF2B5EF4-FFF2-40B4-BE49-F238E27FC236}">
              <a16:creationId xmlns:a16="http://schemas.microsoft.com/office/drawing/2014/main" id="{00000000-0008-0000-1C00-0000A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5" name="Option Button 424">
          <a:extLst>
            <a:ext uri="{FF2B5EF4-FFF2-40B4-BE49-F238E27FC236}">
              <a16:creationId xmlns:a16="http://schemas.microsoft.com/office/drawing/2014/main" id="{00000000-0008-0000-1C00-0000A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6" name="Group Box 425" descr="Group Box 5">
          <a:extLst>
            <a:ext uri="{FF2B5EF4-FFF2-40B4-BE49-F238E27FC236}">
              <a16:creationId xmlns:a16="http://schemas.microsoft.com/office/drawing/2014/main" id="{00000000-0008-0000-1C00-0000A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105</xdr:row>
      <xdr:rowOff>34920</xdr:rowOff>
    </xdr:from>
    <xdr:to>
      <xdr:col>7</xdr:col>
      <xdr:colOff>-323640</xdr:colOff>
      <xdr:row>106</xdr:row>
      <xdr:rowOff>0</xdr:rowOff>
    </xdr:to>
    <xdr:sp macro="" textlink="">
      <xdr:nvSpPr>
        <xdr:cNvPr id="427" name="Option Button 426">
          <a:extLst>
            <a:ext uri="{FF2B5EF4-FFF2-40B4-BE49-F238E27FC236}">
              <a16:creationId xmlns:a16="http://schemas.microsoft.com/office/drawing/2014/main" id="{00000000-0008-0000-1C00-0000A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8" name="Option Button 427">
          <a:extLst>
            <a:ext uri="{FF2B5EF4-FFF2-40B4-BE49-F238E27FC236}">
              <a16:creationId xmlns:a16="http://schemas.microsoft.com/office/drawing/2014/main" id="{00000000-0008-0000-1C00-0000A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9" name="Option Button 428">
          <a:extLst>
            <a:ext uri="{FF2B5EF4-FFF2-40B4-BE49-F238E27FC236}">
              <a16:creationId xmlns:a16="http://schemas.microsoft.com/office/drawing/2014/main" id="{00000000-0008-0000-1C00-0000A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0" name="Option Button 429">
          <a:extLst>
            <a:ext uri="{FF2B5EF4-FFF2-40B4-BE49-F238E27FC236}">
              <a16:creationId xmlns:a16="http://schemas.microsoft.com/office/drawing/2014/main" id="{00000000-0008-0000-1C00-0000A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1" name="Group Box 430" descr="Group Box 5">
          <a:extLst>
            <a:ext uri="{FF2B5EF4-FFF2-40B4-BE49-F238E27FC236}">
              <a16:creationId xmlns:a16="http://schemas.microsoft.com/office/drawing/2014/main" id="{00000000-0008-0000-1C00-0000A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106</xdr:row>
      <xdr:rowOff>34920</xdr:rowOff>
    </xdr:from>
    <xdr:to>
      <xdr:col>7</xdr:col>
      <xdr:colOff>-323640</xdr:colOff>
      <xdr:row>107</xdr:row>
      <xdr:rowOff>0</xdr:rowOff>
    </xdr:to>
    <xdr:sp macro="" textlink="">
      <xdr:nvSpPr>
        <xdr:cNvPr id="432" name="Option Button 431">
          <a:extLst>
            <a:ext uri="{FF2B5EF4-FFF2-40B4-BE49-F238E27FC236}">
              <a16:creationId xmlns:a16="http://schemas.microsoft.com/office/drawing/2014/main" id="{00000000-0008-0000-1C00-0000B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3" name="Option Button 432">
          <a:extLst>
            <a:ext uri="{FF2B5EF4-FFF2-40B4-BE49-F238E27FC236}">
              <a16:creationId xmlns:a16="http://schemas.microsoft.com/office/drawing/2014/main" id="{00000000-0008-0000-1C00-0000B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4" name="Option Button 433">
          <a:extLst>
            <a:ext uri="{FF2B5EF4-FFF2-40B4-BE49-F238E27FC236}">
              <a16:creationId xmlns:a16="http://schemas.microsoft.com/office/drawing/2014/main" id="{00000000-0008-0000-1C00-0000B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5" name="Option Button 434">
          <a:extLst>
            <a:ext uri="{FF2B5EF4-FFF2-40B4-BE49-F238E27FC236}">
              <a16:creationId xmlns:a16="http://schemas.microsoft.com/office/drawing/2014/main" id="{00000000-0008-0000-1C00-0000B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6" name="Group Box 435" descr="Group Box 5">
          <a:extLst>
            <a:ext uri="{FF2B5EF4-FFF2-40B4-BE49-F238E27FC236}">
              <a16:creationId xmlns:a16="http://schemas.microsoft.com/office/drawing/2014/main" id="{00000000-0008-0000-1C00-0000B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107</xdr:row>
      <xdr:rowOff>34920</xdr:rowOff>
    </xdr:from>
    <xdr:to>
      <xdr:col>7</xdr:col>
      <xdr:colOff>-323640</xdr:colOff>
      <xdr:row>108</xdr:row>
      <xdr:rowOff>0</xdr:rowOff>
    </xdr:to>
    <xdr:sp macro="" textlink="">
      <xdr:nvSpPr>
        <xdr:cNvPr id="437" name="Option Button 436">
          <a:extLst>
            <a:ext uri="{FF2B5EF4-FFF2-40B4-BE49-F238E27FC236}">
              <a16:creationId xmlns:a16="http://schemas.microsoft.com/office/drawing/2014/main" id="{00000000-0008-0000-1C00-0000B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8" name="Option Button 437">
          <a:extLst>
            <a:ext uri="{FF2B5EF4-FFF2-40B4-BE49-F238E27FC236}">
              <a16:creationId xmlns:a16="http://schemas.microsoft.com/office/drawing/2014/main" id="{00000000-0008-0000-1C00-0000B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9" name="Option Button 438">
          <a:extLst>
            <a:ext uri="{FF2B5EF4-FFF2-40B4-BE49-F238E27FC236}">
              <a16:creationId xmlns:a16="http://schemas.microsoft.com/office/drawing/2014/main" id="{00000000-0008-0000-1C00-0000B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0" name="Option Button 439">
          <a:extLst>
            <a:ext uri="{FF2B5EF4-FFF2-40B4-BE49-F238E27FC236}">
              <a16:creationId xmlns:a16="http://schemas.microsoft.com/office/drawing/2014/main" id="{00000000-0008-0000-1C00-0000B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1" name="Group Box 440" descr="Group Box 5">
          <a:extLst>
            <a:ext uri="{FF2B5EF4-FFF2-40B4-BE49-F238E27FC236}">
              <a16:creationId xmlns:a16="http://schemas.microsoft.com/office/drawing/2014/main" id="{00000000-0008-0000-1C00-0000B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108</xdr:row>
      <xdr:rowOff>34920</xdr:rowOff>
    </xdr:from>
    <xdr:to>
      <xdr:col>7</xdr:col>
      <xdr:colOff>-323640</xdr:colOff>
      <xdr:row>109</xdr:row>
      <xdr:rowOff>0</xdr:rowOff>
    </xdr:to>
    <xdr:sp macro="" textlink="">
      <xdr:nvSpPr>
        <xdr:cNvPr id="442" name="Option Button 441">
          <a:extLst>
            <a:ext uri="{FF2B5EF4-FFF2-40B4-BE49-F238E27FC236}">
              <a16:creationId xmlns:a16="http://schemas.microsoft.com/office/drawing/2014/main" id="{00000000-0008-0000-1C00-0000B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3" name="Option Button 442">
          <a:extLst>
            <a:ext uri="{FF2B5EF4-FFF2-40B4-BE49-F238E27FC236}">
              <a16:creationId xmlns:a16="http://schemas.microsoft.com/office/drawing/2014/main" id="{00000000-0008-0000-1C00-0000B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4" name="Option Button 443">
          <a:extLst>
            <a:ext uri="{FF2B5EF4-FFF2-40B4-BE49-F238E27FC236}">
              <a16:creationId xmlns:a16="http://schemas.microsoft.com/office/drawing/2014/main" id="{00000000-0008-0000-1C00-0000B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5" name="Option Button 444">
          <a:extLst>
            <a:ext uri="{FF2B5EF4-FFF2-40B4-BE49-F238E27FC236}">
              <a16:creationId xmlns:a16="http://schemas.microsoft.com/office/drawing/2014/main" id="{00000000-0008-0000-1C00-0000B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6" name="Group Box 445" descr="Group Box 5">
          <a:extLst>
            <a:ext uri="{FF2B5EF4-FFF2-40B4-BE49-F238E27FC236}">
              <a16:creationId xmlns:a16="http://schemas.microsoft.com/office/drawing/2014/main" id="{00000000-0008-0000-1C00-0000B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109</xdr:row>
      <xdr:rowOff>34920</xdr:rowOff>
    </xdr:from>
    <xdr:to>
      <xdr:col>7</xdr:col>
      <xdr:colOff>-323640</xdr:colOff>
      <xdr:row>110</xdr:row>
      <xdr:rowOff>0</xdr:rowOff>
    </xdr:to>
    <xdr:sp macro="" textlink="">
      <xdr:nvSpPr>
        <xdr:cNvPr id="447" name="Option Button 446">
          <a:extLst>
            <a:ext uri="{FF2B5EF4-FFF2-40B4-BE49-F238E27FC236}">
              <a16:creationId xmlns:a16="http://schemas.microsoft.com/office/drawing/2014/main" id="{00000000-0008-0000-1C00-0000B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8" name="Option Button 447">
          <a:extLst>
            <a:ext uri="{FF2B5EF4-FFF2-40B4-BE49-F238E27FC236}">
              <a16:creationId xmlns:a16="http://schemas.microsoft.com/office/drawing/2014/main" id="{00000000-0008-0000-1C00-0000C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9" name="Option Button 448">
          <a:extLst>
            <a:ext uri="{FF2B5EF4-FFF2-40B4-BE49-F238E27FC236}">
              <a16:creationId xmlns:a16="http://schemas.microsoft.com/office/drawing/2014/main" id="{00000000-0008-0000-1C00-0000C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0" name="Option Button 449">
          <a:extLst>
            <a:ext uri="{FF2B5EF4-FFF2-40B4-BE49-F238E27FC236}">
              <a16:creationId xmlns:a16="http://schemas.microsoft.com/office/drawing/2014/main" id="{00000000-0008-0000-1C00-0000C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1" name="Group Box 450" descr="Group Box 5">
          <a:extLst>
            <a:ext uri="{FF2B5EF4-FFF2-40B4-BE49-F238E27FC236}">
              <a16:creationId xmlns:a16="http://schemas.microsoft.com/office/drawing/2014/main" id="{00000000-0008-0000-1C00-0000C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110</xdr:row>
      <xdr:rowOff>34920</xdr:rowOff>
    </xdr:from>
    <xdr:to>
      <xdr:col>7</xdr:col>
      <xdr:colOff>-323640</xdr:colOff>
      <xdr:row>111</xdr:row>
      <xdr:rowOff>0</xdr:rowOff>
    </xdr:to>
    <xdr:sp macro="" textlink="">
      <xdr:nvSpPr>
        <xdr:cNvPr id="452" name="Option Button 451">
          <a:extLst>
            <a:ext uri="{FF2B5EF4-FFF2-40B4-BE49-F238E27FC236}">
              <a16:creationId xmlns:a16="http://schemas.microsoft.com/office/drawing/2014/main" id="{00000000-0008-0000-1C00-0000C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3" name="Option Button 452">
          <a:extLst>
            <a:ext uri="{FF2B5EF4-FFF2-40B4-BE49-F238E27FC236}">
              <a16:creationId xmlns:a16="http://schemas.microsoft.com/office/drawing/2014/main" id="{00000000-0008-0000-1C00-0000C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4" name="Option Button 453">
          <a:extLst>
            <a:ext uri="{FF2B5EF4-FFF2-40B4-BE49-F238E27FC236}">
              <a16:creationId xmlns:a16="http://schemas.microsoft.com/office/drawing/2014/main" id="{00000000-0008-0000-1C00-0000C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5" name="Option Button 454">
          <a:extLst>
            <a:ext uri="{FF2B5EF4-FFF2-40B4-BE49-F238E27FC236}">
              <a16:creationId xmlns:a16="http://schemas.microsoft.com/office/drawing/2014/main" id="{00000000-0008-0000-1C00-0000C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6" name="Group Box 455" descr="Group Box 5">
          <a:extLst>
            <a:ext uri="{FF2B5EF4-FFF2-40B4-BE49-F238E27FC236}">
              <a16:creationId xmlns:a16="http://schemas.microsoft.com/office/drawing/2014/main" id="{00000000-0008-0000-1C00-0000C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111</xdr:row>
      <xdr:rowOff>34920</xdr:rowOff>
    </xdr:from>
    <xdr:to>
      <xdr:col>7</xdr:col>
      <xdr:colOff>-323640</xdr:colOff>
      <xdr:row>112</xdr:row>
      <xdr:rowOff>0</xdr:rowOff>
    </xdr:to>
    <xdr:sp macro="" textlink="">
      <xdr:nvSpPr>
        <xdr:cNvPr id="457" name="Option Button 456">
          <a:extLst>
            <a:ext uri="{FF2B5EF4-FFF2-40B4-BE49-F238E27FC236}">
              <a16:creationId xmlns:a16="http://schemas.microsoft.com/office/drawing/2014/main" id="{00000000-0008-0000-1C00-0000C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8" name="Option Button 457">
          <a:extLst>
            <a:ext uri="{FF2B5EF4-FFF2-40B4-BE49-F238E27FC236}">
              <a16:creationId xmlns:a16="http://schemas.microsoft.com/office/drawing/2014/main" id="{00000000-0008-0000-1C00-0000C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9" name="Option Button 458">
          <a:extLst>
            <a:ext uri="{FF2B5EF4-FFF2-40B4-BE49-F238E27FC236}">
              <a16:creationId xmlns:a16="http://schemas.microsoft.com/office/drawing/2014/main" id="{00000000-0008-0000-1C00-0000C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0" name="Option Button 459">
          <a:extLst>
            <a:ext uri="{FF2B5EF4-FFF2-40B4-BE49-F238E27FC236}">
              <a16:creationId xmlns:a16="http://schemas.microsoft.com/office/drawing/2014/main" id="{00000000-0008-0000-1C00-0000C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1" name="Group Box 460" descr="Group Box 5">
          <a:extLst>
            <a:ext uri="{FF2B5EF4-FFF2-40B4-BE49-F238E27FC236}">
              <a16:creationId xmlns:a16="http://schemas.microsoft.com/office/drawing/2014/main" id="{00000000-0008-0000-1C00-0000C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112</xdr:row>
      <xdr:rowOff>34920</xdr:rowOff>
    </xdr:from>
    <xdr:to>
      <xdr:col>7</xdr:col>
      <xdr:colOff>-323640</xdr:colOff>
      <xdr:row>113</xdr:row>
      <xdr:rowOff>0</xdr:rowOff>
    </xdr:to>
    <xdr:sp macro="" textlink="">
      <xdr:nvSpPr>
        <xdr:cNvPr id="462" name="Option Button 461">
          <a:extLst>
            <a:ext uri="{FF2B5EF4-FFF2-40B4-BE49-F238E27FC236}">
              <a16:creationId xmlns:a16="http://schemas.microsoft.com/office/drawing/2014/main" id="{00000000-0008-0000-1C00-0000C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3" name="Option Button 462">
          <a:extLst>
            <a:ext uri="{FF2B5EF4-FFF2-40B4-BE49-F238E27FC236}">
              <a16:creationId xmlns:a16="http://schemas.microsoft.com/office/drawing/2014/main" id="{00000000-0008-0000-1C00-0000C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4" name="Option Button 463">
          <a:extLst>
            <a:ext uri="{FF2B5EF4-FFF2-40B4-BE49-F238E27FC236}">
              <a16:creationId xmlns:a16="http://schemas.microsoft.com/office/drawing/2014/main" id="{00000000-0008-0000-1C00-0000D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5" name="Option Button 464">
          <a:extLst>
            <a:ext uri="{FF2B5EF4-FFF2-40B4-BE49-F238E27FC236}">
              <a16:creationId xmlns:a16="http://schemas.microsoft.com/office/drawing/2014/main" id="{00000000-0008-0000-1C00-0000D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6" name="Group Box 465" descr="Group Box 5">
          <a:extLst>
            <a:ext uri="{FF2B5EF4-FFF2-40B4-BE49-F238E27FC236}">
              <a16:creationId xmlns:a16="http://schemas.microsoft.com/office/drawing/2014/main" id="{00000000-0008-0000-1C00-0000D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113</xdr:row>
      <xdr:rowOff>34920</xdr:rowOff>
    </xdr:from>
    <xdr:to>
      <xdr:col>7</xdr:col>
      <xdr:colOff>-323640</xdr:colOff>
      <xdr:row>114</xdr:row>
      <xdr:rowOff>0</xdr:rowOff>
    </xdr:to>
    <xdr:sp macro="" textlink="">
      <xdr:nvSpPr>
        <xdr:cNvPr id="467" name="Option Button 466">
          <a:extLst>
            <a:ext uri="{FF2B5EF4-FFF2-40B4-BE49-F238E27FC236}">
              <a16:creationId xmlns:a16="http://schemas.microsoft.com/office/drawing/2014/main" id="{00000000-0008-0000-1C00-0000D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8" name="Option Button 467">
          <a:extLst>
            <a:ext uri="{FF2B5EF4-FFF2-40B4-BE49-F238E27FC236}">
              <a16:creationId xmlns:a16="http://schemas.microsoft.com/office/drawing/2014/main" id="{00000000-0008-0000-1C00-0000D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9" name="Option Button 468">
          <a:extLst>
            <a:ext uri="{FF2B5EF4-FFF2-40B4-BE49-F238E27FC236}">
              <a16:creationId xmlns:a16="http://schemas.microsoft.com/office/drawing/2014/main" id="{00000000-0008-0000-1C00-0000D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0" name="Option Button 469">
          <a:extLst>
            <a:ext uri="{FF2B5EF4-FFF2-40B4-BE49-F238E27FC236}">
              <a16:creationId xmlns:a16="http://schemas.microsoft.com/office/drawing/2014/main" id="{00000000-0008-0000-1C00-0000D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1" name="Group Box 470" descr="Group Box 5">
          <a:extLst>
            <a:ext uri="{FF2B5EF4-FFF2-40B4-BE49-F238E27FC236}">
              <a16:creationId xmlns:a16="http://schemas.microsoft.com/office/drawing/2014/main" id="{00000000-0008-0000-1C00-0000D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114</xdr:row>
      <xdr:rowOff>34920</xdr:rowOff>
    </xdr:from>
    <xdr:to>
      <xdr:col>7</xdr:col>
      <xdr:colOff>-323640</xdr:colOff>
      <xdr:row>115</xdr:row>
      <xdr:rowOff>0</xdr:rowOff>
    </xdr:to>
    <xdr:sp macro="" textlink="">
      <xdr:nvSpPr>
        <xdr:cNvPr id="472" name="Option Button 471">
          <a:extLst>
            <a:ext uri="{FF2B5EF4-FFF2-40B4-BE49-F238E27FC236}">
              <a16:creationId xmlns:a16="http://schemas.microsoft.com/office/drawing/2014/main" id="{00000000-0008-0000-1C00-0000D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3" name="Option Button 472">
          <a:extLst>
            <a:ext uri="{FF2B5EF4-FFF2-40B4-BE49-F238E27FC236}">
              <a16:creationId xmlns:a16="http://schemas.microsoft.com/office/drawing/2014/main" id="{00000000-0008-0000-1C00-0000D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4" name="Option Button 473">
          <a:extLst>
            <a:ext uri="{FF2B5EF4-FFF2-40B4-BE49-F238E27FC236}">
              <a16:creationId xmlns:a16="http://schemas.microsoft.com/office/drawing/2014/main" id="{00000000-0008-0000-1C00-0000D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5" name="Option Button 474">
          <a:extLst>
            <a:ext uri="{FF2B5EF4-FFF2-40B4-BE49-F238E27FC236}">
              <a16:creationId xmlns:a16="http://schemas.microsoft.com/office/drawing/2014/main" id="{00000000-0008-0000-1C00-0000D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6" name="Group Box 475" descr="Group Box 5">
          <a:extLst>
            <a:ext uri="{FF2B5EF4-FFF2-40B4-BE49-F238E27FC236}">
              <a16:creationId xmlns:a16="http://schemas.microsoft.com/office/drawing/2014/main" id="{00000000-0008-0000-1C00-0000D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115</xdr:row>
      <xdr:rowOff>34920</xdr:rowOff>
    </xdr:from>
    <xdr:to>
      <xdr:col>7</xdr:col>
      <xdr:colOff>-323640</xdr:colOff>
      <xdr:row>116</xdr:row>
      <xdr:rowOff>0</xdr:rowOff>
    </xdr:to>
    <xdr:sp macro="" textlink="">
      <xdr:nvSpPr>
        <xdr:cNvPr id="477" name="Option Button 476">
          <a:extLst>
            <a:ext uri="{FF2B5EF4-FFF2-40B4-BE49-F238E27FC236}">
              <a16:creationId xmlns:a16="http://schemas.microsoft.com/office/drawing/2014/main" id="{00000000-0008-0000-1C00-0000D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8" name="Option Button 477">
          <a:extLst>
            <a:ext uri="{FF2B5EF4-FFF2-40B4-BE49-F238E27FC236}">
              <a16:creationId xmlns:a16="http://schemas.microsoft.com/office/drawing/2014/main" id="{00000000-0008-0000-1C00-0000D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9" name="Option Button 478">
          <a:extLst>
            <a:ext uri="{FF2B5EF4-FFF2-40B4-BE49-F238E27FC236}">
              <a16:creationId xmlns:a16="http://schemas.microsoft.com/office/drawing/2014/main" id="{00000000-0008-0000-1C00-0000D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0" name="Option Button 479">
          <a:extLst>
            <a:ext uri="{FF2B5EF4-FFF2-40B4-BE49-F238E27FC236}">
              <a16:creationId xmlns:a16="http://schemas.microsoft.com/office/drawing/2014/main" id="{00000000-0008-0000-1C00-0000E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1" name="Group Box 480" descr="Group Box 5">
          <a:extLst>
            <a:ext uri="{FF2B5EF4-FFF2-40B4-BE49-F238E27FC236}">
              <a16:creationId xmlns:a16="http://schemas.microsoft.com/office/drawing/2014/main" id="{00000000-0008-0000-1C00-0000E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116</xdr:row>
      <xdr:rowOff>34920</xdr:rowOff>
    </xdr:from>
    <xdr:to>
      <xdr:col>7</xdr:col>
      <xdr:colOff>-323640</xdr:colOff>
      <xdr:row>117</xdr:row>
      <xdr:rowOff>0</xdr:rowOff>
    </xdr:to>
    <xdr:sp macro="" textlink="">
      <xdr:nvSpPr>
        <xdr:cNvPr id="482" name="Option Button 481">
          <a:extLst>
            <a:ext uri="{FF2B5EF4-FFF2-40B4-BE49-F238E27FC236}">
              <a16:creationId xmlns:a16="http://schemas.microsoft.com/office/drawing/2014/main" id="{00000000-0008-0000-1C00-0000E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3" name="Option Button 482">
          <a:extLst>
            <a:ext uri="{FF2B5EF4-FFF2-40B4-BE49-F238E27FC236}">
              <a16:creationId xmlns:a16="http://schemas.microsoft.com/office/drawing/2014/main" id="{00000000-0008-0000-1C00-0000E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4" name="Option Button 483">
          <a:extLst>
            <a:ext uri="{FF2B5EF4-FFF2-40B4-BE49-F238E27FC236}">
              <a16:creationId xmlns:a16="http://schemas.microsoft.com/office/drawing/2014/main" id="{00000000-0008-0000-1C00-0000E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5" name="Option Button 484">
          <a:extLst>
            <a:ext uri="{FF2B5EF4-FFF2-40B4-BE49-F238E27FC236}">
              <a16:creationId xmlns:a16="http://schemas.microsoft.com/office/drawing/2014/main" id="{00000000-0008-0000-1C00-0000E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6" name="Group Box 485" descr="Group Box 5">
          <a:extLst>
            <a:ext uri="{FF2B5EF4-FFF2-40B4-BE49-F238E27FC236}">
              <a16:creationId xmlns:a16="http://schemas.microsoft.com/office/drawing/2014/main" id="{00000000-0008-0000-1C00-0000E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117</xdr:row>
      <xdr:rowOff>34920</xdr:rowOff>
    </xdr:from>
    <xdr:to>
      <xdr:col>7</xdr:col>
      <xdr:colOff>-323640</xdr:colOff>
      <xdr:row>118</xdr:row>
      <xdr:rowOff>0</xdr:rowOff>
    </xdr:to>
    <xdr:sp macro="" textlink="">
      <xdr:nvSpPr>
        <xdr:cNvPr id="487" name="Option Button 486">
          <a:extLst>
            <a:ext uri="{FF2B5EF4-FFF2-40B4-BE49-F238E27FC236}">
              <a16:creationId xmlns:a16="http://schemas.microsoft.com/office/drawing/2014/main" id="{00000000-0008-0000-1C00-0000E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8" name="Option Button 487">
          <a:extLst>
            <a:ext uri="{FF2B5EF4-FFF2-40B4-BE49-F238E27FC236}">
              <a16:creationId xmlns:a16="http://schemas.microsoft.com/office/drawing/2014/main" id="{00000000-0008-0000-1C00-0000E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9" name="Option Button 488">
          <a:extLst>
            <a:ext uri="{FF2B5EF4-FFF2-40B4-BE49-F238E27FC236}">
              <a16:creationId xmlns:a16="http://schemas.microsoft.com/office/drawing/2014/main" id="{00000000-0008-0000-1C00-0000E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0" name="Option Button 489">
          <a:extLst>
            <a:ext uri="{FF2B5EF4-FFF2-40B4-BE49-F238E27FC236}">
              <a16:creationId xmlns:a16="http://schemas.microsoft.com/office/drawing/2014/main" id="{00000000-0008-0000-1C00-0000E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1" name="Group Box 490" descr="Group Box 5">
          <a:extLst>
            <a:ext uri="{FF2B5EF4-FFF2-40B4-BE49-F238E27FC236}">
              <a16:creationId xmlns:a16="http://schemas.microsoft.com/office/drawing/2014/main" id="{00000000-0008-0000-1C00-0000E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118</xdr:row>
      <xdr:rowOff>34920</xdr:rowOff>
    </xdr:from>
    <xdr:to>
      <xdr:col>7</xdr:col>
      <xdr:colOff>-323640</xdr:colOff>
      <xdr:row>119</xdr:row>
      <xdr:rowOff>0</xdr:rowOff>
    </xdr:to>
    <xdr:sp macro="" textlink="">
      <xdr:nvSpPr>
        <xdr:cNvPr id="492" name="Option Button 491">
          <a:extLst>
            <a:ext uri="{FF2B5EF4-FFF2-40B4-BE49-F238E27FC236}">
              <a16:creationId xmlns:a16="http://schemas.microsoft.com/office/drawing/2014/main" id="{00000000-0008-0000-1C00-0000E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3" name="Option Button 492">
          <a:extLst>
            <a:ext uri="{FF2B5EF4-FFF2-40B4-BE49-F238E27FC236}">
              <a16:creationId xmlns:a16="http://schemas.microsoft.com/office/drawing/2014/main" id="{00000000-0008-0000-1C00-0000E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4" name="Option Button 493">
          <a:extLst>
            <a:ext uri="{FF2B5EF4-FFF2-40B4-BE49-F238E27FC236}">
              <a16:creationId xmlns:a16="http://schemas.microsoft.com/office/drawing/2014/main" id="{00000000-0008-0000-1C00-0000E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5" name="Option Button 494">
          <a:extLst>
            <a:ext uri="{FF2B5EF4-FFF2-40B4-BE49-F238E27FC236}">
              <a16:creationId xmlns:a16="http://schemas.microsoft.com/office/drawing/2014/main" id="{00000000-0008-0000-1C00-0000E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6" name="Group Box 495" descr="Group Box 5">
          <a:extLst>
            <a:ext uri="{FF2B5EF4-FFF2-40B4-BE49-F238E27FC236}">
              <a16:creationId xmlns:a16="http://schemas.microsoft.com/office/drawing/2014/main" id="{00000000-0008-0000-1C00-0000F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119</xdr:row>
      <xdr:rowOff>34920</xdr:rowOff>
    </xdr:from>
    <xdr:to>
      <xdr:col>7</xdr:col>
      <xdr:colOff>-323640</xdr:colOff>
      <xdr:row>120</xdr:row>
      <xdr:rowOff>0</xdr:rowOff>
    </xdr:to>
    <xdr:sp macro="" textlink="">
      <xdr:nvSpPr>
        <xdr:cNvPr id="497" name="Option Button 496">
          <a:extLst>
            <a:ext uri="{FF2B5EF4-FFF2-40B4-BE49-F238E27FC236}">
              <a16:creationId xmlns:a16="http://schemas.microsoft.com/office/drawing/2014/main" id="{00000000-0008-0000-1C00-0000F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8" name="Option Button 497">
          <a:extLst>
            <a:ext uri="{FF2B5EF4-FFF2-40B4-BE49-F238E27FC236}">
              <a16:creationId xmlns:a16="http://schemas.microsoft.com/office/drawing/2014/main" id="{00000000-0008-0000-1C00-0000F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9" name="Option Button 498">
          <a:extLst>
            <a:ext uri="{FF2B5EF4-FFF2-40B4-BE49-F238E27FC236}">
              <a16:creationId xmlns:a16="http://schemas.microsoft.com/office/drawing/2014/main" id="{00000000-0008-0000-1C00-0000F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0" name="Option Button 499">
          <a:extLst>
            <a:ext uri="{FF2B5EF4-FFF2-40B4-BE49-F238E27FC236}">
              <a16:creationId xmlns:a16="http://schemas.microsoft.com/office/drawing/2014/main" id="{00000000-0008-0000-1C00-0000F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1" name="Group Box 500" descr="Group Box 5">
          <a:extLst>
            <a:ext uri="{FF2B5EF4-FFF2-40B4-BE49-F238E27FC236}">
              <a16:creationId xmlns:a16="http://schemas.microsoft.com/office/drawing/2014/main" id="{00000000-0008-0000-1C00-0000F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120</xdr:row>
      <xdr:rowOff>34920</xdr:rowOff>
    </xdr:from>
    <xdr:to>
      <xdr:col>7</xdr:col>
      <xdr:colOff>-323640</xdr:colOff>
      <xdr:row>121</xdr:row>
      <xdr:rowOff>0</xdr:rowOff>
    </xdr:to>
    <xdr:sp macro="" textlink="">
      <xdr:nvSpPr>
        <xdr:cNvPr id="502" name="Option Button 501">
          <a:extLst>
            <a:ext uri="{FF2B5EF4-FFF2-40B4-BE49-F238E27FC236}">
              <a16:creationId xmlns:a16="http://schemas.microsoft.com/office/drawing/2014/main" id="{00000000-0008-0000-1C00-0000F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3" name="Option Button 502">
          <a:extLst>
            <a:ext uri="{FF2B5EF4-FFF2-40B4-BE49-F238E27FC236}">
              <a16:creationId xmlns:a16="http://schemas.microsoft.com/office/drawing/2014/main" id="{00000000-0008-0000-1C00-0000F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4" name="Option Button 503">
          <a:extLst>
            <a:ext uri="{FF2B5EF4-FFF2-40B4-BE49-F238E27FC236}">
              <a16:creationId xmlns:a16="http://schemas.microsoft.com/office/drawing/2014/main" id="{00000000-0008-0000-1C00-0000F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5" name="Option Button 504">
          <a:extLst>
            <a:ext uri="{FF2B5EF4-FFF2-40B4-BE49-F238E27FC236}">
              <a16:creationId xmlns:a16="http://schemas.microsoft.com/office/drawing/2014/main" id="{00000000-0008-0000-1C00-0000F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6" name="Group Box 505" descr="Group Box 5">
          <a:extLst>
            <a:ext uri="{FF2B5EF4-FFF2-40B4-BE49-F238E27FC236}">
              <a16:creationId xmlns:a16="http://schemas.microsoft.com/office/drawing/2014/main" id="{00000000-0008-0000-1C00-0000F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121</xdr:row>
      <xdr:rowOff>34920</xdr:rowOff>
    </xdr:from>
    <xdr:to>
      <xdr:col>7</xdr:col>
      <xdr:colOff>-323640</xdr:colOff>
      <xdr:row>122</xdr:row>
      <xdr:rowOff>0</xdr:rowOff>
    </xdr:to>
    <xdr:sp macro="" textlink="">
      <xdr:nvSpPr>
        <xdr:cNvPr id="507" name="Option Button 506">
          <a:extLst>
            <a:ext uri="{FF2B5EF4-FFF2-40B4-BE49-F238E27FC236}">
              <a16:creationId xmlns:a16="http://schemas.microsoft.com/office/drawing/2014/main" id="{00000000-0008-0000-1C00-0000F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8" name="Option Button 507">
          <a:extLst>
            <a:ext uri="{FF2B5EF4-FFF2-40B4-BE49-F238E27FC236}">
              <a16:creationId xmlns:a16="http://schemas.microsoft.com/office/drawing/2014/main" id="{00000000-0008-0000-1C00-0000F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9" name="Option Button 508">
          <a:extLst>
            <a:ext uri="{FF2B5EF4-FFF2-40B4-BE49-F238E27FC236}">
              <a16:creationId xmlns:a16="http://schemas.microsoft.com/office/drawing/2014/main" id="{00000000-0008-0000-1C00-0000F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0" name="Option Button 509">
          <a:extLst>
            <a:ext uri="{FF2B5EF4-FFF2-40B4-BE49-F238E27FC236}">
              <a16:creationId xmlns:a16="http://schemas.microsoft.com/office/drawing/2014/main" id="{00000000-0008-0000-1C00-0000F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1" name="Group Box 510" descr="Group Box 5">
          <a:extLst>
            <a:ext uri="{FF2B5EF4-FFF2-40B4-BE49-F238E27FC236}">
              <a16:creationId xmlns:a16="http://schemas.microsoft.com/office/drawing/2014/main" id="{00000000-0008-0000-1C00-0000F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122</xdr:row>
      <xdr:rowOff>34920</xdr:rowOff>
    </xdr:from>
    <xdr:to>
      <xdr:col>7</xdr:col>
      <xdr:colOff>-323640</xdr:colOff>
      <xdr:row>123</xdr:row>
      <xdr:rowOff>0</xdr:rowOff>
    </xdr:to>
    <xdr:sp macro="" textlink="">
      <xdr:nvSpPr>
        <xdr:cNvPr id="512" name="Option Button 511">
          <a:extLst>
            <a:ext uri="{FF2B5EF4-FFF2-40B4-BE49-F238E27FC236}">
              <a16:creationId xmlns:a16="http://schemas.microsoft.com/office/drawing/2014/main" id="{00000000-0008-0000-1C00-00000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3" name="Option Button 512">
          <a:extLst>
            <a:ext uri="{FF2B5EF4-FFF2-40B4-BE49-F238E27FC236}">
              <a16:creationId xmlns:a16="http://schemas.microsoft.com/office/drawing/2014/main" id="{00000000-0008-0000-1C00-00000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4" name="Option Button 513">
          <a:extLst>
            <a:ext uri="{FF2B5EF4-FFF2-40B4-BE49-F238E27FC236}">
              <a16:creationId xmlns:a16="http://schemas.microsoft.com/office/drawing/2014/main" id="{00000000-0008-0000-1C00-00000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5" name="Option Button 514">
          <a:extLst>
            <a:ext uri="{FF2B5EF4-FFF2-40B4-BE49-F238E27FC236}">
              <a16:creationId xmlns:a16="http://schemas.microsoft.com/office/drawing/2014/main" id="{00000000-0008-0000-1C00-00000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6" name="Group Box 515" descr="Group Box 5">
          <a:extLst>
            <a:ext uri="{FF2B5EF4-FFF2-40B4-BE49-F238E27FC236}">
              <a16:creationId xmlns:a16="http://schemas.microsoft.com/office/drawing/2014/main" id="{00000000-0008-0000-1C00-00000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123</xdr:row>
      <xdr:rowOff>34920</xdr:rowOff>
    </xdr:from>
    <xdr:to>
      <xdr:col>7</xdr:col>
      <xdr:colOff>-323640</xdr:colOff>
      <xdr:row>124</xdr:row>
      <xdr:rowOff>0</xdr:rowOff>
    </xdr:to>
    <xdr:sp macro="" textlink="">
      <xdr:nvSpPr>
        <xdr:cNvPr id="517" name="Option Button 516">
          <a:extLst>
            <a:ext uri="{FF2B5EF4-FFF2-40B4-BE49-F238E27FC236}">
              <a16:creationId xmlns:a16="http://schemas.microsoft.com/office/drawing/2014/main" id="{00000000-0008-0000-1C00-00000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8" name="Option Button 517">
          <a:extLst>
            <a:ext uri="{FF2B5EF4-FFF2-40B4-BE49-F238E27FC236}">
              <a16:creationId xmlns:a16="http://schemas.microsoft.com/office/drawing/2014/main" id="{00000000-0008-0000-1C00-00000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9" name="Option Button 518">
          <a:extLst>
            <a:ext uri="{FF2B5EF4-FFF2-40B4-BE49-F238E27FC236}">
              <a16:creationId xmlns:a16="http://schemas.microsoft.com/office/drawing/2014/main" id="{00000000-0008-0000-1C00-00000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0" name="Option Button 519">
          <a:extLst>
            <a:ext uri="{FF2B5EF4-FFF2-40B4-BE49-F238E27FC236}">
              <a16:creationId xmlns:a16="http://schemas.microsoft.com/office/drawing/2014/main" id="{00000000-0008-0000-1C00-00000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1" name="Group Box 520" descr="Group Box 5">
          <a:extLst>
            <a:ext uri="{FF2B5EF4-FFF2-40B4-BE49-F238E27FC236}">
              <a16:creationId xmlns:a16="http://schemas.microsoft.com/office/drawing/2014/main" id="{00000000-0008-0000-1C00-00000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124</xdr:row>
      <xdr:rowOff>34920</xdr:rowOff>
    </xdr:from>
    <xdr:to>
      <xdr:col>7</xdr:col>
      <xdr:colOff>-323640</xdr:colOff>
      <xdr:row>125</xdr:row>
      <xdr:rowOff>0</xdr:rowOff>
    </xdr:to>
    <xdr:sp macro="" textlink="">
      <xdr:nvSpPr>
        <xdr:cNvPr id="522" name="Option Button 521">
          <a:extLst>
            <a:ext uri="{FF2B5EF4-FFF2-40B4-BE49-F238E27FC236}">
              <a16:creationId xmlns:a16="http://schemas.microsoft.com/office/drawing/2014/main" id="{00000000-0008-0000-1C00-00000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3" name="Option Button 522">
          <a:extLst>
            <a:ext uri="{FF2B5EF4-FFF2-40B4-BE49-F238E27FC236}">
              <a16:creationId xmlns:a16="http://schemas.microsoft.com/office/drawing/2014/main" id="{00000000-0008-0000-1C00-00000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4" name="Option Button 523">
          <a:extLst>
            <a:ext uri="{FF2B5EF4-FFF2-40B4-BE49-F238E27FC236}">
              <a16:creationId xmlns:a16="http://schemas.microsoft.com/office/drawing/2014/main" id="{00000000-0008-0000-1C00-00000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5" name="Option Button 524">
          <a:extLst>
            <a:ext uri="{FF2B5EF4-FFF2-40B4-BE49-F238E27FC236}">
              <a16:creationId xmlns:a16="http://schemas.microsoft.com/office/drawing/2014/main" id="{00000000-0008-0000-1C00-00000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6" name="Group Box 525" descr="Group Box 5">
          <a:extLst>
            <a:ext uri="{FF2B5EF4-FFF2-40B4-BE49-F238E27FC236}">
              <a16:creationId xmlns:a16="http://schemas.microsoft.com/office/drawing/2014/main" id="{00000000-0008-0000-1C00-00000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125</xdr:row>
      <xdr:rowOff>34920</xdr:rowOff>
    </xdr:from>
    <xdr:to>
      <xdr:col>7</xdr:col>
      <xdr:colOff>-323640</xdr:colOff>
      <xdr:row>126</xdr:row>
      <xdr:rowOff>0</xdr:rowOff>
    </xdr:to>
    <xdr:sp macro="" textlink="">
      <xdr:nvSpPr>
        <xdr:cNvPr id="527" name="Option Button 526">
          <a:extLst>
            <a:ext uri="{FF2B5EF4-FFF2-40B4-BE49-F238E27FC236}">
              <a16:creationId xmlns:a16="http://schemas.microsoft.com/office/drawing/2014/main" id="{00000000-0008-0000-1C00-00000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8" name="Option Button 527">
          <a:extLst>
            <a:ext uri="{FF2B5EF4-FFF2-40B4-BE49-F238E27FC236}">
              <a16:creationId xmlns:a16="http://schemas.microsoft.com/office/drawing/2014/main" id="{00000000-0008-0000-1C00-00001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9" name="Option Button 528">
          <a:extLst>
            <a:ext uri="{FF2B5EF4-FFF2-40B4-BE49-F238E27FC236}">
              <a16:creationId xmlns:a16="http://schemas.microsoft.com/office/drawing/2014/main" id="{00000000-0008-0000-1C00-00001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0" name="Option Button 529">
          <a:extLst>
            <a:ext uri="{FF2B5EF4-FFF2-40B4-BE49-F238E27FC236}">
              <a16:creationId xmlns:a16="http://schemas.microsoft.com/office/drawing/2014/main" id="{00000000-0008-0000-1C00-00001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1" name="Group Box 530" descr="Group Box 5">
          <a:extLst>
            <a:ext uri="{FF2B5EF4-FFF2-40B4-BE49-F238E27FC236}">
              <a16:creationId xmlns:a16="http://schemas.microsoft.com/office/drawing/2014/main" id="{00000000-0008-0000-1C00-00001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126</xdr:row>
      <xdr:rowOff>34920</xdr:rowOff>
    </xdr:from>
    <xdr:to>
      <xdr:col>7</xdr:col>
      <xdr:colOff>-323640</xdr:colOff>
      <xdr:row>127</xdr:row>
      <xdr:rowOff>0</xdr:rowOff>
    </xdr:to>
    <xdr:sp macro="" textlink="">
      <xdr:nvSpPr>
        <xdr:cNvPr id="532" name="Option Button 531">
          <a:extLst>
            <a:ext uri="{FF2B5EF4-FFF2-40B4-BE49-F238E27FC236}">
              <a16:creationId xmlns:a16="http://schemas.microsoft.com/office/drawing/2014/main" id="{00000000-0008-0000-1C00-00001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3" name="Option Button 532">
          <a:extLst>
            <a:ext uri="{FF2B5EF4-FFF2-40B4-BE49-F238E27FC236}">
              <a16:creationId xmlns:a16="http://schemas.microsoft.com/office/drawing/2014/main" id="{00000000-0008-0000-1C00-00001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4" name="Option Button 533">
          <a:extLst>
            <a:ext uri="{FF2B5EF4-FFF2-40B4-BE49-F238E27FC236}">
              <a16:creationId xmlns:a16="http://schemas.microsoft.com/office/drawing/2014/main" id="{00000000-0008-0000-1C00-00001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5" name="Option Button 534">
          <a:extLst>
            <a:ext uri="{FF2B5EF4-FFF2-40B4-BE49-F238E27FC236}">
              <a16:creationId xmlns:a16="http://schemas.microsoft.com/office/drawing/2014/main" id="{00000000-0008-0000-1C00-00001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6" name="Group Box 535" descr="Group Box 5">
          <a:extLst>
            <a:ext uri="{FF2B5EF4-FFF2-40B4-BE49-F238E27FC236}">
              <a16:creationId xmlns:a16="http://schemas.microsoft.com/office/drawing/2014/main" id="{00000000-0008-0000-1C00-00001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127</xdr:row>
      <xdr:rowOff>34920</xdr:rowOff>
    </xdr:from>
    <xdr:to>
      <xdr:col>7</xdr:col>
      <xdr:colOff>-323640</xdr:colOff>
      <xdr:row>128</xdr:row>
      <xdr:rowOff>0</xdr:rowOff>
    </xdr:to>
    <xdr:sp macro="" textlink="">
      <xdr:nvSpPr>
        <xdr:cNvPr id="537" name="Option Button 536">
          <a:extLst>
            <a:ext uri="{FF2B5EF4-FFF2-40B4-BE49-F238E27FC236}">
              <a16:creationId xmlns:a16="http://schemas.microsoft.com/office/drawing/2014/main" id="{00000000-0008-0000-1C00-00001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8" name="Option Button 537">
          <a:extLst>
            <a:ext uri="{FF2B5EF4-FFF2-40B4-BE49-F238E27FC236}">
              <a16:creationId xmlns:a16="http://schemas.microsoft.com/office/drawing/2014/main" id="{00000000-0008-0000-1C00-00001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9" name="Option Button 538">
          <a:extLst>
            <a:ext uri="{FF2B5EF4-FFF2-40B4-BE49-F238E27FC236}">
              <a16:creationId xmlns:a16="http://schemas.microsoft.com/office/drawing/2014/main" id="{00000000-0008-0000-1C00-00001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0" name="Option Button 539">
          <a:extLst>
            <a:ext uri="{FF2B5EF4-FFF2-40B4-BE49-F238E27FC236}">
              <a16:creationId xmlns:a16="http://schemas.microsoft.com/office/drawing/2014/main" id="{00000000-0008-0000-1C00-00001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1" name="Group Box 540" descr="Group Box 5">
          <a:extLst>
            <a:ext uri="{FF2B5EF4-FFF2-40B4-BE49-F238E27FC236}">
              <a16:creationId xmlns:a16="http://schemas.microsoft.com/office/drawing/2014/main" id="{00000000-0008-0000-1C00-00001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128</xdr:row>
      <xdr:rowOff>34920</xdr:rowOff>
    </xdr:from>
    <xdr:to>
      <xdr:col>7</xdr:col>
      <xdr:colOff>-323640</xdr:colOff>
      <xdr:row>129</xdr:row>
      <xdr:rowOff>0</xdr:rowOff>
    </xdr:to>
    <xdr:sp macro="" textlink="">
      <xdr:nvSpPr>
        <xdr:cNvPr id="542" name="Option Button 541">
          <a:extLst>
            <a:ext uri="{FF2B5EF4-FFF2-40B4-BE49-F238E27FC236}">
              <a16:creationId xmlns:a16="http://schemas.microsoft.com/office/drawing/2014/main" id="{00000000-0008-0000-1C00-00001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3" name="Option Button 542">
          <a:extLst>
            <a:ext uri="{FF2B5EF4-FFF2-40B4-BE49-F238E27FC236}">
              <a16:creationId xmlns:a16="http://schemas.microsoft.com/office/drawing/2014/main" id="{00000000-0008-0000-1C00-00001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4" name="Option Button 543">
          <a:extLst>
            <a:ext uri="{FF2B5EF4-FFF2-40B4-BE49-F238E27FC236}">
              <a16:creationId xmlns:a16="http://schemas.microsoft.com/office/drawing/2014/main" id="{00000000-0008-0000-1C00-00002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5" name="Option Button 544">
          <a:extLst>
            <a:ext uri="{FF2B5EF4-FFF2-40B4-BE49-F238E27FC236}">
              <a16:creationId xmlns:a16="http://schemas.microsoft.com/office/drawing/2014/main" id="{00000000-0008-0000-1C00-00002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6" name="Group Box 545" descr="Group Box 5">
          <a:extLst>
            <a:ext uri="{FF2B5EF4-FFF2-40B4-BE49-F238E27FC236}">
              <a16:creationId xmlns:a16="http://schemas.microsoft.com/office/drawing/2014/main" id="{00000000-0008-0000-1C00-00002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129</xdr:row>
      <xdr:rowOff>34920</xdr:rowOff>
    </xdr:from>
    <xdr:to>
      <xdr:col>7</xdr:col>
      <xdr:colOff>-323640</xdr:colOff>
      <xdr:row>130</xdr:row>
      <xdr:rowOff>0</xdr:rowOff>
    </xdr:to>
    <xdr:sp macro="" textlink="">
      <xdr:nvSpPr>
        <xdr:cNvPr id="547" name="Option Button 546">
          <a:extLst>
            <a:ext uri="{FF2B5EF4-FFF2-40B4-BE49-F238E27FC236}">
              <a16:creationId xmlns:a16="http://schemas.microsoft.com/office/drawing/2014/main" id="{00000000-0008-0000-1C00-00002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8" name="Option Button 547">
          <a:extLst>
            <a:ext uri="{FF2B5EF4-FFF2-40B4-BE49-F238E27FC236}">
              <a16:creationId xmlns:a16="http://schemas.microsoft.com/office/drawing/2014/main" id="{00000000-0008-0000-1C00-00002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9" name="Option Button 548">
          <a:extLst>
            <a:ext uri="{FF2B5EF4-FFF2-40B4-BE49-F238E27FC236}">
              <a16:creationId xmlns:a16="http://schemas.microsoft.com/office/drawing/2014/main" id="{00000000-0008-0000-1C00-00002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0" name="Option Button 549">
          <a:extLst>
            <a:ext uri="{FF2B5EF4-FFF2-40B4-BE49-F238E27FC236}">
              <a16:creationId xmlns:a16="http://schemas.microsoft.com/office/drawing/2014/main" id="{00000000-0008-0000-1C00-00002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1" name="Group Box 550" descr="Group Box 5">
          <a:extLst>
            <a:ext uri="{FF2B5EF4-FFF2-40B4-BE49-F238E27FC236}">
              <a16:creationId xmlns:a16="http://schemas.microsoft.com/office/drawing/2014/main" id="{00000000-0008-0000-1C00-00002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130</xdr:row>
      <xdr:rowOff>34920</xdr:rowOff>
    </xdr:from>
    <xdr:to>
      <xdr:col>7</xdr:col>
      <xdr:colOff>-323640</xdr:colOff>
      <xdr:row>131</xdr:row>
      <xdr:rowOff>0</xdr:rowOff>
    </xdr:to>
    <xdr:sp macro="" textlink="">
      <xdr:nvSpPr>
        <xdr:cNvPr id="552" name="Option Button 551">
          <a:extLst>
            <a:ext uri="{FF2B5EF4-FFF2-40B4-BE49-F238E27FC236}">
              <a16:creationId xmlns:a16="http://schemas.microsoft.com/office/drawing/2014/main" id="{00000000-0008-0000-1C00-00002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3" name="Option Button 552">
          <a:extLst>
            <a:ext uri="{FF2B5EF4-FFF2-40B4-BE49-F238E27FC236}">
              <a16:creationId xmlns:a16="http://schemas.microsoft.com/office/drawing/2014/main" id="{00000000-0008-0000-1C00-00002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4" name="Option Button 553">
          <a:extLst>
            <a:ext uri="{FF2B5EF4-FFF2-40B4-BE49-F238E27FC236}">
              <a16:creationId xmlns:a16="http://schemas.microsoft.com/office/drawing/2014/main" id="{00000000-0008-0000-1C00-00002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5" name="Option Button 554">
          <a:extLst>
            <a:ext uri="{FF2B5EF4-FFF2-40B4-BE49-F238E27FC236}">
              <a16:creationId xmlns:a16="http://schemas.microsoft.com/office/drawing/2014/main" id="{00000000-0008-0000-1C00-00002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6" name="Group Box 555" descr="Group Box 5">
          <a:extLst>
            <a:ext uri="{FF2B5EF4-FFF2-40B4-BE49-F238E27FC236}">
              <a16:creationId xmlns:a16="http://schemas.microsoft.com/office/drawing/2014/main" id="{00000000-0008-0000-1C00-00002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131</xdr:row>
      <xdr:rowOff>34920</xdr:rowOff>
    </xdr:from>
    <xdr:to>
      <xdr:col>7</xdr:col>
      <xdr:colOff>-323640</xdr:colOff>
      <xdr:row>132</xdr:row>
      <xdr:rowOff>0</xdr:rowOff>
    </xdr:to>
    <xdr:sp macro="" textlink="">
      <xdr:nvSpPr>
        <xdr:cNvPr id="557" name="Option Button 556">
          <a:extLst>
            <a:ext uri="{FF2B5EF4-FFF2-40B4-BE49-F238E27FC236}">
              <a16:creationId xmlns:a16="http://schemas.microsoft.com/office/drawing/2014/main" id="{00000000-0008-0000-1C00-00002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8" name="Option Button 557">
          <a:extLst>
            <a:ext uri="{FF2B5EF4-FFF2-40B4-BE49-F238E27FC236}">
              <a16:creationId xmlns:a16="http://schemas.microsoft.com/office/drawing/2014/main" id="{00000000-0008-0000-1C00-00002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9" name="Option Button 558">
          <a:extLst>
            <a:ext uri="{FF2B5EF4-FFF2-40B4-BE49-F238E27FC236}">
              <a16:creationId xmlns:a16="http://schemas.microsoft.com/office/drawing/2014/main" id="{00000000-0008-0000-1C00-00002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0" name="Option Button 559">
          <a:extLst>
            <a:ext uri="{FF2B5EF4-FFF2-40B4-BE49-F238E27FC236}">
              <a16:creationId xmlns:a16="http://schemas.microsoft.com/office/drawing/2014/main" id="{00000000-0008-0000-1C00-00003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1" name="Group Box 560" descr="Group Box 5">
          <a:extLst>
            <a:ext uri="{FF2B5EF4-FFF2-40B4-BE49-F238E27FC236}">
              <a16:creationId xmlns:a16="http://schemas.microsoft.com/office/drawing/2014/main" id="{00000000-0008-0000-1C00-00003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132</xdr:row>
      <xdr:rowOff>34920</xdr:rowOff>
    </xdr:from>
    <xdr:to>
      <xdr:col>7</xdr:col>
      <xdr:colOff>-323640</xdr:colOff>
      <xdr:row>133</xdr:row>
      <xdr:rowOff>0</xdr:rowOff>
    </xdr:to>
    <xdr:sp macro="" textlink="">
      <xdr:nvSpPr>
        <xdr:cNvPr id="562" name="Option Button 561">
          <a:extLst>
            <a:ext uri="{FF2B5EF4-FFF2-40B4-BE49-F238E27FC236}">
              <a16:creationId xmlns:a16="http://schemas.microsoft.com/office/drawing/2014/main" id="{00000000-0008-0000-1C00-00003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3" name="Option Button 562">
          <a:extLst>
            <a:ext uri="{FF2B5EF4-FFF2-40B4-BE49-F238E27FC236}">
              <a16:creationId xmlns:a16="http://schemas.microsoft.com/office/drawing/2014/main" id="{00000000-0008-0000-1C00-00003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4" name="Option Button 563">
          <a:extLst>
            <a:ext uri="{FF2B5EF4-FFF2-40B4-BE49-F238E27FC236}">
              <a16:creationId xmlns:a16="http://schemas.microsoft.com/office/drawing/2014/main" id="{00000000-0008-0000-1C00-00003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5" name="Option Button 564">
          <a:extLst>
            <a:ext uri="{FF2B5EF4-FFF2-40B4-BE49-F238E27FC236}">
              <a16:creationId xmlns:a16="http://schemas.microsoft.com/office/drawing/2014/main" id="{00000000-0008-0000-1C00-00003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6" name="Group Box 565" descr="Group Box 5">
          <a:extLst>
            <a:ext uri="{FF2B5EF4-FFF2-40B4-BE49-F238E27FC236}">
              <a16:creationId xmlns:a16="http://schemas.microsoft.com/office/drawing/2014/main" id="{00000000-0008-0000-1C00-00003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133</xdr:row>
      <xdr:rowOff>34920</xdr:rowOff>
    </xdr:from>
    <xdr:to>
      <xdr:col>7</xdr:col>
      <xdr:colOff>-323640</xdr:colOff>
      <xdr:row>134</xdr:row>
      <xdr:rowOff>0</xdr:rowOff>
    </xdr:to>
    <xdr:sp macro="" textlink="">
      <xdr:nvSpPr>
        <xdr:cNvPr id="567" name="Option Button 566">
          <a:extLst>
            <a:ext uri="{FF2B5EF4-FFF2-40B4-BE49-F238E27FC236}">
              <a16:creationId xmlns:a16="http://schemas.microsoft.com/office/drawing/2014/main" id="{00000000-0008-0000-1C00-00003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8" name="Option Button 567">
          <a:extLst>
            <a:ext uri="{FF2B5EF4-FFF2-40B4-BE49-F238E27FC236}">
              <a16:creationId xmlns:a16="http://schemas.microsoft.com/office/drawing/2014/main" id="{00000000-0008-0000-1C00-00003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9" name="Option Button 568">
          <a:extLst>
            <a:ext uri="{FF2B5EF4-FFF2-40B4-BE49-F238E27FC236}">
              <a16:creationId xmlns:a16="http://schemas.microsoft.com/office/drawing/2014/main" id="{00000000-0008-0000-1C00-00003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0" name="Option Button 569">
          <a:extLst>
            <a:ext uri="{FF2B5EF4-FFF2-40B4-BE49-F238E27FC236}">
              <a16:creationId xmlns:a16="http://schemas.microsoft.com/office/drawing/2014/main" id="{00000000-0008-0000-1C00-00003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1" name="Group Box 570" descr="Group Box 5">
          <a:extLst>
            <a:ext uri="{FF2B5EF4-FFF2-40B4-BE49-F238E27FC236}">
              <a16:creationId xmlns:a16="http://schemas.microsoft.com/office/drawing/2014/main" id="{00000000-0008-0000-1C00-00003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134</xdr:row>
      <xdr:rowOff>34920</xdr:rowOff>
    </xdr:from>
    <xdr:to>
      <xdr:col>7</xdr:col>
      <xdr:colOff>-323640</xdr:colOff>
      <xdr:row>135</xdr:row>
      <xdr:rowOff>0</xdr:rowOff>
    </xdr:to>
    <xdr:sp macro="" textlink="">
      <xdr:nvSpPr>
        <xdr:cNvPr id="572" name="Option Button 571">
          <a:extLst>
            <a:ext uri="{FF2B5EF4-FFF2-40B4-BE49-F238E27FC236}">
              <a16:creationId xmlns:a16="http://schemas.microsoft.com/office/drawing/2014/main" id="{00000000-0008-0000-1C00-00003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3" name="Option Button 572">
          <a:extLst>
            <a:ext uri="{FF2B5EF4-FFF2-40B4-BE49-F238E27FC236}">
              <a16:creationId xmlns:a16="http://schemas.microsoft.com/office/drawing/2014/main" id="{00000000-0008-0000-1C00-00003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4" name="Option Button 573">
          <a:extLst>
            <a:ext uri="{FF2B5EF4-FFF2-40B4-BE49-F238E27FC236}">
              <a16:creationId xmlns:a16="http://schemas.microsoft.com/office/drawing/2014/main" id="{00000000-0008-0000-1C00-00003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5" name="Option Button 574">
          <a:extLst>
            <a:ext uri="{FF2B5EF4-FFF2-40B4-BE49-F238E27FC236}">
              <a16:creationId xmlns:a16="http://schemas.microsoft.com/office/drawing/2014/main" id="{00000000-0008-0000-1C00-00003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6" name="Group Box 575" descr="Group Box 5">
          <a:extLst>
            <a:ext uri="{FF2B5EF4-FFF2-40B4-BE49-F238E27FC236}">
              <a16:creationId xmlns:a16="http://schemas.microsoft.com/office/drawing/2014/main" id="{00000000-0008-0000-1C00-00004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135</xdr:row>
      <xdr:rowOff>34920</xdr:rowOff>
    </xdr:from>
    <xdr:to>
      <xdr:col>7</xdr:col>
      <xdr:colOff>-323640</xdr:colOff>
      <xdr:row>136</xdr:row>
      <xdr:rowOff>0</xdr:rowOff>
    </xdr:to>
    <xdr:sp macro="" textlink="">
      <xdr:nvSpPr>
        <xdr:cNvPr id="577" name="Option Button 576">
          <a:extLst>
            <a:ext uri="{FF2B5EF4-FFF2-40B4-BE49-F238E27FC236}">
              <a16:creationId xmlns:a16="http://schemas.microsoft.com/office/drawing/2014/main" id="{00000000-0008-0000-1C00-00004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8" name="Option Button 577">
          <a:extLst>
            <a:ext uri="{FF2B5EF4-FFF2-40B4-BE49-F238E27FC236}">
              <a16:creationId xmlns:a16="http://schemas.microsoft.com/office/drawing/2014/main" id="{00000000-0008-0000-1C00-00004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9" name="Option Button 578">
          <a:extLst>
            <a:ext uri="{FF2B5EF4-FFF2-40B4-BE49-F238E27FC236}">
              <a16:creationId xmlns:a16="http://schemas.microsoft.com/office/drawing/2014/main" id="{00000000-0008-0000-1C00-00004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0" name="Option Button 579">
          <a:extLst>
            <a:ext uri="{FF2B5EF4-FFF2-40B4-BE49-F238E27FC236}">
              <a16:creationId xmlns:a16="http://schemas.microsoft.com/office/drawing/2014/main" id="{00000000-0008-0000-1C00-00004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1" name="Group Box 580" descr="Group Box 5">
          <a:extLst>
            <a:ext uri="{FF2B5EF4-FFF2-40B4-BE49-F238E27FC236}">
              <a16:creationId xmlns:a16="http://schemas.microsoft.com/office/drawing/2014/main" id="{00000000-0008-0000-1C00-00004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136</xdr:row>
      <xdr:rowOff>34920</xdr:rowOff>
    </xdr:from>
    <xdr:to>
      <xdr:col>7</xdr:col>
      <xdr:colOff>-323640</xdr:colOff>
      <xdr:row>137</xdr:row>
      <xdr:rowOff>0</xdr:rowOff>
    </xdr:to>
    <xdr:sp macro="" textlink="">
      <xdr:nvSpPr>
        <xdr:cNvPr id="582" name="Option Button 581">
          <a:extLst>
            <a:ext uri="{FF2B5EF4-FFF2-40B4-BE49-F238E27FC236}">
              <a16:creationId xmlns:a16="http://schemas.microsoft.com/office/drawing/2014/main" id="{00000000-0008-0000-1C00-00004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3" name="Option Button 582">
          <a:extLst>
            <a:ext uri="{FF2B5EF4-FFF2-40B4-BE49-F238E27FC236}">
              <a16:creationId xmlns:a16="http://schemas.microsoft.com/office/drawing/2014/main" id="{00000000-0008-0000-1C00-00004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4" name="Option Button 583">
          <a:extLst>
            <a:ext uri="{FF2B5EF4-FFF2-40B4-BE49-F238E27FC236}">
              <a16:creationId xmlns:a16="http://schemas.microsoft.com/office/drawing/2014/main" id="{00000000-0008-0000-1C00-00004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5" name="Option Button 584">
          <a:extLst>
            <a:ext uri="{FF2B5EF4-FFF2-40B4-BE49-F238E27FC236}">
              <a16:creationId xmlns:a16="http://schemas.microsoft.com/office/drawing/2014/main" id="{00000000-0008-0000-1C00-00004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6" name="Group Box 585" descr="Group Box 5">
          <a:extLst>
            <a:ext uri="{FF2B5EF4-FFF2-40B4-BE49-F238E27FC236}">
              <a16:creationId xmlns:a16="http://schemas.microsoft.com/office/drawing/2014/main" id="{00000000-0008-0000-1C00-00004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137</xdr:row>
      <xdr:rowOff>34920</xdr:rowOff>
    </xdr:from>
    <xdr:to>
      <xdr:col>7</xdr:col>
      <xdr:colOff>-323640</xdr:colOff>
      <xdr:row>138</xdr:row>
      <xdr:rowOff>0</xdr:rowOff>
    </xdr:to>
    <xdr:sp macro="" textlink="">
      <xdr:nvSpPr>
        <xdr:cNvPr id="587" name="Option Button 586">
          <a:extLst>
            <a:ext uri="{FF2B5EF4-FFF2-40B4-BE49-F238E27FC236}">
              <a16:creationId xmlns:a16="http://schemas.microsoft.com/office/drawing/2014/main" id="{00000000-0008-0000-1C00-00004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8" name="Option Button 587">
          <a:extLst>
            <a:ext uri="{FF2B5EF4-FFF2-40B4-BE49-F238E27FC236}">
              <a16:creationId xmlns:a16="http://schemas.microsoft.com/office/drawing/2014/main" id="{00000000-0008-0000-1C00-00004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9" name="Option Button 588">
          <a:extLst>
            <a:ext uri="{FF2B5EF4-FFF2-40B4-BE49-F238E27FC236}">
              <a16:creationId xmlns:a16="http://schemas.microsoft.com/office/drawing/2014/main" id="{00000000-0008-0000-1C00-00004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0" name="Option Button 589">
          <a:extLst>
            <a:ext uri="{FF2B5EF4-FFF2-40B4-BE49-F238E27FC236}">
              <a16:creationId xmlns:a16="http://schemas.microsoft.com/office/drawing/2014/main" id="{00000000-0008-0000-1C00-00004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1" name="Group Box 590" descr="Group Box 5">
          <a:extLst>
            <a:ext uri="{FF2B5EF4-FFF2-40B4-BE49-F238E27FC236}">
              <a16:creationId xmlns:a16="http://schemas.microsoft.com/office/drawing/2014/main" id="{00000000-0008-0000-1C00-00004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138</xdr:row>
      <xdr:rowOff>34920</xdr:rowOff>
    </xdr:from>
    <xdr:to>
      <xdr:col>7</xdr:col>
      <xdr:colOff>-323640</xdr:colOff>
      <xdr:row>139</xdr:row>
      <xdr:rowOff>0</xdr:rowOff>
    </xdr:to>
    <xdr:sp macro="" textlink="">
      <xdr:nvSpPr>
        <xdr:cNvPr id="592" name="Option Button 591">
          <a:extLst>
            <a:ext uri="{FF2B5EF4-FFF2-40B4-BE49-F238E27FC236}">
              <a16:creationId xmlns:a16="http://schemas.microsoft.com/office/drawing/2014/main" id="{00000000-0008-0000-1C00-00005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3" name="Option Button 592">
          <a:extLst>
            <a:ext uri="{FF2B5EF4-FFF2-40B4-BE49-F238E27FC236}">
              <a16:creationId xmlns:a16="http://schemas.microsoft.com/office/drawing/2014/main" id="{00000000-0008-0000-1C00-00005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4" name="Option Button 593">
          <a:extLst>
            <a:ext uri="{FF2B5EF4-FFF2-40B4-BE49-F238E27FC236}">
              <a16:creationId xmlns:a16="http://schemas.microsoft.com/office/drawing/2014/main" id="{00000000-0008-0000-1C00-00005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5" name="Option Button 594">
          <a:extLst>
            <a:ext uri="{FF2B5EF4-FFF2-40B4-BE49-F238E27FC236}">
              <a16:creationId xmlns:a16="http://schemas.microsoft.com/office/drawing/2014/main" id="{00000000-0008-0000-1C00-00005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6" name="Group Box 595" descr="Group Box 5">
          <a:extLst>
            <a:ext uri="{FF2B5EF4-FFF2-40B4-BE49-F238E27FC236}">
              <a16:creationId xmlns:a16="http://schemas.microsoft.com/office/drawing/2014/main" id="{00000000-0008-0000-1C00-00005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139</xdr:row>
      <xdr:rowOff>34920</xdr:rowOff>
    </xdr:from>
    <xdr:to>
      <xdr:col>7</xdr:col>
      <xdr:colOff>-323640</xdr:colOff>
      <xdr:row>140</xdr:row>
      <xdr:rowOff>0</xdr:rowOff>
    </xdr:to>
    <xdr:sp macro="" textlink="">
      <xdr:nvSpPr>
        <xdr:cNvPr id="597" name="Option Button 596">
          <a:extLst>
            <a:ext uri="{FF2B5EF4-FFF2-40B4-BE49-F238E27FC236}">
              <a16:creationId xmlns:a16="http://schemas.microsoft.com/office/drawing/2014/main" id="{00000000-0008-0000-1C00-00005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8" name="Option Button 597">
          <a:extLst>
            <a:ext uri="{FF2B5EF4-FFF2-40B4-BE49-F238E27FC236}">
              <a16:creationId xmlns:a16="http://schemas.microsoft.com/office/drawing/2014/main" id="{00000000-0008-0000-1C00-00005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9" name="Option Button 598">
          <a:extLst>
            <a:ext uri="{FF2B5EF4-FFF2-40B4-BE49-F238E27FC236}">
              <a16:creationId xmlns:a16="http://schemas.microsoft.com/office/drawing/2014/main" id="{00000000-0008-0000-1C00-00005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0" name="Option Button 599">
          <a:extLst>
            <a:ext uri="{FF2B5EF4-FFF2-40B4-BE49-F238E27FC236}">
              <a16:creationId xmlns:a16="http://schemas.microsoft.com/office/drawing/2014/main" id="{00000000-0008-0000-1C00-00005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1" name="Group Box 600" descr="Group Box 5">
          <a:extLst>
            <a:ext uri="{FF2B5EF4-FFF2-40B4-BE49-F238E27FC236}">
              <a16:creationId xmlns:a16="http://schemas.microsoft.com/office/drawing/2014/main" id="{00000000-0008-0000-1C00-00005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140</xdr:row>
      <xdr:rowOff>34920</xdr:rowOff>
    </xdr:from>
    <xdr:to>
      <xdr:col>7</xdr:col>
      <xdr:colOff>-323640</xdr:colOff>
      <xdr:row>141</xdr:row>
      <xdr:rowOff>0</xdr:rowOff>
    </xdr:to>
    <xdr:sp macro="" textlink="">
      <xdr:nvSpPr>
        <xdr:cNvPr id="602" name="Option Button 601">
          <a:extLst>
            <a:ext uri="{FF2B5EF4-FFF2-40B4-BE49-F238E27FC236}">
              <a16:creationId xmlns:a16="http://schemas.microsoft.com/office/drawing/2014/main" id="{00000000-0008-0000-1C00-00005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3" name="Option Button 602">
          <a:extLst>
            <a:ext uri="{FF2B5EF4-FFF2-40B4-BE49-F238E27FC236}">
              <a16:creationId xmlns:a16="http://schemas.microsoft.com/office/drawing/2014/main" id="{00000000-0008-0000-1C00-00005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4" name="Option Button 603">
          <a:extLst>
            <a:ext uri="{FF2B5EF4-FFF2-40B4-BE49-F238E27FC236}">
              <a16:creationId xmlns:a16="http://schemas.microsoft.com/office/drawing/2014/main" id="{00000000-0008-0000-1C00-00005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5" name="Option Button 604">
          <a:extLst>
            <a:ext uri="{FF2B5EF4-FFF2-40B4-BE49-F238E27FC236}">
              <a16:creationId xmlns:a16="http://schemas.microsoft.com/office/drawing/2014/main" id="{00000000-0008-0000-1C00-00005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6" name="Group Box 605" descr="Group Box 5">
          <a:extLst>
            <a:ext uri="{FF2B5EF4-FFF2-40B4-BE49-F238E27FC236}">
              <a16:creationId xmlns:a16="http://schemas.microsoft.com/office/drawing/2014/main" id="{00000000-0008-0000-1C00-00005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141</xdr:row>
      <xdr:rowOff>34920</xdr:rowOff>
    </xdr:from>
    <xdr:to>
      <xdr:col>7</xdr:col>
      <xdr:colOff>-323640</xdr:colOff>
      <xdr:row>142</xdr:row>
      <xdr:rowOff>0</xdr:rowOff>
    </xdr:to>
    <xdr:sp macro="" textlink="">
      <xdr:nvSpPr>
        <xdr:cNvPr id="607" name="Option Button 606">
          <a:extLst>
            <a:ext uri="{FF2B5EF4-FFF2-40B4-BE49-F238E27FC236}">
              <a16:creationId xmlns:a16="http://schemas.microsoft.com/office/drawing/2014/main" id="{00000000-0008-0000-1C00-00005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8" name="Option Button 607">
          <a:extLst>
            <a:ext uri="{FF2B5EF4-FFF2-40B4-BE49-F238E27FC236}">
              <a16:creationId xmlns:a16="http://schemas.microsoft.com/office/drawing/2014/main" id="{00000000-0008-0000-1C00-00006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9" name="Option Button 608">
          <a:extLst>
            <a:ext uri="{FF2B5EF4-FFF2-40B4-BE49-F238E27FC236}">
              <a16:creationId xmlns:a16="http://schemas.microsoft.com/office/drawing/2014/main" id="{00000000-0008-0000-1C00-00006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0" name="Option Button 609">
          <a:extLst>
            <a:ext uri="{FF2B5EF4-FFF2-40B4-BE49-F238E27FC236}">
              <a16:creationId xmlns:a16="http://schemas.microsoft.com/office/drawing/2014/main" id="{00000000-0008-0000-1C00-00006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1" name="Group Box 610" descr="Group Box 5">
          <a:extLst>
            <a:ext uri="{FF2B5EF4-FFF2-40B4-BE49-F238E27FC236}">
              <a16:creationId xmlns:a16="http://schemas.microsoft.com/office/drawing/2014/main" id="{00000000-0008-0000-1C00-00006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142</xdr:row>
      <xdr:rowOff>34920</xdr:rowOff>
    </xdr:from>
    <xdr:to>
      <xdr:col>7</xdr:col>
      <xdr:colOff>-323640</xdr:colOff>
      <xdr:row>143</xdr:row>
      <xdr:rowOff>0</xdr:rowOff>
    </xdr:to>
    <xdr:sp macro="" textlink="">
      <xdr:nvSpPr>
        <xdr:cNvPr id="612" name="Option Button 611">
          <a:extLst>
            <a:ext uri="{FF2B5EF4-FFF2-40B4-BE49-F238E27FC236}">
              <a16:creationId xmlns:a16="http://schemas.microsoft.com/office/drawing/2014/main" id="{00000000-0008-0000-1C00-00006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3" name="Option Button 612">
          <a:extLst>
            <a:ext uri="{FF2B5EF4-FFF2-40B4-BE49-F238E27FC236}">
              <a16:creationId xmlns:a16="http://schemas.microsoft.com/office/drawing/2014/main" id="{00000000-0008-0000-1C00-00006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4" name="Option Button 613">
          <a:extLst>
            <a:ext uri="{FF2B5EF4-FFF2-40B4-BE49-F238E27FC236}">
              <a16:creationId xmlns:a16="http://schemas.microsoft.com/office/drawing/2014/main" id="{00000000-0008-0000-1C00-00006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5" name="Option Button 614">
          <a:extLst>
            <a:ext uri="{FF2B5EF4-FFF2-40B4-BE49-F238E27FC236}">
              <a16:creationId xmlns:a16="http://schemas.microsoft.com/office/drawing/2014/main" id="{00000000-0008-0000-1C00-00006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6" name="Group Box 615" descr="Group Box 5">
          <a:extLst>
            <a:ext uri="{FF2B5EF4-FFF2-40B4-BE49-F238E27FC236}">
              <a16:creationId xmlns:a16="http://schemas.microsoft.com/office/drawing/2014/main" id="{00000000-0008-0000-1C00-00006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143</xdr:row>
      <xdr:rowOff>34920</xdr:rowOff>
    </xdr:from>
    <xdr:to>
      <xdr:col>7</xdr:col>
      <xdr:colOff>-323640</xdr:colOff>
      <xdr:row>144</xdr:row>
      <xdr:rowOff>0</xdr:rowOff>
    </xdr:to>
    <xdr:sp macro="" textlink="">
      <xdr:nvSpPr>
        <xdr:cNvPr id="617" name="Option Button 616">
          <a:extLst>
            <a:ext uri="{FF2B5EF4-FFF2-40B4-BE49-F238E27FC236}">
              <a16:creationId xmlns:a16="http://schemas.microsoft.com/office/drawing/2014/main" id="{00000000-0008-0000-1C00-00006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8" name="Option Button 617">
          <a:extLst>
            <a:ext uri="{FF2B5EF4-FFF2-40B4-BE49-F238E27FC236}">
              <a16:creationId xmlns:a16="http://schemas.microsoft.com/office/drawing/2014/main" id="{00000000-0008-0000-1C00-00006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9" name="Option Button 618">
          <a:extLst>
            <a:ext uri="{FF2B5EF4-FFF2-40B4-BE49-F238E27FC236}">
              <a16:creationId xmlns:a16="http://schemas.microsoft.com/office/drawing/2014/main" id="{00000000-0008-0000-1C00-00006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0" name="Option Button 619">
          <a:extLst>
            <a:ext uri="{FF2B5EF4-FFF2-40B4-BE49-F238E27FC236}">
              <a16:creationId xmlns:a16="http://schemas.microsoft.com/office/drawing/2014/main" id="{00000000-0008-0000-1C00-00006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1" name="Group Box 620" descr="Group Box 5">
          <a:extLst>
            <a:ext uri="{FF2B5EF4-FFF2-40B4-BE49-F238E27FC236}">
              <a16:creationId xmlns:a16="http://schemas.microsoft.com/office/drawing/2014/main" id="{00000000-0008-0000-1C00-00006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144</xdr:row>
      <xdr:rowOff>34920</xdr:rowOff>
    </xdr:from>
    <xdr:to>
      <xdr:col>7</xdr:col>
      <xdr:colOff>-323640</xdr:colOff>
      <xdr:row>145</xdr:row>
      <xdr:rowOff>0</xdr:rowOff>
    </xdr:to>
    <xdr:sp macro="" textlink="">
      <xdr:nvSpPr>
        <xdr:cNvPr id="622" name="Option Button 621">
          <a:extLst>
            <a:ext uri="{FF2B5EF4-FFF2-40B4-BE49-F238E27FC236}">
              <a16:creationId xmlns:a16="http://schemas.microsoft.com/office/drawing/2014/main" id="{00000000-0008-0000-1C00-00006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3" name="Option Button 622">
          <a:extLst>
            <a:ext uri="{FF2B5EF4-FFF2-40B4-BE49-F238E27FC236}">
              <a16:creationId xmlns:a16="http://schemas.microsoft.com/office/drawing/2014/main" id="{00000000-0008-0000-1C00-00006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4" name="Option Button 623">
          <a:extLst>
            <a:ext uri="{FF2B5EF4-FFF2-40B4-BE49-F238E27FC236}">
              <a16:creationId xmlns:a16="http://schemas.microsoft.com/office/drawing/2014/main" id="{00000000-0008-0000-1C00-00007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5" name="Option Button 624">
          <a:extLst>
            <a:ext uri="{FF2B5EF4-FFF2-40B4-BE49-F238E27FC236}">
              <a16:creationId xmlns:a16="http://schemas.microsoft.com/office/drawing/2014/main" id="{00000000-0008-0000-1C00-00007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6" name="Group Box 625" descr="Group Box 5">
          <a:extLst>
            <a:ext uri="{FF2B5EF4-FFF2-40B4-BE49-F238E27FC236}">
              <a16:creationId xmlns:a16="http://schemas.microsoft.com/office/drawing/2014/main" id="{00000000-0008-0000-1C00-00007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145</xdr:row>
      <xdr:rowOff>34920</xdr:rowOff>
    </xdr:from>
    <xdr:to>
      <xdr:col>7</xdr:col>
      <xdr:colOff>-323640</xdr:colOff>
      <xdr:row>146</xdr:row>
      <xdr:rowOff>0</xdr:rowOff>
    </xdr:to>
    <xdr:sp macro="" textlink="">
      <xdr:nvSpPr>
        <xdr:cNvPr id="627" name="Option Button 626">
          <a:extLst>
            <a:ext uri="{FF2B5EF4-FFF2-40B4-BE49-F238E27FC236}">
              <a16:creationId xmlns:a16="http://schemas.microsoft.com/office/drawing/2014/main" id="{00000000-0008-0000-1C00-00007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8" name="Option Button 627">
          <a:extLst>
            <a:ext uri="{FF2B5EF4-FFF2-40B4-BE49-F238E27FC236}">
              <a16:creationId xmlns:a16="http://schemas.microsoft.com/office/drawing/2014/main" id="{00000000-0008-0000-1C00-00007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9" name="Option Button 628">
          <a:extLst>
            <a:ext uri="{FF2B5EF4-FFF2-40B4-BE49-F238E27FC236}">
              <a16:creationId xmlns:a16="http://schemas.microsoft.com/office/drawing/2014/main" id="{00000000-0008-0000-1C00-00007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0" name="Option Button 629">
          <a:extLst>
            <a:ext uri="{FF2B5EF4-FFF2-40B4-BE49-F238E27FC236}">
              <a16:creationId xmlns:a16="http://schemas.microsoft.com/office/drawing/2014/main" id="{00000000-0008-0000-1C00-00007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1" name="Group Box 630" descr="Group Box 5">
          <a:extLst>
            <a:ext uri="{FF2B5EF4-FFF2-40B4-BE49-F238E27FC236}">
              <a16:creationId xmlns:a16="http://schemas.microsoft.com/office/drawing/2014/main" id="{00000000-0008-0000-1C00-00007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146</xdr:row>
      <xdr:rowOff>34920</xdr:rowOff>
    </xdr:from>
    <xdr:to>
      <xdr:col>7</xdr:col>
      <xdr:colOff>-323640</xdr:colOff>
      <xdr:row>147</xdr:row>
      <xdr:rowOff>0</xdr:rowOff>
    </xdr:to>
    <xdr:sp macro="" textlink="">
      <xdr:nvSpPr>
        <xdr:cNvPr id="632" name="Option Button 631">
          <a:extLst>
            <a:ext uri="{FF2B5EF4-FFF2-40B4-BE49-F238E27FC236}">
              <a16:creationId xmlns:a16="http://schemas.microsoft.com/office/drawing/2014/main" id="{00000000-0008-0000-1C00-00007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3" name="Option Button 632">
          <a:extLst>
            <a:ext uri="{FF2B5EF4-FFF2-40B4-BE49-F238E27FC236}">
              <a16:creationId xmlns:a16="http://schemas.microsoft.com/office/drawing/2014/main" id="{00000000-0008-0000-1C00-00007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4" name="Option Button 633">
          <a:extLst>
            <a:ext uri="{FF2B5EF4-FFF2-40B4-BE49-F238E27FC236}">
              <a16:creationId xmlns:a16="http://schemas.microsoft.com/office/drawing/2014/main" id="{00000000-0008-0000-1C00-00007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5" name="Option Button 634">
          <a:extLst>
            <a:ext uri="{FF2B5EF4-FFF2-40B4-BE49-F238E27FC236}">
              <a16:creationId xmlns:a16="http://schemas.microsoft.com/office/drawing/2014/main" id="{00000000-0008-0000-1C00-00007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6" name="Group Box 635" descr="Group Box 5">
          <a:extLst>
            <a:ext uri="{FF2B5EF4-FFF2-40B4-BE49-F238E27FC236}">
              <a16:creationId xmlns:a16="http://schemas.microsoft.com/office/drawing/2014/main" id="{00000000-0008-0000-1C00-00007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147</xdr:row>
      <xdr:rowOff>34920</xdr:rowOff>
    </xdr:from>
    <xdr:to>
      <xdr:col>7</xdr:col>
      <xdr:colOff>-323640</xdr:colOff>
      <xdr:row>148</xdr:row>
      <xdr:rowOff>0</xdr:rowOff>
    </xdr:to>
    <xdr:sp macro="" textlink="">
      <xdr:nvSpPr>
        <xdr:cNvPr id="637" name="Option Button 636">
          <a:extLst>
            <a:ext uri="{FF2B5EF4-FFF2-40B4-BE49-F238E27FC236}">
              <a16:creationId xmlns:a16="http://schemas.microsoft.com/office/drawing/2014/main" id="{00000000-0008-0000-1C00-00007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8" name="Option Button 637">
          <a:extLst>
            <a:ext uri="{FF2B5EF4-FFF2-40B4-BE49-F238E27FC236}">
              <a16:creationId xmlns:a16="http://schemas.microsoft.com/office/drawing/2014/main" id="{00000000-0008-0000-1C00-00007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9" name="Option Button 638">
          <a:extLst>
            <a:ext uri="{FF2B5EF4-FFF2-40B4-BE49-F238E27FC236}">
              <a16:creationId xmlns:a16="http://schemas.microsoft.com/office/drawing/2014/main" id="{00000000-0008-0000-1C00-00007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0" name="Option Button 639">
          <a:extLst>
            <a:ext uri="{FF2B5EF4-FFF2-40B4-BE49-F238E27FC236}">
              <a16:creationId xmlns:a16="http://schemas.microsoft.com/office/drawing/2014/main" id="{00000000-0008-0000-1C00-00008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1" name="Group Box 640" descr="Group Box 5">
          <a:extLst>
            <a:ext uri="{FF2B5EF4-FFF2-40B4-BE49-F238E27FC236}">
              <a16:creationId xmlns:a16="http://schemas.microsoft.com/office/drawing/2014/main" id="{00000000-0008-0000-1C00-00008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148</xdr:row>
      <xdr:rowOff>34920</xdr:rowOff>
    </xdr:from>
    <xdr:to>
      <xdr:col>7</xdr:col>
      <xdr:colOff>-323640</xdr:colOff>
      <xdr:row>149</xdr:row>
      <xdr:rowOff>0</xdr:rowOff>
    </xdr:to>
    <xdr:sp macro="" textlink="">
      <xdr:nvSpPr>
        <xdr:cNvPr id="642" name="Option Button 641">
          <a:extLst>
            <a:ext uri="{FF2B5EF4-FFF2-40B4-BE49-F238E27FC236}">
              <a16:creationId xmlns:a16="http://schemas.microsoft.com/office/drawing/2014/main" id="{00000000-0008-0000-1C00-00008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3" name="Option Button 642">
          <a:extLst>
            <a:ext uri="{FF2B5EF4-FFF2-40B4-BE49-F238E27FC236}">
              <a16:creationId xmlns:a16="http://schemas.microsoft.com/office/drawing/2014/main" id="{00000000-0008-0000-1C00-00008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4" name="Option Button 643">
          <a:extLst>
            <a:ext uri="{FF2B5EF4-FFF2-40B4-BE49-F238E27FC236}">
              <a16:creationId xmlns:a16="http://schemas.microsoft.com/office/drawing/2014/main" id="{00000000-0008-0000-1C00-00008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5" name="Option Button 644">
          <a:extLst>
            <a:ext uri="{FF2B5EF4-FFF2-40B4-BE49-F238E27FC236}">
              <a16:creationId xmlns:a16="http://schemas.microsoft.com/office/drawing/2014/main" id="{00000000-0008-0000-1C00-00008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6" name="Group Box 645" descr="Group Box 5">
          <a:extLst>
            <a:ext uri="{FF2B5EF4-FFF2-40B4-BE49-F238E27FC236}">
              <a16:creationId xmlns:a16="http://schemas.microsoft.com/office/drawing/2014/main" id="{00000000-0008-0000-1C00-00008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149</xdr:row>
      <xdr:rowOff>34920</xdr:rowOff>
    </xdr:from>
    <xdr:to>
      <xdr:col>7</xdr:col>
      <xdr:colOff>-323640</xdr:colOff>
      <xdr:row>150</xdr:row>
      <xdr:rowOff>0</xdr:rowOff>
    </xdr:to>
    <xdr:sp macro="" textlink="">
      <xdr:nvSpPr>
        <xdr:cNvPr id="647" name="Option Button 646">
          <a:extLst>
            <a:ext uri="{FF2B5EF4-FFF2-40B4-BE49-F238E27FC236}">
              <a16:creationId xmlns:a16="http://schemas.microsoft.com/office/drawing/2014/main" id="{00000000-0008-0000-1C00-00008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8" name="Option Button 647">
          <a:extLst>
            <a:ext uri="{FF2B5EF4-FFF2-40B4-BE49-F238E27FC236}">
              <a16:creationId xmlns:a16="http://schemas.microsoft.com/office/drawing/2014/main" id="{00000000-0008-0000-1C00-00008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9" name="Option Button 648">
          <a:extLst>
            <a:ext uri="{FF2B5EF4-FFF2-40B4-BE49-F238E27FC236}">
              <a16:creationId xmlns:a16="http://schemas.microsoft.com/office/drawing/2014/main" id="{00000000-0008-0000-1C00-00008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0" name="Option Button 649">
          <a:extLst>
            <a:ext uri="{FF2B5EF4-FFF2-40B4-BE49-F238E27FC236}">
              <a16:creationId xmlns:a16="http://schemas.microsoft.com/office/drawing/2014/main" id="{00000000-0008-0000-1C00-00008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1" name="Group Box 650" descr="Group Box 5">
          <a:extLst>
            <a:ext uri="{FF2B5EF4-FFF2-40B4-BE49-F238E27FC236}">
              <a16:creationId xmlns:a16="http://schemas.microsoft.com/office/drawing/2014/main" id="{00000000-0008-0000-1C00-00008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150</xdr:row>
      <xdr:rowOff>34920</xdr:rowOff>
    </xdr:from>
    <xdr:to>
      <xdr:col>7</xdr:col>
      <xdr:colOff>-323640</xdr:colOff>
      <xdr:row>151</xdr:row>
      <xdr:rowOff>0</xdr:rowOff>
    </xdr:to>
    <xdr:sp macro="" textlink="">
      <xdr:nvSpPr>
        <xdr:cNvPr id="652" name="Option Button 651">
          <a:extLst>
            <a:ext uri="{FF2B5EF4-FFF2-40B4-BE49-F238E27FC236}">
              <a16:creationId xmlns:a16="http://schemas.microsoft.com/office/drawing/2014/main" id="{00000000-0008-0000-1C00-00008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3" name="Option Button 652">
          <a:extLst>
            <a:ext uri="{FF2B5EF4-FFF2-40B4-BE49-F238E27FC236}">
              <a16:creationId xmlns:a16="http://schemas.microsoft.com/office/drawing/2014/main" id="{00000000-0008-0000-1C00-00008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4" name="Option Button 653">
          <a:extLst>
            <a:ext uri="{FF2B5EF4-FFF2-40B4-BE49-F238E27FC236}">
              <a16:creationId xmlns:a16="http://schemas.microsoft.com/office/drawing/2014/main" id="{00000000-0008-0000-1C00-00008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5" name="Option Button 654">
          <a:extLst>
            <a:ext uri="{FF2B5EF4-FFF2-40B4-BE49-F238E27FC236}">
              <a16:creationId xmlns:a16="http://schemas.microsoft.com/office/drawing/2014/main" id="{00000000-0008-0000-1C00-00008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6" name="Group Box 655" descr="Group Box 5">
          <a:extLst>
            <a:ext uri="{FF2B5EF4-FFF2-40B4-BE49-F238E27FC236}">
              <a16:creationId xmlns:a16="http://schemas.microsoft.com/office/drawing/2014/main" id="{00000000-0008-0000-1C00-00009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151</xdr:row>
      <xdr:rowOff>34920</xdr:rowOff>
    </xdr:from>
    <xdr:to>
      <xdr:col>7</xdr:col>
      <xdr:colOff>-323640</xdr:colOff>
      <xdr:row>152</xdr:row>
      <xdr:rowOff>0</xdr:rowOff>
    </xdr:to>
    <xdr:sp macro="" textlink="">
      <xdr:nvSpPr>
        <xdr:cNvPr id="657" name="Option Button 656">
          <a:extLst>
            <a:ext uri="{FF2B5EF4-FFF2-40B4-BE49-F238E27FC236}">
              <a16:creationId xmlns:a16="http://schemas.microsoft.com/office/drawing/2014/main" id="{00000000-0008-0000-1C00-00009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8" name="Option Button 657">
          <a:extLst>
            <a:ext uri="{FF2B5EF4-FFF2-40B4-BE49-F238E27FC236}">
              <a16:creationId xmlns:a16="http://schemas.microsoft.com/office/drawing/2014/main" id="{00000000-0008-0000-1C00-00009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9" name="Option Button 658">
          <a:extLst>
            <a:ext uri="{FF2B5EF4-FFF2-40B4-BE49-F238E27FC236}">
              <a16:creationId xmlns:a16="http://schemas.microsoft.com/office/drawing/2014/main" id="{00000000-0008-0000-1C00-00009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0" name="Option Button 659">
          <a:extLst>
            <a:ext uri="{FF2B5EF4-FFF2-40B4-BE49-F238E27FC236}">
              <a16:creationId xmlns:a16="http://schemas.microsoft.com/office/drawing/2014/main" id="{00000000-0008-0000-1C00-00009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1" name="Group Box 660" descr="Group Box 5">
          <a:extLst>
            <a:ext uri="{FF2B5EF4-FFF2-40B4-BE49-F238E27FC236}">
              <a16:creationId xmlns:a16="http://schemas.microsoft.com/office/drawing/2014/main" id="{00000000-0008-0000-1C00-00009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152</xdr:row>
      <xdr:rowOff>34920</xdr:rowOff>
    </xdr:from>
    <xdr:to>
      <xdr:col>7</xdr:col>
      <xdr:colOff>-323640</xdr:colOff>
      <xdr:row>153</xdr:row>
      <xdr:rowOff>0</xdr:rowOff>
    </xdr:to>
    <xdr:sp macro="" textlink="">
      <xdr:nvSpPr>
        <xdr:cNvPr id="662" name="Option Button 661">
          <a:extLst>
            <a:ext uri="{FF2B5EF4-FFF2-40B4-BE49-F238E27FC236}">
              <a16:creationId xmlns:a16="http://schemas.microsoft.com/office/drawing/2014/main" id="{00000000-0008-0000-1C00-00009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3" name="Option Button 662">
          <a:extLst>
            <a:ext uri="{FF2B5EF4-FFF2-40B4-BE49-F238E27FC236}">
              <a16:creationId xmlns:a16="http://schemas.microsoft.com/office/drawing/2014/main" id="{00000000-0008-0000-1C00-00009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4" name="Option Button 663">
          <a:extLst>
            <a:ext uri="{FF2B5EF4-FFF2-40B4-BE49-F238E27FC236}">
              <a16:creationId xmlns:a16="http://schemas.microsoft.com/office/drawing/2014/main" id="{00000000-0008-0000-1C00-00009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5" name="Option Button 664">
          <a:extLst>
            <a:ext uri="{FF2B5EF4-FFF2-40B4-BE49-F238E27FC236}">
              <a16:creationId xmlns:a16="http://schemas.microsoft.com/office/drawing/2014/main" id="{00000000-0008-0000-1C00-00009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6" name="Group Box 665" descr="Group Box 5">
          <a:extLst>
            <a:ext uri="{FF2B5EF4-FFF2-40B4-BE49-F238E27FC236}">
              <a16:creationId xmlns:a16="http://schemas.microsoft.com/office/drawing/2014/main" id="{00000000-0008-0000-1C00-00009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153</xdr:row>
      <xdr:rowOff>34920</xdr:rowOff>
    </xdr:from>
    <xdr:to>
      <xdr:col>7</xdr:col>
      <xdr:colOff>-323640</xdr:colOff>
      <xdr:row>154</xdr:row>
      <xdr:rowOff>0</xdr:rowOff>
    </xdr:to>
    <xdr:sp macro="" textlink="">
      <xdr:nvSpPr>
        <xdr:cNvPr id="667" name="Option Button 666">
          <a:extLst>
            <a:ext uri="{FF2B5EF4-FFF2-40B4-BE49-F238E27FC236}">
              <a16:creationId xmlns:a16="http://schemas.microsoft.com/office/drawing/2014/main" id="{00000000-0008-0000-1C00-00009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8" name="Option Button 667">
          <a:extLst>
            <a:ext uri="{FF2B5EF4-FFF2-40B4-BE49-F238E27FC236}">
              <a16:creationId xmlns:a16="http://schemas.microsoft.com/office/drawing/2014/main" id="{00000000-0008-0000-1C00-00009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9" name="Option Button 668">
          <a:extLst>
            <a:ext uri="{FF2B5EF4-FFF2-40B4-BE49-F238E27FC236}">
              <a16:creationId xmlns:a16="http://schemas.microsoft.com/office/drawing/2014/main" id="{00000000-0008-0000-1C00-00009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0" name="Option Button 669">
          <a:extLst>
            <a:ext uri="{FF2B5EF4-FFF2-40B4-BE49-F238E27FC236}">
              <a16:creationId xmlns:a16="http://schemas.microsoft.com/office/drawing/2014/main" id="{00000000-0008-0000-1C00-00009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1" name="Group Box 670" descr="Group Box 5">
          <a:extLst>
            <a:ext uri="{FF2B5EF4-FFF2-40B4-BE49-F238E27FC236}">
              <a16:creationId xmlns:a16="http://schemas.microsoft.com/office/drawing/2014/main" id="{00000000-0008-0000-1C00-00009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154</xdr:row>
      <xdr:rowOff>34920</xdr:rowOff>
    </xdr:from>
    <xdr:to>
      <xdr:col>7</xdr:col>
      <xdr:colOff>-323640</xdr:colOff>
      <xdr:row>155</xdr:row>
      <xdr:rowOff>0</xdr:rowOff>
    </xdr:to>
    <xdr:sp macro="" textlink="">
      <xdr:nvSpPr>
        <xdr:cNvPr id="672" name="Option Button 671">
          <a:extLst>
            <a:ext uri="{FF2B5EF4-FFF2-40B4-BE49-F238E27FC236}">
              <a16:creationId xmlns:a16="http://schemas.microsoft.com/office/drawing/2014/main" id="{00000000-0008-0000-1C00-0000A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3" name="Option Button 672">
          <a:extLst>
            <a:ext uri="{FF2B5EF4-FFF2-40B4-BE49-F238E27FC236}">
              <a16:creationId xmlns:a16="http://schemas.microsoft.com/office/drawing/2014/main" id="{00000000-0008-0000-1C00-0000A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4" name="Option Button 673">
          <a:extLst>
            <a:ext uri="{FF2B5EF4-FFF2-40B4-BE49-F238E27FC236}">
              <a16:creationId xmlns:a16="http://schemas.microsoft.com/office/drawing/2014/main" id="{00000000-0008-0000-1C00-0000A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5" name="Option Button 674">
          <a:extLst>
            <a:ext uri="{FF2B5EF4-FFF2-40B4-BE49-F238E27FC236}">
              <a16:creationId xmlns:a16="http://schemas.microsoft.com/office/drawing/2014/main" id="{00000000-0008-0000-1C00-0000A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6" name="Group Box 675" descr="Group Box 5">
          <a:extLst>
            <a:ext uri="{FF2B5EF4-FFF2-40B4-BE49-F238E27FC236}">
              <a16:creationId xmlns:a16="http://schemas.microsoft.com/office/drawing/2014/main" id="{00000000-0008-0000-1C00-0000A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155</xdr:row>
      <xdr:rowOff>34920</xdr:rowOff>
    </xdr:from>
    <xdr:to>
      <xdr:col>7</xdr:col>
      <xdr:colOff>-323640</xdr:colOff>
      <xdr:row>156</xdr:row>
      <xdr:rowOff>0</xdr:rowOff>
    </xdr:to>
    <xdr:sp macro="" textlink="">
      <xdr:nvSpPr>
        <xdr:cNvPr id="677" name="Option Button 676">
          <a:extLst>
            <a:ext uri="{FF2B5EF4-FFF2-40B4-BE49-F238E27FC236}">
              <a16:creationId xmlns:a16="http://schemas.microsoft.com/office/drawing/2014/main" id="{00000000-0008-0000-1C00-0000A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8" name="Option Button 677">
          <a:extLst>
            <a:ext uri="{FF2B5EF4-FFF2-40B4-BE49-F238E27FC236}">
              <a16:creationId xmlns:a16="http://schemas.microsoft.com/office/drawing/2014/main" id="{00000000-0008-0000-1C00-0000A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9" name="Option Button 678">
          <a:extLst>
            <a:ext uri="{FF2B5EF4-FFF2-40B4-BE49-F238E27FC236}">
              <a16:creationId xmlns:a16="http://schemas.microsoft.com/office/drawing/2014/main" id="{00000000-0008-0000-1C00-0000A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0" name="Option Button 679">
          <a:extLst>
            <a:ext uri="{FF2B5EF4-FFF2-40B4-BE49-F238E27FC236}">
              <a16:creationId xmlns:a16="http://schemas.microsoft.com/office/drawing/2014/main" id="{00000000-0008-0000-1C00-0000A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1" name="Group Box 680" descr="Group Box 5">
          <a:extLst>
            <a:ext uri="{FF2B5EF4-FFF2-40B4-BE49-F238E27FC236}">
              <a16:creationId xmlns:a16="http://schemas.microsoft.com/office/drawing/2014/main" id="{00000000-0008-0000-1C00-0000A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156</xdr:row>
      <xdr:rowOff>34920</xdr:rowOff>
    </xdr:from>
    <xdr:to>
      <xdr:col>7</xdr:col>
      <xdr:colOff>-323640</xdr:colOff>
      <xdr:row>157</xdr:row>
      <xdr:rowOff>0</xdr:rowOff>
    </xdr:to>
    <xdr:sp macro="" textlink="">
      <xdr:nvSpPr>
        <xdr:cNvPr id="682" name="Option Button 681">
          <a:extLst>
            <a:ext uri="{FF2B5EF4-FFF2-40B4-BE49-F238E27FC236}">
              <a16:creationId xmlns:a16="http://schemas.microsoft.com/office/drawing/2014/main" id="{00000000-0008-0000-1C00-0000A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3" name="Option Button 682">
          <a:extLst>
            <a:ext uri="{FF2B5EF4-FFF2-40B4-BE49-F238E27FC236}">
              <a16:creationId xmlns:a16="http://schemas.microsoft.com/office/drawing/2014/main" id="{00000000-0008-0000-1C00-0000A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4" name="Option Button 683">
          <a:extLst>
            <a:ext uri="{FF2B5EF4-FFF2-40B4-BE49-F238E27FC236}">
              <a16:creationId xmlns:a16="http://schemas.microsoft.com/office/drawing/2014/main" id="{00000000-0008-0000-1C00-0000A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5" name="Option Button 684">
          <a:extLst>
            <a:ext uri="{FF2B5EF4-FFF2-40B4-BE49-F238E27FC236}">
              <a16:creationId xmlns:a16="http://schemas.microsoft.com/office/drawing/2014/main" id="{00000000-0008-0000-1C00-0000A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6" name="Group Box 685" descr="Group Box 5">
          <a:extLst>
            <a:ext uri="{FF2B5EF4-FFF2-40B4-BE49-F238E27FC236}">
              <a16:creationId xmlns:a16="http://schemas.microsoft.com/office/drawing/2014/main" id="{00000000-0008-0000-1C00-0000A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157</xdr:row>
      <xdr:rowOff>34920</xdr:rowOff>
    </xdr:from>
    <xdr:to>
      <xdr:col>7</xdr:col>
      <xdr:colOff>-323640</xdr:colOff>
      <xdr:row>158</xdr:row>
      <xdr:rowOff>0</xdr:rowOff>
    </xdr:to>
    <xdr:sp macro="" textlink="">
      <xdr:nvSpPr>
        <xdr:cNvPr id="687" name="Option Button 686">
          <a:extLst>
            <a:ext uri="{FF2B5EF4-FFF2-40B4-BE49-F238E27FC236}">
              <a16:creationId xmlns:a16="http://schemas.microsoft.com/office/drawing/2014/main" id="{00000000-0008-0000-1C00-0000A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8" name="Option Button 687">
          <a:extLst>
            <a:ext uri="{FF2B5EF4-FFF2-40B4-BE49-F238E27FC236}">
              <a16:creationId xmlns:a16="http://schemas.microsoft.com/office/drawing/2014/main" id="{00000000-0008-0000-1C00-0000B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9" name="Option Button 688">
          <a:extLst>
            <a:ext uri="{FF2B5EF4-FFF2-40B4-BE49-F238E27FC236}">
              <a16:creationId xmlns:a16="http://schemas.microsoft.com/office/drawing/2014/main" id="{00000000-0008-0000-1C00-0000B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0" name="Option Button 689">
          <a:extLst>
            <a:ext uri="{FF2B5EF4-FFF2-40B4-BE49-F238E27FC236}">
              <a16:creationId xmlns:a16="http://schemas.microsoft.com/office/drawing/2014/main" id="{00000000-0008-0000-1C00-0000B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1" name="Group Box 690" descr="Group Box 5">
          <a:extLst>
            <a:ext uri="{FF2B5EF4-FFF2-40B4-BE49-F238E27FC236}">
              <a16:creationId xmlns:a16="http://schemas.microsoft.com/office/drawing/2014/main" id="{00000000-0008-0000-1C00-0000B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158</xdr:row>
      <xdr:rowOff>34920</xdr:rowOff>
    </xdr:from>
    <xdr:to>
      <xdr:col>7</xdr:col>
      <xdr:colOff>-323640</xdr:colOff>
      <xdr:row>159</xdr:row>
      <xdr:rowOff>0</xdr:rowOff>
    </xdr:to>
    <xdr:sp macro="" textlink="">
      <xdr:nvSpPr>
        <xdr:cNvPr id="692" name="Option Button 691">
          <a:extLst>
            <a:ext uri="{FF2B5EF4-FFF2-40B4-BE49-F238E27FC236}">
              <a16:creationId xmlns:a16="http://schemas.microsoft.com/office/drawing/2014/main" id="{00000000-0008-0000-1C00-0000B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3" name="Option Button 692">
          <a:extLst>
            <a:ext uri="{FF2B5EF4-FFF2-40B4-BE49-F238E27FC236}">
              <a16:creationId xmlns:a16="http://schemas.microsoft.com/office/drawing/2014/main" id="{00000000-0008-0000-1C00-0000B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4" name="Option Button 693">
          <a:extLst>
            <a:ext uri="{FF2B5EF4-FFF2-40B4-BE49-F238E27FC236}">
              <a16:creationId xmlns:a16="http://schemas.microsoft.com/office/drawing/2014/main" id="{00000000-0008-0000-1C00-0000B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5" name="Option Button 694">
          <a:extLst>
            <a:ext uri="{FF2B5EF4-FFF2-40B4-BE49-F238E27FC236}">
              <a16:creationId xmlns:a16="http://schemas.microsoft.com/office/drawing/2014/main" id="{00000000-0008-0000-1C00-0000B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6" name="Group Box 695" descr="Group Box 5">
          <a:extLst>
            <a:ext uri="{FF2B5EF4-FFF2-40B4-BE49-F238E27FC236}">
              <a16:creationId xmlns:a16="http://schemas.microsoft.com/office/drawing/2014/main" id="{00000000-0008-0000-1C00-0000B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159</xdr:row>
      <xdr:rowOff>34920</xdr:rowOff>
    </xdr:from>
    <xdr:to>
      <xdr:col>7</xdr:col>
      <xdr:colOff>-323640</xdr:colOff>
      <xdr:row>160</xdr:row>
      <xdr:rowOff>0</xdr:rowOff>
    </xdr:to>
    <xdr:sp macro="" textlink="">
      <xdr:nvSpPr>
        <xdr:cNvPr id="697" name="Option Button 696">
          <a:extLst>
            <a:ext uri="{FF2B5EF4-FFF2-40B4-BE49-F238E27FC236}">
              <a16:creationId xmlns:a16="http://schemas.microsoft.com/office/drawing/2014/main" id="{00000000-0008-0000-1C00-0000B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8" name="Option Button 697">
          <a:extLst>
            <a:ext uri="{FF2B5EF4-FFF2-40B4-BE49-F238E27FC236}">
              <a16:creationId xmlns:a16="http://schemas.microsoft.com/office/drawing/2014/main" id="{00000000-0008-0000-1C00-0000B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9" name="Option Button 698">
          <a:extLst>
            <a:ext uri="{FF2B5EF4-FFF2-40B4-BE49-F238E27FC236}">
              <a16:creationId xmlns:a16="http://schemas.microsoft.com/office/drawing/2014/main" id="{00000000-0008-0000-1C00-0000B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0" name="Option Button 699">
          <a:extLst>
            <a:ext uri="{FF2B5EF4-FFF2-40B4-BE49-F238E27FC236}">
              <a16:creationId xmlns:a16="http://schemas.microsoft.com/office/drawing/2014/main" id="{00000000-0008-0000-1C00-0000B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1" name="Group Box 700" descr="Group Box 5">
          <a:extLst>
            <a:ext uri="{FF2B5EF4-FFF2-40B4-BE49-F238E27FC236}">
              <a16:creationId xmlns:a16="http://schemas.microsoft.com/office/drawing/2014/main" id="{00000000-0008-0000-1C00-0000B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160</xdr:row>
      <xdr:rowOff>34920</xdr:rowOff>
    </xdr:from>
    <xdr:to>
      <xdr:col>7</xdr:col>
      <xdr:colOff>-323640</xdr:colOff>
      <xdr:row>161</xdr:row>
      <xdr:rowOff>0</xdr:rowOff>
    </xdr:to>
    <xdr:sp macro="" textlink="">
      <xdr:nvSpPr>
        <xdr:cNvPr id="702" name="Option Button 701">
          <a:extLst>
            <a:ext uri="{FF2B5EF4-FFF2-40B4-BE49-F238E27FC236}">
              <a16:creationId xmlns:a16="http://schemas.microsoft.com/office/drawing/2014/main" id="{00000000-0008-0000-1C00-0000B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3" name="Option Button 702">
          <a:extLst>
            <a:ext uri="{FF2B5EF4-FFF2-40B4-BE49-F238E27FC236}">
              <a16:creationId xmlns:a16="http://schemas.microsoft.com/office/drawing/2014/main" id="{00000000-0008-0000-1C00-0000B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4" name="Option Button 703">
          <a:extLst>
            <a:ext uri="{FF2B5EF4-FFF2-40B4-BE49-F238E27FC236}">
              <a16:creationId xmlns:a16="http://schemas.microsoft.com/office/drawing/2014/main" id="{00000000-0008-0000-1C00-0000C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5" name="Option Button 704">
          <a:extLst>
            <a:ext uri="{FF2B5EF4-FFF2-40B4-BE49-F238E27FC236}">
              <a16:creationId xmlns:a16="http://schemas.microsoft.com/office/drawing/2014/main" id="{00000000-0008-0000-1C00-0000C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6" name="Group Box 705" descr="Group Box 5">
          <a:extLst>
            <a:ext uri="{FF2B5EF4-FFF2-40B4-BE49-F238E27FC236}">
              <a16:creationId xmlns:a16="http://schemas.microsoft.com/office/drawing/2014/main" id="{00000000-0008-0000-1C00-0000C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161</xdr:row>
      <xdr:rowOff>34920</xdr:rowOff>
    </xdr:from>
    <xdr:to>
      <xdr:col>7</xdr:col>
      <xdr:colOff>-323640</xdr:colOff>
      <xdr:row>162</xdr:row>
      <xdr:rowOff>0</xdr:rowOff>
    </xdr:to>
    <xdr:sp macro="" textlink="">
      <xdr:nvSpPr>
        <xdr:cNvPr id="707" name="Option Button 706">
          <a:extLst>
            <a:ext uri="{FF2B5EF4-FFF2-40B4-BE49-F238E27FC236}">
              <a16:creationId xmlns:a16="http://schemas.microsoft.com/office/drawing/2014/main" id="{00000000-0008-0000-1C00-0000C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8" name="Option Button 707">
          <a:extLst>
            <a:ext uri="{FF2B5EF4-FFF2-40B4-BE49-F238E27FC236}">
              <a16:creationId xmlns:a16="http://schemas.microsoft.com/office/drawing/2014/main" id="{00000000-0008-0000-1C00-0000C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9" name="Option Button 708">
          <a:extLst>
            <a:ext uri="{FF2B5EF4-FFF2-40B4-BE49-F238E27FC236}">
              <a16:creationId xmlns:a16="http://schemas.microsoft.com/office/drawing/2014/main" id="{00000000-0008-0000-1C00-0000C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0" name="Option Button 709">
          <a:extLst>
            <a:ext uri="{FF2B5EF4-FFF2-40B4-BE49-F238E27FC236}">
              <a16:creationId xmlns:a16="http://schemas.microsoft.com/office/drawing/2014/main" id="{00000000-0008-0000-1C00-0000C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1" name="Group Box 710" descr="Group Box 5">
          <a:extLst>
            <a:ext uri="{FF2B5EF4-FFF2-40B4-BE49-F238E27FC236}">
              <a16:creationId xmlns:a16="http://schemas.microsoft.com/office/drawing/2014/main" id="{00000000-0008-0000-1C00-0000C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162</xdr:row>
      <xdr:rowOff>34920</xdr:rowOff>
    </xdr:from>
    <xdr:to>
      <xdr:col>7</xdr:col>
      <xdr:colOff>-323640</xdr:colOff>
      <xdr:row>163</xdr:row>
      <xdr:rowOff>0</xdr:rowOff>
    </xdr:to>
    <xdr:sp macro="" textlink="">
      <xdr:nvSpPr>
        <xdr:cNvPr id="712" name="Option Button 711">
          <a:extLst>
            <a:ext uri="{FF2B5EF4-FFF2-40B4-BE49-F238E27FC236}">
              <a16:creationId xmlns:a16="http://schemas.microsoft.com/office/drawing/2014/main" id="{00000000-0008-0000-1C00-0000C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3" name="Option Button 712">
          <a:extLst>
            <a:ext uri="{FF2B5EF4-FFF2-40B4-BE49-F238E27FC236}">
              <a16:creationId xmlns:a16="http://schemas.microsoft.com/office/drawing/2014/main" id="{00000000-0008-0000-1C00-0000C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4" name="Option Button 713">
          <a:extLst>
            <a:ext uri="{FF2B5EF4-FFF2-40B4-BE49-F238E27FC236}">
              <a16:creationId xmlns:a16="http://schemas.microsoft.com/office/drawing/2014/main" id="{00000000-0008-0000-1C00-0000C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5" name="Option Button 714">
          <a:extLst>
            <a:ext uri="{FF2B5EF4-FFF2-40B4-BE49-F238E27FC236}">
              <a16:creationId xmlns:a16="http://schemas.microsoft.com/office/drawing/2014/main" id="{00000000-0008-0000-1C00-0000C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6" name="Group Box 715" descr="Group Box 5">
          <a:extLst>
            <a:ext uri="{FF2B5EF4-FFF2-40B4-BE49-F238E27FC236}">
              <a16:creationId xmlns:a16="http://schemas.microsoft.com/office/drawing/2014/main" id="{00000000-0008-0000-1C00-0000C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163</xdr:row>
      <xdr:rowOff>34920</xdr:rowOff>
    </xdr:from>
    <xdr:to>
      <xdr:col>7</xdr:col>
      <xdr:colOff>-323640</xdr:colOff>
      <xdr:row>164</xdr:row>
      <xdr:rowOff>0</xdr:rowOff>
    </xdr:to>
    <xdr:sp macro="" textlink="">
      <xdr:nvSpPr>
        <xdr:cNvPr id="717" name="Option Button 716">
          <a:extLst>
            <a:ext uri="{FF2B5EF4-FFF2-40B4-BE49-F238E27FC236}">
              <a16:creationId xmlns:a16="http://schemas.microsoft.com/office/drawing/2014/main" id="{00000000-0008-0000-1C00-0000C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8" name="Option Button 717">
          <a:extLst>
            <a:ext uri="{FF2B5EF4-FFF2-40B4-BE49-F238E27FC236}">
              <a16:creationId xmlns:a16="http://schemas.microsoft.com/office/drawing/2014/main" id="{00000000-0008-0000-1C00-0000C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9" name="Option Button 718">
          <a:extLst>
            <a:ext uri="{FF2B5EF4-FFF2-40B4-BE49-F238E27FC236}">
              <a16:creationId xmlns:a16="http://schemas.microsoft.com/office/drawing/2014/main" id="{00000000-0008-0000-1C00-0000C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0" name="Option Button 719">
          <a:extLst>
            <a:ext uri="{FF2B5EF4-FFF2-40B4-BE49-F238E27FC236}">
              <a16:creationId xmlns:a16="http://schemas.microsoft.com/office/drawing/2014/main" id="{00000000-0008-0000-1C00-0000D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1" name="Group Box 720" descr="Group Box 5">
          <a:extLst>
            <a:ext uri="{FF2B5EF4-FFF2-40B4-BE49-F238E27FC236}">
              <a16:creationId xmlns:a16="http://schemas.microsoft.com/office/drawing/2014/main" id="{00000000-0008-0000-1C00-0000D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164</xdr:row>
      <xdr:rowOff>34920</xdr:rowOff>
    </xdr:from>
    <xdr:to>
      <xdr:col>7</xdr:col>
      <xdr:colOff>-323640</xdr:colOff>
      <xdr:row>165</xdr:row>
      <xdr:rowOff>0</xdr:rowOff>
    </xdr:to>
    <xdr:sp macro="" textlink="">
      <xdr:nvSpPr>
        <xdr:cNvPr id="722" name="Option Button 721">
          <a:extLst>
            <a:ext uri="{FF2B5EF4-FFF2-40B4-BE49-F238E27FC236}">
              <a16:creationId xmlns:a16="http://schemas.microsoft.com/office/drawing/2014/main" id="{00000000-0008-0000-1C00-0000D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3" name="Option Button 722">
          <a:extLst>
            <a:ext uri="{FF2B5EF4-FFF2-40B4-BE49-F238E27FC236}">
              <a16:creationId xmlns:a16="http://schemas.microsoft.com/office/drawing/2014/main" id="{00000000-0008-0000-1C00-0000D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4" name="Option Button 723">
          <a:extLst>
            <a:ext uri="{FF2B5EF4-FFF2-40B4-BE49-F238E27FC236}">
              <a16:creationId xmlns:a16="http://schemas.microsoft.com/office/drawing/2014/main" id="{00000000-0008-0000-1C00-0000D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5" name="Option Button 724">
          <a:extLst>
            <a:ext uri="{FF2B5EF4-FFF2-40B4-BE49-F238E27FC236}">
              <a16:creationId xmlns:a16="http://schemas.microsoft.com/office/drawing/2014/main" id="{00000000-0008-0000-1C00-0000D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6" name="Group Box 725" descr="Group Box 5">
          <a:extLst>
            <a:ext uri="{FF2B5EF4-FFF2-40B4-BE49-F238E27FC236}">
              <a16:creationId xmlns:a16="http://schemas.microsoft.com/office/drawing/2014/main" id="{00000000-0008-0000-1C00-0000D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165</xdr:row>
      <xdr:rowOff>34920</xdr:rowOff>
    </xdr:from>
    <xdr:to>
      <xdr:col>7</xdr:col>
      <xdr:colOff>-323640</xdr:colOff>
      <xdr:row>166</xdr:row>
      <xdr:rowOff>0</xdr:rowOff>
    </xdr:to>
    <xdr:sp macro="" textlink="">
      <xdr:nvSpPr>
        <xdr:cNvPr id="727" name="Option Button 726">
          <a:extLst>
            <a:ext uri="{FF2B5EF4-FFF2-40B4-BE49-F238E27FC236}">
              <a16:creationId xmlns:a16="http://schemas.microsoft.com/office/drawing/2014/main" id="{00000000-0008-0000-1C00-0000D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8" name="Option Button 727">
          <a:extLst>
            <a:ext uri="{FF2B5EF4-FFF2-40B4-BE49-F238E27FC236}">
              <a16:creationId xmlns:a16="http://schemas.microsoft.com/office/drawing/2014/main" id="{00000000-0008-0000-1C00-0000D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9" name="Option Button 728">
          <a:extLst>
            <a:ext uri="{FF2B5EF4-FFF2-40B4-BE49-F238E27FC236}">
              <a16:creationId xmlns:a16="http://schemas.microsoft.com/office/drawing/2014/main" id="{00000000-0008-0000-1C00-0000D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0" name="Option Button 729">
          <a:extLst>
            <a:ext uri="{FF2B5EF4-FFF2-40B4-BE49-F238E27FC236}">
              <a16:creationId xmlns:a16="http://schemas.microsoft.com/office/drawing/2014/main" id="{00000000-0008-0000-1C00-0000D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1" name="Group Box 730" descr="Group Box 5">
          <a:extLst>
            <a:ext uri="{FF2B5EF4-FFF2-40B4-BE49-F238E27FC236}">
              <a16:creationId xmlns:a16="http://schemas.microsoft.com/office/drawing/2014/main" id="{00000000-0008-0000-1C00-0000D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166</xdr:row>
      <xdr:rowOff>34920</xdr:rowOff>
    </xdr:from>
    <xdr:to>
      <xdr:col>7</xdr:col>
      <xdr:colOff>-323640</xdr:colOff>
      <xdr:row>167</xdr:row>
      <xdr:rowOff>0</xdr:rowOff>
    </xdr:to>
    <xdr:sp macro="" textlink="">
      <xdr:nvSpPr>
        <xdr:cNvPr id="732" name="Option Button 731">
          <a:extLst>
            <a:ext uri="{FF2B5EF4-FFF2-40B4-BE49-F238E27FC236}">
              <a16:creationId xmlns:a16="http://schemas.microsoft.com/office/drawing/2014/main" id="{00000000-0008-0000-1C00-0000D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3" name="Option Button 732">
          <a:extLst>
            <a:ext uri="{FF2B5EF4-FFF2-40B4-BE49-F238E27FC236}">
              <a16:creationId xmlns:a16="http://schemas.microsoft.com/office/drawing/2014/main" id="{00000000-0008-0000-1C00-0000D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4" name="Option Button 733">
          <a:extLst>
            <a:ext uri="{FF2B5EF4-FFF2-40B4-BE49-F238E27FC236}">
              <a16:creationId xmlns:a16="http://schemas.microsoft.com/office/drawing/2014/main" id="{00000000-0008-0000-1C00-0000D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5" name="Option Button 734">
          <a:extLst>
            <a:ext uri="{FF2B5EF4-FFF2-40B4-BE49-F238E27FC236}">
              <a16:creationId xmlns:a16="http://schemas.microsoft.com/office/drawing/2014/main" id="{00000000-0008-0000-1C00-0000D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6" name="Group Box 735" descr="Group Box 5">
          <a:extLst>
            <a:ext uri="{FF2B5EF4-FFF2-40B4-BE49-F238E27FC236}">
              <a16:creationId xmlns:a16="http://schemas.microsoft.com/office/drawing/2014/main" id="{00000000-0008-0000-1C00-0000E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167</xdr:row>
      <xdr:rowOff>34920</xdr:rowOff>
    </xdr:from>
    <xdr:to>
      <xdr:col>7</xdr:col>
      <xdr:colOff>-323640</xdr:colOff>
      <xdr:row>168</xdr:row>
      <xdr:rowOff>0</xdr:rowOff>
    </xdr:to>
    <xdr:sp macro="" textlink="">
      <xdr:nvSpPr>
        <xdr:cNvPr id="737" name="Option Button 736">
          <a:extLst>
            <a:ext uri="{FF2B5EF4-FFF2-40B4-BE49-F238E27FC236}">
              <a16:creationId xmlns:a16="http://schemas.microsoft.com/office/drawing/2014/main" id="{00000000-0008-0000-1C00-0000E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8" name="Option Button 737">
          <a:extLst>
            <a:ext uri="{FF2B5EF4-FFF2-40B4-BE49-F238E27FC236}">
              <a16:creationId xmlns:a16="http://schemas.microsoft.com/office/drawing/2014/main" id="{00000000-0008-0000-1C00-0000E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9" name="Option Button 738">
          <a:extLst>
            <a:ext uri="{FF2B5EF4-FFF2-40B4-BE49-F238E27FC236}">
              <a16:creationId xmlns:a16="http://schemas.microsoft.com/office/drawing/2014/main" id="{00000000-0008-0000-1C00-0000E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0" name="Option Button 739">
          <a:extLst>
            <a:ext uri="{FF2B5EF4-FFF2-40B4-BE49-F238E27FC236}">
              <a16:creationId xmlns:a16="http://schemas.microsoft.com/office/drawing/2014/main" id="{00000000-0008-0000-1C00-0000E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1" name="Group Box 740" descr="Group Box 5">
          <a:extLst>
            <a:ext uri="{FF2B5EF4-FFF2-40B4-BE49-F238E27FC236}">
              <a16:creationId xmlns:a16="http://schemas.microsoft.com/office/drawing/2014/main" id="{00000000-0008-0000-1C00-0000E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168</xdr:row>
      <xdr:rowOff>34920</xdr:rowOff>
    </xdr:from>
    <xdr:to>
      <xdr:col>7</xdr:col>
      <xdr:colOff>-323640</xdr:colOff>
      <xdr:row>169</xdr:row>
      <xdr:rowOff>0</xdr:rowOff>
    </xdr:to>
    <xdr:sp macro="" textlink="">
      <xdr:nvSpPr>
        <xdr:cNvPr id="742" name="Option Button 741">
          <a:extLst>
            <a:ext uri="{FF2B5EF4-FFF2-40B4-BE49-F238E27FC236}">
              <a16:creationId xmlns:a16="http://schemas.microsoft.com/office/drawing/2014/main" id="{00000000-0008-0000-1C00-0000E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3" name="Option Button 742">
          <a:extLst>
            <a:ext uri="{FF2B5EF4-FFF2-40B4-BE49-F238E27FC236}">
              <a16:creationId xmlns:a16="http://schemas.microsoft.com/office/drawing/2014/main" id="{00000000-0008-0000-1C00-0000E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4" name="Option Button 743">
          <a:extLst>
            <a:ext uri="{FF2B5EF4-FFF2-40B4-BE49-F238E27FC236}">
              <a16:creationId xmlns:a16="http://schemas.microsoft.com/office/drawing/2014/main" id="{00000000-0008-0000-1C00-0000E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5" name="Option Button 744">
          <a:extLst>
            <a:ext uri="{FF2B5EF4-FFF2-40B4-BE49-F238E27FC236}">
              <a16:creationId xmlns:a16="http://schemas.microsoft.com/office/drawing/2014/main" id="{00000000-0008-0000-1C00-0000E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6" name="Group Box 745" descr="Group Box 5">
          <a:extLst>
            <a:ext uri="{FF2B5EF4-FFF2-40B4-BE49-F238E27FC236}">
              <a16:creationId xmlns:a16="http://schemas.microsoft.com/office/drawing/2014/main" id="{00000000-0008-0000-1C00-0000E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169</xdr:row>
      <xdr:rowOff>34920</xdr:rowOff>
    </xdr:from>
    <xdr:to>
      <xdr:col>7</xdr:col>
      <xdr:colOff>-323640</xdr:colOff>
      <xdr:row>170</xdr:row>
      <xdr:rowOff>0</xdr:rowOff>
    </xdr:to>
    <xdr:sp macro="" textlink="">
      <xdr:nvSpPr>
        <xdr:cNvPr id="747" name="Option Button 746">
          <a:extLst>
            <a:ext uri="{FF2B5EF4-FFF2-40B4-BE49-F238E27FC236}">
              <a16:creationId xmlns:a16="http://schemas.microsoft.com/office/drawing/2014/main" id="{00000000-0008-0000-1C00-0000E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8" name="Option Button 747">
          <a:extLst>
            <a:ext uri="{FF2B5EF4-FFF2-40B4-BE49-F238E27FC236}">
              <a16:creationId xmlns:a16="http://schemas.microsoft.com/office/drawing/2014/main" id="{00000000-0008-0000-1C00-0000E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9" name="Option Button 748">
          <a:extLst>
            <a:ext uri="{FF2B5EF4-FFF2-40B4-BE49-F238E27FC236}">
              <a16:creationId xmlns:a16="http://schemas.microsoft.com/office/drawing/2014/main" id="{00000000-0008-0000-1C00-0000E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0" name="Option Button 749">
          <a:extLst>
            <a:ext uri="{FF2B5EF4-FFF2-40B4-BE49-F238E27FC236}">
              <a16:creationId xmlns:a16="http://schemas.microsoft.com/office/drawing/2014/main" id="{00000000-0008-0000-1C00-0000E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1" name="Group Box 750" descr="Group Box 5">
          <a:extLst>
            <a:ext uri="{FF2B5EF4-FFF2-40B4-BE49-F238E27FC236}">
              <a16:creationId xmlns:a16="http://schemas.microsoft.com/office/drawing/2014/main" id="{00000000-0008-0000-1C00-0000E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170</xdr:row>
      <xdr:rowOff>34920</xdr:rowOff>
    </xdr:from>
    <xdr:to>
      <xdr:col>7</xdr:col>
      <xdr:colOff>-323640</xdr:colOff>
      <xdr:row>171</xdr:row>
      <xdr:rowOff>0</xdr:rowOff>
    </xdr:to>
    <xdr:sp macro="" textlink="">
      <xdr:nvSpPr>
        <xdr:cNvPr id="752" name="Option Button 751">
          <a:extLst>
            <a:ext uri="{FF2B5EF4-FFF2-40B4-BE49-F238E27FC236}">
              <a16:creationId xmlns:a16="http://schemas.microsoft.com/office/drawing/2014/main" id="{00000000-0008-0000-1C00-0000F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3" name="Option Button 752">
          <a:extLst>
            <a:ext uri="{FF2B5EF4-FFF2-40B4-BE49-F238E27FC236}">
              <a16:creationId xmlns:a16="http://schemas.microsoft.com/office/drawing/2014/main" id="{00000000-0008-0000-1C00-0000F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4" name="Option Button 753">
          <a:extLst>
            <a:ext uri="{FF2B5EF4-FFF2-40B4-BE49-F238E27FC236}">
              <a16:creationId xmlns:a16="http://schemas.microsoft.com/office/drawing/2014/main" id="{00000000-0008-0000-1C00-0000F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5" name="Option Button 754">
          <a:extLst>
            <a:ext uri="{FF2B5EF4-FFF2-40B4-BE49-F238E27FC236}">
              <a16:creationId xmlns:a16="http://schemas.microsoft.com/office/drawing/2014/main" id="{00000000-0008-0000-1C00-0000F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6" name="Group Box 755" descr="Group Box 5">
          <a:extLst>
            <a:ext uri="{FF2B5EF4-FFF2-40B4-BE49-F238E27FC236}">
              <a16:creationId xmlns:a16="http://schemas.microsoft.com/office/drawing/2014/main" id="{00000000-0008-0000-1C00-0000F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171</xdr:row>
      <xdr:rowOff>34920</xdr:rowOff>
    </xdr:from>
    <xdr:to>
      <xdr:col>7</xdr:col>
      <xdr:colOff>-323640</xdr:colOff>
      <xdr:row>172</xdr:row>
      <xdr:rowOff>0</xdr:rowOff>
    </xdr:to>
    <xdr:sp macro="" textlink="">
      <xdr:nvSpPr>
        <xdr:cNvPr id="757" name="Option Button 756">
          <a:extLst>
            <a:ext uri="{FF2B5EF4-FFF2-40B4-BE49-F238E27FC236}">
              <a16:creationId xmlns:a16="http://schemas.microsoft.com/office/drawing/2014/main" id="{00000000-0008-0000-1C00-0000F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8" name="Option Button 757">
          <a:extLst>
            <a:ext uri="{FF2B5EF4-FFF2-40B4-BE49-F238E27FC236}">
              <a16:creationId xmlns:a16="http://schemas.microsoft.com/office/drawing/2014/main" id="{00000000-0008-0000-1C00-0000F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9" name="Option Button 758">
          <a:extLst>
            <a:ext uri="{FF2B5EF4-FFF2-40B4-BE49-F238E27FC236}">
              <a16:creationId xmlns:a16="http://schemas.microsoft.com/office/drawing/2014/main" id="{00000000-0008-0000-1C00-0000F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0" name="Option Button 759">
          <a:extLst>
            <a:ext uri="{FF2B5EF4-FFF2-40B4-BE49-F238E27FC236}">
              <a16:creationId xmlns:a16="http://schemas.microsoft.com/office/drawing/2014/main" id="{00000000-0008-0000-1C00-0000F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1" name="Group Box 760" descr="Group Box 5">
          <a:extLst>
            <a:ext uri="{FF2B5EF4-FFF2-40B4-BE49-F238E27FC236}">
              <a16:creationId xmlns:a16="http://schemas.microsoft.com/office/drawing/2014/main" id="{00000000-0008-0000-1C00-0000F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172</xdr:row>
      <xdr:rowOff>34920</xdr:rowOff>
    </xdr:from>
    <xdr:to>
      <xdr:col>7</xdr:col>
      <xdr:colOff>-323640</xdr:colOff>
      <xdr:row>173</xdr:row>
      <xdr:rowOff>0</xdr:rowOff>
    </xdr:to>
    <xdr:sp macro="" textlink="">
      <xdr:nvSpPr>
        <xdr:cNvPr id="762" name="Option Button 761">
          <a:extLst>
            <a:ext uri="{FF2B5EF4-FFF2-40B4-BE49-F238E27FC236}">
              <a16:creationId xmlns:a16="http://schemas.microsoft.com/office/drawing/2014/main" id="{00000000-0008-0000-1C00-0000F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3" name="Option Button 762">
          <a:extLst>
            <a:ext uri="{FF2B5EF4-FFF2-40B4-BE49-F238E27FC236}">
              <a16:creationId xmlns:a16="http://schemas.microsoft.com/office/drawing/2014/main" id="{00000000-0008-0000-1C00-0000F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4" name="Option Button 763">
          <a:extLst>
            <a:ext uri="{FF2B5EF4-FFF2-40B4-BE49-F238E27FC236}">
              <a16:creationId xmlns:a16="http://schemas.microsoft.com/office/drawing/2014/main" id="{00000000-0008-0000-1C00-0000F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5" name="Option Button 764">
          <a:extLst>
            <a:ext uri="{FF2B5EF4-FFF2-40B4-BE49-F238E27FC236}">
              <a16:creationId xmlns:a16="http://schemas.microsoft.com/office/drawing/2014/main" id="{00000000-0008-0000-1C00-0000F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6" name="Group Box 765" descr="Group Box 5">
          <a:extLst>
            <a:ext uri="{FF2B5EF4-FFF2-40B4-BE49-F238E27FC236}">
              <a16:creationId xmlns:a16="http://schemas.microsoft.com/office/drawing/2014/main" id="{00000000-0008-0000-1C00-0000F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173</xdr:row>
      <xdr:rowOff>34920</xdr:rowOff>
    </xdr:from>
    <xdr:to>
      <xdr:col>7</xdr:col>
      <xdr:colOff>-323640</xdr:colOff>
      <xdr:row>174</xdr:row>
      <xdr:rowOff>0</xdr:rowOff>
    </xdr:to>
    <xdr:sp macro="" textlink="">
      <xdr:nvSpPr>
        <xdr:cNvPr id="767" name="Option Button 766">
          <a:extLst>
            <a:ext uri="{FF2B5EF4-FFF2-40B4-BE49-F238E27FC236}">
              <a16:creationId xmlns:a16="http://schemas.microsoft.com/office/drawing/2014/main" id="{00000000-0008-0000-1C00-0000F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8" name="Option Button 767">
          <a:extLst>
            <a:ext uri="{FF2B5EF4-FFF2-40B4-BE49-F238E27FC236}">
              <a16:creationId xmlns:a16="http://schemas.microsoft.com/office/drawing/2014/main" id="{00000000-0008-0000-1C00-00000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9" name="Option Button 768">
          <a:extLst>
            <a:ext uri="{FF2B5EF4-FFF2-40B4-BE49-F238E27FC236}">
              <a16:creationId xmlns:a16="http://schemas.microsoft.com/office/drawing/2014/main" id="{00000000-0008-0000-1C00-00000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0" name="Option Button 769">
          <a:extLst>
            <a:ext uri="{FF2B5EF4-FFF2-40B4-BE49-F238E27FC236}">
              <a16:creationId xmlns:a16="http://schemas.microsoft.com/office/drawing/2014/main" id="{00000000-0008-0000-1C00-00000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1" name="Group Box 770" descr="Group Box 5">
          <a:extLst>
            <a:ext uri="{FF2B5EF4-FFF2-40B4-BE49-F238E27FC236}">
              <a16:creationId xmlns:a16="http://schemas.microsoft.com/office/drawing/2014/main" id="{00000000-0008-0000-1C00-00000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174</xdr:row>
      <xdr:rowOff>34920</xdr:rowOff>
    </xdr:from>
    <xdr:to>
      <xdr:col>7</xdr:col>
      <xdr:colOff>-323640</xdr:colOff>
      <xdr:row>175</xdr:row>
      <xdr:rowOff>0</xdr:rowOff>
    </xdr:to>
    <xdr:sp macro="" textlink="">
      <xdr:nvSpPr>
        <xdr:cNvPr id="772" name="Option Button 771">
          <a:extLst>
            <a:ext uri="{FF2B5EF4-FFF2-40B4-BE49-F238E27FC236}">
              <a16:creationId xmlns:a16="http://schemas.microsoft.com/office/drawing/2014/main" id="{00000000-0008-0000-1C00-00000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3" name="Option Button 772">
          <a:extLst>
            <a:ext uri="{FF2B5EF4-FFF2-40B4-BE49-F238E27FC236}">
              <a16:creationId xmlns:a16="http://schemas.microsoft.com/office/drawing/2014/main" id="{00000000-0008-0000-1C00-00000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4" name="Option Button 773">
          <a:extLst>
            <a:ext uri="{FF2B5EF4-FFF2-40B4-BE49-F238E27FC236}">
              <a16:creationId xmlns:a16="http://schemas.microsoft.com/office/drawing/2014/main" id="{00000000-0008-0000-1C00-00000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5" name="Option Button 774">
          <a:extLst>
            <a:ext uri="{FF2B5EF4-FFF2-40B4-BE49-F238E27FC236}">
              <a16:creationId xmlns:a16="http://schemas.microsoft.com/office/drawing/2014/main" id="{00000000-0008-0000-1C00-00000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6" name="Group Box 775" descr="Group Box 5">
          <a:extLst>
            <a:ext uri="{FF2B5EF4-FFF2-40B4-BE49-F238E27FC236}">
              <a16:creationId xmlns:a16="http://schemas.microsoft.com/office/drawing/2014/main" id="{00000000-0008-0000-1C00-00000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175</xdr:row>
      <xdr:rowOff>34920</xdr:rowOff>
    </xdr:from>
    <xdr:to>
      <xdr:col>7</xdr:col>
      <xdr:colOff>-323640</xdr:colOff>
      <xdr:row>176</xdr:row>
      <xdr:rowOff>0</xdr:rowOff>
    </xdr:to>
    <xdr:sp macro="" textlink="">
      <xdr:nvSpPr>
        <xdr:cNvPr id="777" name="Option Button 776">
          <a:extLst>
            <a:ext uri="{FF2B5EF4-FFF2-40B4-BE49-F238E27FC236}">
              <a16:creationId xmlns:a16="http://schemas.microsoft.com/office/drawing/2014/main" id="{00000000-0008-0000-1C00-00000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8" name="Option Button 777">
          <a:extLst>
            <a:ext uri="{FF2B5EF4-FFF2-40B4-BE49-F238E27FC236}">
              <a16:creationId xmlns:a16="http://schemas.microsoft.com/office/drawing/2014/main" id="{00000000-0008-0000-1C00-00000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9" name="Option Button 778">
          <a:extLst>
            <a:ext uri="{FF2B5EF4-FFF2-40B4-BE49-F238E27FC236}">
              <a16:creationId xmlns:a16="http://schemas.microsoft.com/office/drawing/2014/main" id="{00000000-0008-0000-1C00-00000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0" name="Option Button 779">
          <a:extLst>
            <a:ext uri="{FF2B5EF4-FFF2-40B4-BE49-F238E27FC236}">
              <a16:creationId xmlns:a16="http://schemas.microsoft.com/office/drawing/2014/main" id="{00000000-0008-0000-1C00-00000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1" name="Group Box 780" descr="Group Box 5">
          <a:extLst>
            <a:ext uri="{FF2B5EF4-FFF2-40B4-BE49-F238E27FC236}">
              <a16:creationId xmlns:a16="http://schemas.microsoft.com/office/drawing/2014/main" id="{00000000-0008-0000-1C00-00000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176</xdr:row>
      <xdr:rowOff>34920</xdr:rowOff>
    </xdr:from>
    <xdr:to>
      <xdr:col>7</xdr:col>
      <xdr:colOff>-323640</xdr:colOff>
      <xdr:row>177</xdr:row>
      <xdr:rowOff>0</xdr:rowOff>
    </xdr:to>
    <xdr:sp macro="" textlink="">
      <xdr:nvSpPr>
        <xdr:cNvPr id="782" name="Option Button 781">
          <a:extLst>
            <a:ext uri="{FF2B5EF4-FFF2-40B4-BE49-F238E27FC236}">
              <a16:creationId xmlns:a16="http://schemas.microsoft.com/office/drawing/2014/main" id="{00000000-0008-0000-1C00-00000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3" name="Option Button 782">
          <a:extLst>
            <a:ext uri="{FF2B5EF4-FFF2-40B4-BE49-F238E27FC236}">
              <a16:creationId xmlns:a16="http://schemas.microsoft.com/office/drawing/2014/main" id="{00000000-0008-0000-1C00-00000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4" name="Option Button 783">
          <a:extLst>
            <a:ext uri="{FF2B5EF4-FFF2-40B4-BE49-F238E27FC236}">
              <a16:creationId xmlns:a16="http://schemas.microsoft.com/office/drawing/2014/main" id="{00000000-0008-0000-1C00-00001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5" name="Option Button 784">
          <a:extLst>
            <a:ext uri="{FF2B5EF4-FFF2-40B4-BE49-F238E27FC236}">
              <a16:creationId xmlns:a16="http://schemas.microsoft.com/office/drawing/2014/main" id="{00000000-0008-0000-1C00-00001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6" name="Group Box 785" descr="Group Box 5">
          <a:extLst>
            <a:ext uri="{FF2B5EF4-FFF2-40B4-BE49-F238E27FC236}">
              <a16:creationId xmlns:a16="http://schemas.microsoft.com/office/drawing/2014/main" id="{00000000-0008-0000-1C00-00001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177</xdr:row>
      <xdr:rowOff>34920</xdr:rowOff>
    </xdr:from>
    <xdr:to>
      <xdr:col>7</xdr:col>
      <xdr:colOff>-323640</xdr:colOff>
      <xdr:row>178</xdr:row>
      <xdr:rowOff>0</xdr:rowOff>
    </xdr:to>
    <xdr:sp macro="" textlink="">
      <xdr:nvSpPr>
        <xdr:cNvPr id="787" name="Option Button 786">
          <a:extLst>
            <a:ext uri="{FF2B5EF4-FFF2-40B4-BE49-F238E27FC236}">
              <a16:creationId xmlns:a16="http://schemas.microsoft.com/office/drawing/2014/main" id="{00000000-0008-0000-1C00-00001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8" name="Option Button 787">
          <a:extLst>
            <a:ext uri="{FF2B5EF4-FFF2-40B4-BE49-F238E27FC236}">
              <a16:creationId xmlns:a16="http://schemas.microsoft.com/office/drawing/2014/main" id="{00000000-0008-0000-1C00-00001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9" name="Option Button 788">
          <a:extLst>
            <a:ext uri="{FF2B5EF4-FFF2-40B4-BE49-F238E27FC236}">
              <a16:creationId xmlns:a16="http://schemas.microsoft.com/office/drawing/2014/main" id="{00000000-0008-0000-1C00-00001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0" name="Option Button 789">
          <a:extLst>
            <a:ext uri="{FF2B5EF4-FFF2-40B4-BE49-F238E27FC236}">
              <a16:creationId xmlns:a16="http://schemas.microsoft.com/office/drawing/2014/main" id="{00000000-0008-0000-1C00-00001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1" name="Group Box 790" descr="Group Box 5">
          <a:extLst>
            <a:ext uri="{FF2B5EF4-FFF2-40B4-BE49-F238E27FC236}">
              <a16:creationId xmlns:a16="http://schemas.microsoft.com/office/drawing/2014/main" id="{00000000-0008-0000-1C00-00001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178</xdr:row>
      <xdr:rowOff>34920</xdr:rowOff>
    </xdr:from>
    <xdr:to>
      <xdr:col>7</xdr:col>
      <xdr:colOff>-323640</xdr:colOff>
      <xdr:row>179</xdr:row>
      <xdr:rowOff>0</xdr:rowOff>
    </xdr:to>
    <xdr:sp macro="" textlink="">
      <xdr:nvSpPr>
        <xdr:cNvPr id="792" name="Option Button 791">
          <a:extLst>
            <a:ext uri="{FF2B5EF4-FFF2-40B4-BE49-F238E27FC236}">
              <a16:creationId xmlns:a16="http://schemas.microsoft.com/office/drawing/2014/main" id="{00000000-0008-0000-1C00-00001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3" name="Option Button 792">
          <a:extLst>
            <a:ext uri="{FF2B5EF4-FFF2-40B4-BE49-F238E27FC236}">
              <a16:creationId xmlns:a16="http://schemas.microsoft.com/office/drawing/2014/main" id="{00000000-0008-0000-1C00-00001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4" name="Option Button 793">
          <a:extLst>
            <a:ext uri="{FF2B5EF4-FFF2-40B4-BE49-F238E27FC236}">
              <a16:creationId xmlns:a16="http://schemas.microsoft.com/office/drawing/2014/main" id="{00000000-0008-0000-1C00-00001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5" name="Option Button 794">
          <a:extLst>
            <a:ext uri="{FF2B5EF4-FFF2-40B4-BE49-F238E27FC236}">
              <a16:creationId xmlns:a16="http://schemas.microsoft.com/office/drawing/2014/main" id="{00000000-0008-0000-1C00-00001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6" name="Group Box 795" descr="Group Box 5">
          <a:extLst>
            <a:ext uri="{FF2B5EF4-FFF2-40B4-BE49-F238E27FC236}">
              <a16:creationId xmlns:a16="http://schemas.microsoft.com/office/drawing/2014/main" id="{00000000-0008-0000-1C00-00001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179</xdr:row>
      <xdr:rowOff>34920</xdr:rowOff>
    </xdr:from>
    <xdr:to>
      <xdr:col>7</xdr:col>
      <xdr:colOff>-323640</xdr:colOff>
      <xdr:row>180</xdr:row>
      <xdr:rowOff>0</xdr:rowOff>
    </xdr:to>
    <xdr:sp macro="" textlink="">
      <xdr:nvSpPr>
        <xdr:cNvPr id="797" name="Option Button 796">
          <a:extLst>
            <a:ext uri="{FF2B5EF4-FFF2-40B4-BE49-F238E27FC236}">
              <a16:creationId xmlns:a16="http://schemas.microsoft.com/office/drawing/2014/main" id="{00000000-0008-0000-1C00-00001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8" name="Option Button 797">
          <a:extLst>
            <a:ext uri="{FF2B5EF4-FFF2-40B4-BE49-F238E27FC236}">
              <a16:creationId xmlns:a16="http://schemas.microsoft.com/office/drawing/2014/main" id="{00000000-0008-0000-1C00-00001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9" name="Option Button 798">
          <a:extLst>
            <a:ext uri="{FF2B5EF4-FFF2-40B4-BE49-F238E27FC236}">
              <a16:creationId xmlns:a16="http://schemas.microsoft.com/office/drawing/2014/main" id="{00000000-0008-0000-1C00-00001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0" name="Option Button 799">
          <a:extLst>
            <a:ext uri="{FF2B5EF4-FFF2-40B4-BE49-F238E27FC236}">
              <a16:creationId xmlns:a16="http://schemas.microsoft.com/office/drawing/2014/main" id="{00000000-0008-0000-1C00-00002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1" name="Group Box 800" descr="Group Box 5">
          <a:extLst>
            <a:ext uri="{FF2B5EF4-FFF2-40B4-BE49-F238E27FC236}">
              <a16:creationId xmlns:a16="http://schemas.microsoft.com/office/drawing/2014/main" id="{00000000-0008-0000-1C00-00002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180</xdr:row>
      <xdr:rowOff>34920</xdr:rowOff>
    </xdr:from>
    <xdr:to>
      <xdr:col>7</xdr:col>
      <xdr:colOff>-323640</xdr:colOff>
      <xdr:row>181</xdr:row>
      <xdr:rowOff>0</xdr:rowOff>
    </xdr:to>
    <xdr:sp macro="" textlink="">
      <xdr:nvSpPr>
        <xdr:cNvPr id="802" name="Option Button 801">
          <a:extLst>
            <a:ext uri="{FF2B5EF4-FFF2-40B4-BE49-F238E27FC236}">
              <a16:creationId xmlns:a16="http://schemas.microsoft.com/office/drawing/2014/main" id="{00000000-0008-0000-1C00-00002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3" name="Option Button 802">
          <a:extLst>
            <a:ext uri="{FF2B5EF4-FFF2-40B4-BE49-F238E27FC236}">
              <a16:creationId xmlns:a16="http://schemas.microsoft.com/office/drawing/2014/main" id="{00000000-0008-0000-1C00-00002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4" name="Option Button 803">
          <a:extLst>
            <a:ext uri="{FF2B5EF4-FFF2-40B4-BE49-F238E27FC236}">
              <a16:creationId xmlns:a16="http://schemas.microsoft.com/office/drawing/2014/main" id="{00000000-0008-0000-1C00-00002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5" name="Option Button 804">
          <a:extLst>
            <a:ext uri="{FF2B5EF4-FFF2-40B4-BE49-F238E27FC236}">
              <a16:creationId xmlns:a16="http://schemas.microsoft.com/office/drawing/2014/main" id="{00000000-0008-0000-1C00-00002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6" name="Group Box 805" descr="Group Box 5">
          <a:extLst>
            <a:ext uri="{FF2B5EF4-FFF2-40B4-BE49-F238E27FC236}">
              <a16:creationId xmlns:a16="http://schemas.microsoft.com/office/drawing/2014/main" id="{00000000-0008-0000-1C00-00002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181</xdr:row>
      <xdr:rowOff>34920</xdr:rowOff>
    </xdr:from>
    <xdr:to>
      <xdr:col>7</xdr:col>
      <xdr:colOff>-323640</xdr:colOff>
      <xdr:row>182</xdr:row>
      <xdr:rowOff>0</xdr:rowOff>
    </xdr:to>
    <xdr:sp macro="" textlink="">
      <xdr:nvSpPr>
        <xdr:cNvPr id="807" name="Option Button 806">
          <a:extLst>
            <a:ext uri="{FF2B5EF4-FFF2-40B4-BE49-F238E27FC236}">
              <a16:creationId xmlns:a16="http://schemas.microsoft.com/office/drawing/2014/main" id="{00000000-0008-0000-1C00-00002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8" name="Option Button 807">
          <a:extLst>
            <a:ext uri="{FF2B5EF4-FFF2-40B4-BE49-F238E27FC236}">
              <a16:creationId xmlns:a16="http://schemas.microsoft.com/office/drawing/2014/main" id="{00000000-0008-0000-1C00-00002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9" name="Option Button 808">
          <a:extLst>
            <a:ext uri="{FF2B5EF4-FFF2-40B4-BE49-F238E27FC236}">
              <a16:creationId xmlns:a16="http://schemas.microsoft.com/office/drawing/2014/main" id="{00000000-0008-0000-1C00-00002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0" name="Option Button 809">
          <a:extLst>
            <a:ext uri="{FF2B5EF4-FFF2-40B4-BE49-F238E27FC236}">
              <a16:creationId xmlns:a16="http://schemas.microsoft.com/office/drawing/2014/main" id="{00000000-0008-0000-1C00-00002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1" name="Group Box 810" descr="Group Box 5">
          <a:extLst>
            <a:ext uri="{FF2B5EF4-FFF2-40B4-BE49-F238E27FC236}">
              <a16:creationId xmlns:a16="http://schemas.microsoft.com/office/drawing/2014/main" id="{00000000-0008-0000-1C00-00002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182</xdr:row>
      <xdr:rowOff>34920</xdr:rowOff>
    </xdr:from>
    <xdr:to>
      <xdr:col>7</xdr:col>
      <xdr:colOff>-323640</xdr:colOff>
      <xdr:row>183</xdr:row>
      <xdr:rowOff>0</xdr:rowOff>
    </xdr:to>
    <xdr:sp macro="" textlink="">
      <xdr:nvSpPr>
        <xdr:cNvPr id="812" name="Option Button 811">
          <a:extLst>
            <a:ext uri="{FF2B5EF4-FFF2-40B4-BE49-F238E27FC236}">
              <a16:creationId xmlns:a16="http://schemas.microsoft.com/office/drawing/2014/main" id="{00000000-0008-0000-1C00-00002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3" name="Option Button 812">
          <a:extLst>
            <a:ext uri="{FF2B5EF4-FFF2-40B4-BE49-F238E27FC236}">
              <a16:creationId xmlns:a16="http://schemas.microsoft.com/office/drawing/2014/main" id="{00000000-0008-0000-1C00-00002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4" name="Option Button 813">
          <a:extLst>
            <a:ext uri="{FF2B5EF4-FFF2-40B4-BE49-F238E27FC236}">
              <a16:creationId xmlns:a16="http://schemas.microsoft.com/office/drawing/2014/main" id="{00000000-0008-0000-1C00-00002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5" name="Option Button 814">
          <a:extLst>
            <a:ext uri="{FF2B5EF4-FFF2-40B4-BE49-F238E27FC236}">
              <a16:creationId xmlns:a16="http://schemas.microsoft.com/office/drawing/2014/main" id="{00000000-0008-0000-1C00-00002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6" name="Group Box 815" descr="Group Box 5">
          <a:extLst>
            <a:ext uri="{FF2B5EF4-FFF2-40B4-BE49-F238E27FC236}">
              <a16:creationId xmlns:a16="http://schemas.microsoft.com/office/drawing/2014/main" id="{00000000-0008-0000-1C00-00003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183</xdr:row>
      <xdr:rowOff>34920</xdr:rowOff>
    </xdr:from>
    <xdr:to>
      <xdr:col>7</xdr:col>
      <xdr:colOff>-323640</xdr:colOff>
      <xdr:row>184</xdr:row>
      <xdr:rowOff>0</xdr:rowOff>
    </xdr:to>
    <xdr:sp macro="" textlink="">
      <xdr:nvSpPr>
        <xdr:cNvPr id="817" name="Option Button 816">
          <a:extLst>
            <a:ext uri="{FF2B5EF4-FFF2-40B4-BE49-F238E27FC236}">
              <a16:creationId xmlns:a16="http://schemas.microsoft.com/office/drawing/2014/main" id="{00000000-0008-0000-1C00-00003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8" name="Option Button 817">
          <a:extLst>
            <a:ext uri="{FF2B5EF4-FFF2-40B4-BE49-F238E27FC236}">
              <a16:creationId xmlns:a16="http://schemas.microsoft.com/office/drawing/2014/main" id="{00000000-0008-0000-1C00-00003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9" name="Option Button 818">
          <a:extLst>
            <a:ext uri="{FF2B5EF4-FFF2-40B4-BE49-F238E27FC236}">
              <a16:creationId xmlns:a16="http://schemas.microsoft.com/office/drawing/2014/main" id="{00000000-0008-0000-1C00-00003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0" name="Option Button 819">
          <a:extLst>
            <a:ext uri="{FF2B5EF4-FFF2-40B4-BE49-F238E27FC236}">
              <a16:creationId xmlns:a16="http://schemas.microsoft.com/office/drawing/2014/main" id="{00000000-0008-0000-1C00-00003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1" name="Group Box 820" descr="Group Box 5">
          <a:extLst>
            <a:ext uri="{FF2B5EF4-FFF2-40B4-BE49-F238E27FC236}">
              <a16:creationId xmlns:a16="http://schemas.microsoft.com/office/drawing/2014/main" id="{00000000-0008-0000-1C00-00003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184</xdr:row>
      <xdr:rowOff>34920</xdr:rowOff>
    </xdr:from>
    <xdr:to>
      <xdr:col>7</xdr:col>
      <xdr:colOff>-323640</xdr:colOff>
      <xdr:row>185</xdr:row>
      <xdr:rowOff>0</xdr:rowOff>
    </xdr:to>
    <xdr:sp macro="" textlink="">
      <xdr:nvSpPr>
        <xdr:cNvPr id="822" name="Option Button 821">
          <a:extLst>
            <a:ext uri="{FF2B5EF4-FFF2-40B4-BE49-F238E27FC236}">
              <a16:creationId xmlns:a16="http://schemas.microsoft.com/office/drawing/2014/main" id="{00000000-0008-0000-1C00-00003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3" name="Option Button 822">
          <a:extLst>
            <a:ext uri="{FF2B5EF4-FFF2-40B4-BE49-F238E27FC236}">
              <a16:creationId xmlns:a16="http://schemas.microsoft.com/office/drawing/2014/main" id="{00000000-0008-0000-1C00-00003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4" name="Option Button 823">
          <a:extLst>
            <a:ext uri="{FF2B5EF4-FFF2-40B4-BE49-F238E27FC236}">
              <a16:creationId xmlns:a16="http://schemas.microsoft.com/office/drawing/2014/main" id="{00000000-0008-0000-1C00-00003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5" name="Option Button 824">
          <a:extLst>
            <a:ext uri="{FF2B5EF4-FFF2-40B4-BE49-F238E27FC236}">
              <a16:creationId xmlns:a16="http://schemas.microsoft.com/office/drawing/2014/main" id="{00000000-0008-0000-1C00-00003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6" name="Group Box 825" descr="Group Box 5">
          <a:extLst>
            <a:ext uri="{FF2B5EF4-FFF2-40B4-BE49-F238E27FC236}">
              <a16:creationId xmlns:a16="http://schemas.microsoft.com/office/drawing/2014/main" id="{00000000-0008-0000-1C00-00003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185</xdr:row>
      <xdr:rowOff>34920</xdr:rowOff>
    </xdr:from>
    <xdr:to>
      <xdr:col>7</xdr:col>
      <xdr:colOff>-323640</xdr:colOff>
      <xdr:row>186</xdr:row>
      <xdr:rowOff>0</xdr:rowOff>
    </xdr:to>
    <xdr:sp macro="" textlink="">
      <xdr:nvSpPr>
        <xdr:cNvPr id="827" name="Option Button 826">
          <a:extLst>
            <a:ext uri="{FF2B5EF4-FFF2-40B4-BE49-F238E27FC236}">
              <a16:creationId xmlns:a16="http://schemas.microsoft.com/office/drawing/2014/main" id="{00000000-0008-0000-1C00-00003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8" name="Option Button 827">
          <a:extLst>
            <a:ext uri="{FF2B5EF4-FFF2-40B4-BE49-F238E27FC236}">
              <a16:creationId xmlns:a16="http://schemas.microsoft.com/office/drawing/2014/main" id="{00000000-0008-0000-1C00-00003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9" name="Option Button 828">
          <a:extLst>
            <a:ext uri="{FF2B5EF4-FFF2-40B4-BE49-F238E27FC236}">
              <a16:creationId xmlns:a16="http://schemas.microsoft.com/office/drawing/2014/main" id="{00000000-0008-0000-1C00-00003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0" name="Option Button 829">
          <a:extLst>
            <a:ext uri="{FF2B5EF4-FFF2-40B4-BE49-F238E27FC236}">
              <a16:creationId xmlns:a16="http://schemas.microsoft.com/office/drawing/2014/main" id="{00000000-0008-0000-1C00-00003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1" name="Group Box 830" descr="Group Box 5">
          <a:extLst>
            <a:ext uri="{FF2B5EF4-FFF2-40B4-BE49-F238E27FC236}">
              <a16:creationId xmlns:a16="http://schemas.microsoft.com/office/drawing/2014/main" id="{00000000-0008-0000-1C00-00003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186</xdr:row>
      <xdr:rowOff>34920</xdr:rowOff>
    </xdr:from>
    <xdr:to>
      <xdr:col>7</xdr:col>
      <xdr:colOff>-323640</xdr:colOff>
      <xdr:row>187</xdr:row>
      <xdr:rowOff>0</xdr:rowOff>
    </xdr:to>
    <xdr:sp macro="" textlink="">
      <xdr:nvSpPr>
        <xdr:cNvPr id="832" name="Option Button 831">
          <a:extLst>
            <a:ext uri="{FF2B5EF4-FFF2-40B4-BE49-F238E27FC236}">
              <a16:creationId xmlns:a16="http://schemas.microsoft.com/office/drawing/2014/main" id="{00000000-0008-0000-1C00-00004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3" name="Option Button 832">
          <a:extLst>
            <a:ext uri="{FF2B5EF4-FFF2-40B4-BE49-F238E27FC236}">
              <a16:creationId xmlns:a16="http://schemas.microsoft.com/office/drawing/2014/main" id="{00000000-0008-0000-1C00-00004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4" name="Option Button 833">
          <a:extLst>
            <a:ext uri="{FF2B5EF4-FFF2-40B4-BE49-F238E27FC236}">
              <a16:creationId xmlns:a16="http://schemas.microsoft.com/office/drawing/2014/main" id="{00000000-0008-0000-1C00-00004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5" name="Option Button 834">
          <a:extLst>
            <a:ext uri="{FF2B5EF4-FFF2-40B4-BE49-F238E27FC236}">
              <a16:creationId xmlns:a16="http://schemas.microsoft.com/office/drawing/2014/main" id="{00000000-0008-0000-1C00-00004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6" name="Group Box 835" descr="Group Box 5">
          <a:extLst>
            <a:ext uri="{FF2B5EF4-FFF2-40B4-BE49-F238E27FC236}">
              <a16:creationId xmlns:a16="http://schemas.microsoft.com/office/drawing/2014/main" id="{00000000-0008-0000-1C00-00004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187</xdr:row>
      <xdr:rowOff>34920</xdr:rowOff>
    </xdr:from>
    <xdr:to>
      <xdr:col>7</xdr:col>
      <xdr:colOff>-323640</xdr:colOff>
      <xdr:row>188</xdr:row>
      <xdr:rowOff>0</xdr:rowOff>
    </xdr:to>
    <xdr:sp macro="" textlink="">
      <xdr:nvSpPr>
        <xdr:cNvPr id="837" name="Option Button 836">
          <a:extLst>
            <a:ext uri="{FF2B5EF4-FFF2-40B4-BE49-F238E27FC236}">
              <a16:creationId xmlns:a16="http://schemas.microsoft.com/office/drawing/2014/main" id="{00000000-0008-0000-1C00-00004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8" name="Option Button 837">
          <a:extLst>
            <a:ext uri="{FF2B5EF4-FFF2-40B4-BE49-F238E27FC236}">
              <a16:creationId xmlns:a16="http://schemas.microsoft.com/office/drawing/2014/main" id="{00000000-0008-0000-1C00-00004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9" name="Option Button 838">
          <a:extLst>
            <a:ext uri="{FF2B5EF4-FFF2-40B4-BE49-F238E27FC236}">
              <a16:creationId xmlns:a16="http://schemas.microsoft.com/office/drawing/2014/main" id="{00000000-0008-0000-1C00-00004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0" name="Option Button 839">
          <a:extLst>
            <a:ext uri="{FF2B5EF4-FFF2-40B4-BE49-F238E27FC236}">
              <a16:creationId xmlns:a16="http://schemas.microsoft.com/office/drawing/2014/main" id="{00000000-0008-0000-1C00-00004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1" name="Group Box 840" descr="Group Box 5">
          <a:extLst>
            <a:ext uri="{FF2B5EF4-FFF2-40B4-BE49-F238E27FC236}">
              <a16:creationId xmlns:a16="http://schemas.microsoft.com/office/drawing/2014/main" id="{00000000-0008-0000-1C00-00004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188</xdr:row>
      <xdr:rowOff>34920</xdr:rowOff>
    </xdr:from>
    <xdr:to>
      <xdr:col>7</xdr:col>
      <xdr:colOff>-323640</xdr:colOff>
      <xdr:row>189</xdr:row>
      <xdr:rowOff>0</xdr:rowOff>
    </xdr:to>
    <xdr:sp macro="" textlink="">
      <xdr:nvSpPr>
        <xdr:cNvPr id="842" name="Option Button 841">
          <a:extLst>
            <a:ext uri="{FF2B5EF4-FFF2-40B4-BE49-F238E27FC236}">
              <a16:creationId xmlns:a16="http://schemas.microsoft.com/office/drawing/2014/main" id="{00000000-0008-0000-1C00-00004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3" name="Option Button 842">
          <a:extLst>
            <a:ext uri="{FF2B5EF4-FFF2-40B4-BE49-F238E27FC236}">
              <a16:creationId xmlns:a16="http://schemas.microsoft.com/office/drawing/2014/main" id="{00000000-0008-0000-1C00-00004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4" name="Option Button 843">
          <a:extLst>
            <a:ext uri="{FF2B5EF4-FFF2-40B4-BE49-F238E27FC236}">
              <a16:creationId xmlns:a16="http://schemas.microsoft.com/office/drawing/2014/main" id="{00000000-0008-0000-1C00-00004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5" name="Option Button 844">
          <a:extLst>
            <a:ext uri="{FF2B5EF4-FFF2-40B4-BE49-F238E27FC236}">
              <a16:creationId xmlns:a16="http://schemas.microsoft.com/office/drawing/2014/main" id="{00000000-0008-0000-1C00-00004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6" name="Group Box 845" descr="Group Box 5">
          <a:extLst>
            <a:ext uri="{FF2B5EF4-FFF2-40B4-BE49-F238E27FC236}">
              <a16:creationId xmlns:a16="http://schemas.microsoft.com/office/drawing/2014/main" id="{00000000-0008-0000-1C00-00004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189</xdr:row>
      <xdr:rowOff>34920</xdr:rowOff>
    </xdr:from>
    <xdr:to>
      <xdr:col>7</xdr:col>
      <xdr:colOff>-323640</xdr:colOff>
      <xdr:row>190</xdr:row>
      <xdr:rowOff>0</xdr:rowOff>
    </xdr:to>
    <xdr:sp macro="" textlink="">
      <xdr:nvSpPr>
        <xdr:cNvPr id="847" name="Option Button 846">
          <a:extLst>
            <a:ext uri="{FF2B5EF4-FFF2-40B4-BE49-F238E27FC236}">
              <a16:creationId xmlns:a16="http://schemas.microsoft.com/office/drawing/2014/main" id="{00000000-0008-0000-1C00-00004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8" name="Option Button 847">
          <a:extLst>
            <a:ext uri="{FF2B5EF4-FFF2-40B4-BE49-F238E27FC236}">
              <a16:creationId xmlns:a16="http://schemas.microsoft.com/office/drawing/2014/main" id="{00000000-0008-0000-1C00-00005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9" name="Option Button 848">
          <a:extLst>
            <a:ext uri="{FF2B5EF4-FFF2-40B4-BE49-F238E27FC236}">
              <a16:creationId xmlns:a16="http://schemas.microsoft.com/office/drawing/2014/main" id="{00000000-0008-0000-1C00-00005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0" name="Option Button 849">
          <a:extLst>
            <a:ext uri="{FF2B5EF4-FFF2-40B4-BE49-F238E27FC236}">
              <a16:creationId xmlns:a16="http://schemas.microsoft.com/office/drawing/2014/main" id="{00000000-0008-0000-1C00-00005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1" name="Group Box 850" descr="Group Box 5">
          <a:extLst>
            <a:ext uri="{FF2B5EF4-FFF2-40B4-BE49-F238E27FC236}">
              <a16:creationId xmlns:a16="http://schemas.microsoft.com/office/drawing/2014/main" id="{00000000-0008-0000-1C00-00005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190</xdr:row>
      <xdr:rowOff>34920</xdr:rowOff>
    </xdr:from>
    <xdr:to>
      <xdr:col>7</xdr:col>
      <xdr:colOff>-323640</xdr:colOff>
      <xdr:row>191</xdr:row>
      <xdr:rowOff>0</xdr:rowOff>
    </xdr:to>
    <xdr:sp macro="" textlink="">
      <xdr:nvSpPr>
        <xdr:cNvPr id="852" name="Option Button 851">
          <a:extLst>
            <a:ext uri="{FF2B5EF4-FFF2-40B4-BE49-F238E27FC236}">
              <a16:creationId xmlns:a16="http://schemas.microsoft.com/office/drawing/2014/main" id="{00000000-0008-0000-1C00-00005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3" name="Option Button 852">
          <a:extLst>
            <a:ext uri="{FF2B5EF4-FFF2-40B4-BE49-F238E27FC236}">
              <a16:creationId xmlns:a16="http://schemas.microsoft.com/office/drawing/2014/main" id="{00000000-0008-0000-1C00-00005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4" name="Option Button 853">
          <a:extLst>
            <a:ext uri="{FF2B5EF4-FFF2-40B4-BE49-F238E27FC236}">
              <a16:creationId xmlns:a16="http://schemas.microsoft.com/office/drawing/2014/main" id="{00000000-0008-0000-1C00-00005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5" name="Option Button 854">
          <a:extLst>
            <a:ext uri="{FF2B5EF4-FFF2-40B4-BE49-F238E27FC236}">
              <a16:creationId xmlns:a16="http://schemas.microsoft.com/office/drawing/2014/main" id="{00000000-0008-0000-1C00-00005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6" name="Group Box 855" descr="Group Box 5">
          <a:extLst>
            <a:ext uri="{FF2B5EF4-FFF2-40B4-BE49-F238E27FC236}">
              <a16:creationId xmlns:a16="http://schemas.microsoft.com/office/drawing/2014/main" id="{00000000-0008-0000-1C00-00005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191</xdr:row>
      <xdr:rowOff>34920</xdr:rowOff>
    </xdr:from>
    <xdr:to>
      <xdr:col>7</xdr:col>
      <xdr:colOff>-323640</xdr:colOff>
      <xdr:row>192</xdr:row>
      <xdr:rowOff>0</xdr:rowOff>
    </xdr:to>
    <xdr:sp macro="" textlink="">
      <xdr:nvSpPr>
        <xdr:cNvPr id="857" name="Option Button 856">
          <a:extLst>
            <a:ext uri="{FF2B5EF4-FFF2-40B4-BE49-F238E27FC236}">
              <a16:creationId xmlns:a16="http://schemas.microsoft.com/office/drawing/2014/main" id="{00000000-0008-0000-1C00-00005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8" name="Option Button 857">
          <a:extLst>
            <a:ext uri="{FF2B5EF4-FFF2-40B4-BE49-F238E27FC236}">
              <a16:creationId xmlns:a16="http://schemas.microsoft.com/office/drawing/2014/main" id="{00000000-0008-0000-1C00-00005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9" name="Option Button 858">
          <a:extLst>
            <a:ext uri="{FF2B5EF4-FFF2-40B4-BE49-F238E27FC236}">
              <a16:creationId xmlns:a16="http://schemas.microsoft.com/office/drawing/2014/main" id="{00000000-0008-0000-1C00-00005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0" name="Option Button 859">
          <a:extLst>
            <a:ext uri="{FF2B5EF4-FFF2-40B4-BE49-F238E27FC236}">
              <a16:creationId xmlns:a16="http://schemas.microsoft.com/office/drawing/2014/main" id="{00000000-0008-0000-1C00-00005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1" name="Group Box 860" descr="Group Box 5">
          <a:extLst>
            <a:ext uri="{FF2B5EF4-FFF2-40B4-BE49-F238E27FC236}">
              <a16:creationId xmlns:a16="http://schemas.microsoft.com/office/drawing/2014/main" id="{00000000-0008-0000-1C00-00005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192</xdr:row>
      <xdr:rowOff>34920</xdr:rowOff>
    </xdr:from>
    <xdr:to>
      <xdr:col>7</xdr:col>
      <xdr:colOff>-323640</xdr:colOff>
      <xdr:row>193</xdr:row>
      <xdr:rowOff>0</xdr:rowOff>
    </xdr:to>
    <xdr:sp macro="" textlink="">
      <xdr:nvSpPr>
        <xdr:cNvPr id="862" name="Option Button 861">
          <a:extLst>
            <a:ext uri="{FF2B5EF4-FFF2-40B4-BE49-F238E27FC236}">
              <a16:creationId xmlns:a16="http://schemas.microsoft.com/office/drawing/2014/main" id="{00000000-0008-0000-1C00-00005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3" name="Option Button 862">
          <a:extLst>
            <a:ext uri="{FF2B5EF4-FFF2-40B4-BE49-F238E27FC236}">
              <a16:creationId xmlns:a16="http://schemas.microsoft.com/office/drawing/2014/main" id="{00000000-0008-0000-1C00-00005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4" name="Option Button 863">
          <a:extLst>
            <a:ext uri="{FF2B5EF4-FFF2-40B4-BE49-F238E27FC236}">
              <a16:creationId xmlns:a16="http://schemas.microsoft.com/office/drawing/2014/main" id="{00000000-0008-0000-1C00-00006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5" name="Option Button 864">
          <a:extLst>
            <a:ext uri="{FF2B5EF4-FFF2-40B4-BE49-F238E27FC236}">
              <a16:creationId xmlns:a16="http://schemas.microsoft.com/office/drawing/2014/main" id="{00000000-0008-0000-1C00-00006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6" name="Group Box 865" descr="Group Box 5">
          <a:extLst>
            <a:ext uri="{FF2B5EF4-FFF2-40B4-BE49-F238E27FC236}">
              <a16:creationId xmlns:a16="http://schemas.microsoft.com/office/drawing/2014/main" id="{00000000-0008-0000-1C00-00006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193</xdr:row>
      <xdr:rowOff>34920</xdr:rowOff>
    </xdr:from>
    <xdr:to>
      <xdr:col>7</xdr:col>
      <xdr:colOff>-323640</xdr:colOff>
      <xdr:row>194</xdr:row>
      <xdr:rowOff>0</xdr:rowOff>
    </xdr:to>
    <xdr:sp macro="" textlink="">
      <xdr:nvSpPr>
        <xdr:cNvPr id="867" name="Option Button 866">
          <a:extLst>
            <a:ext uri="{FF2B5EF4-FFF2-40B4-BE49-F238E27FC236}">
              <a16:creationId xmlns:a16="http://schemas.microsoft.com/office/drawing/2014/main" id="{00000000-0008-0000-1C00-00006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8" name="Option Button 867">
          <a:extLst>
            <a:ext uri="{FF2B5EF4-FFF2-40B4-BE49-F238E27FC236}">
              <a16:creationId xmlns:a16="http://schemas.microsoft.com/office/drawing/2014/main" id="{00000000-0008-0000-1C00-00006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9" name="Option Button 868">
          <a:extLst>
            <a:ext uri="{FF2B5EF4-FFF2-40B4-BE49-F238E27FC236}">
              <a16:creationId xmlns:a16="http://schemas.microsoft.com/office/drawing/2014/main" id="{00000000-0008-0000-1C00-00006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0" name="Option Button 869">
          <a:extLst>
            <a:ext uri="{FF2B5EF4-FFF2-40B4-BE49-F238E27FC236}">
              <a16:creationId xmlns:a16="http://schemas.microsoft.com/office/drawing/2014/main" id="{00000000-0008-0000-1C00-00006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1" name="Group Box 870" descr="Group Box 5">
          <a:extLst>
            <a:ext uri="{FF2B5EF4-FFF2-40B4-BE49-F238E27FC236}">
              <a16:creationId xmlns:a16="http://schemas.microsoft.com/office/drawing/2014/main" id="{00000000-0008-0000-1C00-00006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194</xdr:row>
      <xdr:rowOff>34920</xdr:rowOff>
    </xdr:from>
    <xdr:to>
      <xdr:col>7</xdr:col>
      <xdr:colOff>-323640</xdr:colOff>
      <xdr:row>195</xdr:row>
      <xdr:rowOff>0</xdr:rowOff>
    </xdr:to>
    <xdr:sp macro="" textlink="">
      <xdr:nvSpPr>
        <xdr:cNvPr id="872" name="Option Button 871">
          <a:extLst>
            <a:ext uri="{FF2B5EF4-FFF2-40B4-BE49-F238E27FC236}">
              <a16:creationId xmlns:a16="http://schemas.microsoft.com/office/drawing/2014/main" id="{00000000-0008-0000-1C00-00006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3" name="Option Button 872">
          <a:extLst>
            <a:ext uri="{FF2B5EF4-FFF2-40B4-BE49-F238E27FC236}">
              <a16:creationId xmlns:a16="http://schemas.microsoft.com/office/drawing/2014/main" id="{00000000-0008-0000-1C00-00006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4" name="Option Button 873">
          <a:extLst>
            <a:ext uri="{FF2B5EF4-FFF2-40B4-BE49-F238E27FC236}">
              <a16:creationId xmlns:a16="http://schemas.microsoft.com/office/drawing/2014/main" id="{00000000-0008-0000-1C00-00006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5" name="Option Button 874">
          <a:extLst>
            <a:ext uri="{FF2B5EF4-FFF2-40B4-BE49-F238E27FC236}">
              <a16:creationId xmlns:a16="http://schemas.microsoft.com/office/drawing/2014/main" id="{00000000-0008-0000-1C00-00006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6" name="Group Box 875" descr="Group Box 5">
          <a:extLst>
            <a:ext uri="{FF2B5EF4-FFF2-40B4-BE49-F238E27FC236}">
              <a16:creationId xmlns:a16="http://schemas.microsoft.com/office/drawing/2014/main" id="{00000000-0008-0000-1C00-00006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195</xdr:row>
      <xdr:rowOff>34920</xdr:rowOff>
    </xdr:from>
    <xdr:to>
      <xdr:col>7</xdr:col>
      <xdr:colOff>-323640</xdr:colOff>
      <xdr:row>196</xdr:row>
      <xdr:rowOff>0</xdr:rowOff>
    </xdr:to>
    <xdr:sp macro="" textlink="">
      <xdr:nvSpPr>
        <xdr:cNvPr id="877" name="Option Button 876">
          <a:extLst>
            <a:ext uri="{FF2B5EF4-FFF2-40B4-BE49-F238E27FC236}">
              <a16:creationId xmlns:a16="http://schemas.microsoft.com/office/drawing/2014/main" id="{00000000-0008-0000-1C00-00006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8" name="Option Button 877">
          <a:extLst>
            <a:ext uri="{FF2B5EF4-FFF2-40B4-BE49-F238E27FC236}">
              <a16:creationId xmlns:a16="http://schemas.microsoft.com/office/drawing/2014/main" id="{00000000-0008-0000-1C00-00006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9" name="Option Button 878">
          <a:extLst>
            <a:ext uri="{FF2B5EF4-FFF2-40B4-BE49-F238E27FC236}">
              <a16:creationId xmlns:a16="http://schemas.microsoft.com/office/drawing/2014/main" id="{00000000-0008-0000-1C00-00006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0" name="Option Button 879">
          <a:extLst>
            <a:ext uri="{FF2B5EF4-FFF2-40B4-BE49-F238E27FC236}">
              <a16:creationId xmlns:a16="http://schemas.microsoft.com/office/drawing/2014/main" id="{00000000-0008-0000-1C00-00007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1" name="Group Box 880" descr="Group Box 5">
          <a:extLst>
            <a:ext uri="{FF2B5EF4-FFF2-40B4-BE49-F238E27FC236}">
              <a16:creationId xmlns:a16="http://schemas.microsoft.com/office/drawing/2014/main" id="{00000000-0008-0000-1C00-00007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196</xdr:row>
      <xdr:rowOff>34920</xdr:rowOff>
    </xdr:from>
    <xdr:to>
      <xdr:col>7</xdr:col>
      <xdr:colOff>-323640</xdr:colOff>
      <xdr:row>197</xdr:row>
      <xdr:rowOff>0</xdr:rowOff>
    </xdr:to>
    <xdr:sp macro="" textlink="">
      <xdr:nvSpPr>
        <xdr:cNvPr id="882" name="Option Button 881">
          <a:extLst>
            <a:ext uri="{FF2B5EF4-FFF2-40B4-BE49-F238E27FC236}">
              <a16:creationId xmlns:a16="http://schemas.microsoft.com/office/drawing/2014/main" id="{00000000-0008-0000-1C00-00007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3" name="Option Button 882">
          <a:extLst>
            <a:ext uri="{FF2B5EF4-FFF2-40B4-BE49-F238E27FC236}">
              <a16:creationId xmlns:a16="http://schemas.microsoft.com/office/drawing/2014/main" id="{00000000-0008-0000-1C00-00007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4" name="Option Button 883">
          <a:extLst>
            <a:ext uri="{FF2B5EF4-FFF2-40B4-BE49-F238E27FC236}">
              <a16:creationId xmlns:a16="http://schemas.microsoft.com/office/drawing/2014/main" id="{00000000-0008-0000-1C00-00007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5" name="Option Button 884">
          <a:extLst>
            <a:ext uri="{FF2B5EF4-FFF2-40B4-BE49-F238E27FC236}">
              <a16:creationId xmlns:a16="http://schemas.microsoft.com/office/drawing/2014/main" id="{00000000-0008-0000-1C00-00007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6" name="Group Box 885" descr="Group Box 5">
          <a:extLst>
            <a:ext uri="{FF2B5EF4-FFF2-40B4-BE49-F238E27FC236}">
              <a16:creationId xmlns:a16="http://schemas.microsoft.com/office/drawing/2014/main" id="{00000000-0008-0000-1C00-00007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197</xdr:row>
      <xdr:rowOff>34920</xdr:rowOff>
    </xdr:from>
    <xdr:to>
      <xdr:col>7</xdr:col>
      <xdr:colOff>-323640</xdr:colOff>
      <xdr:row>198</xdr:row>
      <xdr:rowOff>0</xdr:rowOff>
    </xdr:to>
    <xdr:sp macro="" textlink="">
      <xdr:nvSpPr>
        <xdr:cNvPr id="887" name="Option Button 886">
          <a:extLst>
            <a:ext uri="{FF2B5EF4-FFF2-40B4-BE49-F238E27FC236}">
              <a16:creationId xmlns:a16="http://schemas.microsoft.com/office/drawing/2014/main" id="{00000000-0008-0000-1C00-00007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8" name="Option Button 887">
          <a:extLst>
            <a:ext uri="{FF2B5EF4-FFF2-40B4-BE49-F238E27FC236}">
              <a16:creationId xmlns:a16="http://schemas.microsoft.com/office/drawing/2014/main" id="{00000000-0008-0000-1C00-00007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9" name="Option Button 888">
          <a:extLst>
            <a:ext uri="{FF2B5EF4-FFF2-40B4-BE49-F238E27FC236}">
              <a16:creationId xmlns:a16="http://schemas.microsoft.com/office/drawing/2014/main" id="{00000000-0008-0000-1C00-00007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0" name="Option Button 889">
          <a:extLst>
            <a:ext uri="{FF2B5EF4-FFF2-40B4-BE49-F238E27FC236}">
              <a16:creationId xmlns:a16="http://schemas.microsoft.com/office/drawing/2014/main" id="{00000000-0008-0000-1C00-00007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1" name="Group Box 890" descr="Group Box 5">
          <a:extLst>
            <a:ext uri="{FF2B5EF4-FFF2-40B4-BE49-F238E27FC236}">
              <a16:creationId xmlns:a16="http://schemas.microsoft.com/office/drawing/2014/main" id="{00000000-0008-0000-1C00-00007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198</xdr:row>
      <xdr:rowOff>34920</xdr:rowOff>
    </xdr:from>
    <xdr:to>
      <xdr:col>7</xdr:col>
      <xdr:colOff>-323640</xdr:colOff>
      <xdr:row>199</xdr:row>
      <xdr:rowOff>0</xdr:rowOff>
    </xdr:to>
    <xdr:sp macro="" textlink="">
      <xdr:nvSpPr>
        <xdr:cNvPr id="892" name="Option Button 891">
          <a:extLst>
            <a:ext uri="{FF2B5EF4-FFF2-40B4-BE49-F238E27FC236}">
              <a16:creationId xmlns:a16="http://schemas.microsoft.com/office/drawing/2014/main" id="{00000000-0008-0000-1C00-00007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3" name="Option Button 892">
          <a:extLst>
            <a:ext uri="{FF2B5EF4-FFF2-40B4-BE49-F238E27FC236}">
              <a16:creationId xmlns:a16="http://schemas.microsoft.com/office/drawing/2014/main" id="{00000000-0008-0000-1C00-00007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4" name="Option Button 893">
          <a:extLst>
            <a:ext uri="{FF2B5EF4-FFF2-40B4-BE49-F238E27FC236}">
              <a16:creationId xmlns:a16="http://schemas.microsoft.com/office/drawing/2014/main" id="{00000000-0008-0000-1C00-00007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5" name="Option Button 894">
          <a:extLst>
            <a:ext uri="{FF2B5EF4-FFF2-40B4-BE49-F238E27FC236}">
              <a16:creationId xmlns:a16="http://schemas.microsoft.com/office/drawing/2014/main" id="{00000000-0008-0000-1C00-00007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6" name="Group Box 895" descr="Group Box 5">
          <a:extLst>
            <a:ext uri="{FF2B5EF4-FFF2-40B4-BE49-F238E27FC236}">
              <a16:creationId xmlns:a16="http://schemas.microsoft.com/office/drawing/2014/main" id="{00000000-0008-0000-1C00-00008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199</xdr:row>
      <xdr:rowOff>34920</xdr:rowOff>
    </xdr:from>
    <xdr:to>
      <xdr:col>7</xdr:col>
      <xdr:colOff>-323640</xdr:colOff>
      <xdr:row>200</xdr:row>
      <xdr:rowOff>0</xdr:rowOff>
    </xdr:to>
    <xdr:sp macro="" textlink="">
      <xdr:nvSpPr>
        <xdr:cNvPr id="897" name="Option Button 896">
          <a:extLst>
            <a:ext uri="{FF2B5EF4-FFF2-40B4-BE49-F238E27FC236}">
              <a16:creationId xmlns:a16="http://schemas.microsoft.com/office/drawing/2014/main" id="{00000000-0008-0000-1C00-00008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8" name="Option Button 897">
          <a:extLst>
            <a:ext uri="{FF2B5EF4-FFF2-40B4-BE49-F238E27FC236}">
              <a16:creationId xmlns:a16="http://schemas.microsoft.com/office/drawing/2014/main" id="{00000000-0008-0000-1C00-00008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9" name="Option Button 898">
          <a:extLst>
            <a:ext uri="{FF2B5EF4-FFF2-40B4-BE49-F238E27FC236}">
              <a16:creationId xmlns:a16="http://schemas.microsoft.com/office/drawing/2014/main" id="{00000000-0008-0000-1C00-00008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0" name="Option Button 899">
          <a:extLst>
            <a:ext uri="{FF2B5EF4-FFF2-40B4-BE49-F238E27FC236}">
              <a16:creationId xmlns:a16="http://schemas.microsoft.com/office/drawing/2014/main" id="{00000000-0008-0000-1C00-00008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1" name="Group Box 900" descr="Group Box 5">
          <a:extLst>
            <a:ext uri="{FF2B5EF4-FFF2-40B4-BE49-F238E27FC236}">
              <a16:creationId xmlns:a16="http://schemas.microsoft.com/office/drawing/2014/main" id="{00000000-0008-0000-1C00-00008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200</xdr:row>
      <xdr:rowOff>34920</xdr:rowOff>
    </xdr:from>
    <xdr:to>
      <xdr:col>7</xdr:col>
      <xdr:colOff>-323640</xdr:colOff>
      <xdr:row>201</xdr:row>
      <xdr:rowOff>0</xdr:rowOff>
    </xdr:to>
    <xdr:sp macro="" textlink="">
      <xdr:nvSpPr>
        <xdr:cNvPr id="902" name="Option Button 901">
          <a:extLst>
            <a:ext uri="{FF2B5EF4-FFF2-40B4-BE49-F238E27FC236}">
              <a16:creationId xmlns:a16="http://schemas.microsoft.com/office/drawing/2014/main" id="{00000000-0008-0000-1C00-00008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3" name="Option Button 902">
          <a:extLst>
            <a:ext uri="{FF2B5EF4-FFF2-40B4-BE49-F238E27FC236}">
              <a16:creationId xmlns:a16="http://schemas.microsoft.com/office/drawing/2014/main" id="{00000000-0008-0000-1C00-00008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4" name="Option Button 903">
          <a:extLst>
            <a:ext uri="{FF2B5EF4-FFF2-40B4-BE49-F238E27FC236}">
              <a16:creationId xmlns:a16="http://schemas.microsoft.com/office/drawing/2014/main" id="{00000000-0008-0000-1C00-00008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5" name="Option Button 904">
          <a:extLst>
            <a:ext uri="{FF2B5EF4-FFF2-40B4-BE49-F238E27FC236}">
              <a16:creationId xmlns:a16="http://schemas.microsoft.com/office/drawing/2014/main" id="{00000000-0008-0000-1C00-00008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6" name="Group Box 905" descr="Group Box 5">
          <a:extLst>
            <a:ext uri="{FF2B5EF4-FFF2-40B4-BE49-F238E27FC236}">
              <a16:creationId xmlns:a16="http://schemas.microsoft.com/office/drawing/2014/main" id="{00000000-0008-0000-1C00-00008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201</xdr:row>
      <xdr:rowOff>34920</xdr:rowOff>
    </xdr:from>
    <xdr:to>
      <xdr:col>7</xdr:col>
      <xdr:colOff>-323640</xdr:colOff>
      <xdr:row>202</xdr:row>
      <xdr:rowOff>0</xdr:rowOff>
    </xdr:to>
    <xdr:sp macro="" textlink="">
      <xdr:nvSpPr>
        <xdr:cNvPr id="907" name="Option Button 906">
          <a:extLst>
            <a:ext uri="{FF2B5EF4-FFF2-40B4-BE49-F238E27FC236}">
              <a16:creationId xmlns:a16="http://schemas.microsoft.com/office/drawing/2014/main" id="{00000000-0008-0000-1C00-00008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8" name="Option Button 907">
          <a:extLst>
            <a:ext uri="{FF2B5EF4-FFF2-40B4-BE49-F238E27FC236}">
              <a16:creationId xmlns:a16="http://schemas.microsoft.com/office/drawing/2014/main" id="{00000000-0008-0000-1C00-00008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9" name="Option Button 908">
          <a:extLst>
            <a:ext uri="{FF2B5EF4-FFF2-40B4-BE49-F238E27FC236}">
              <a16:creationId xmlns:a16="http://schemas.microsoft.com/office/drawing/2014/main" id="{00000000-0008-0000-1C00-00008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0" name="Option Button 909">
          <a:extLst>
            <a:ext uri="{FF2B5EF4-FFF2-40B4-BE49-F238E27FC236}">
              <a16:creationId xmlns:a16="http://schemas.microsoft.com/office/drawing/2014/main" id="{00000000-0008-0000-1C00-00008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1" name="Group Box 910" descr="Group Box 5">
          <a:extLst>
            <a:ext uri="{FF2B5EF4-FFF2-40B4-BE49-F238E27FC236}">
              <a16:creationId xmlns:a16="http://schemas.microsoft.com/office/drawing/2014/main" id="{00000000-0008-0000-1C00-00008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202</xdr:row>
      <xdr:rowOff>34920</xdr:rowOff>
    </xdr:from>
    <xdr:to>
      <xdr:col>7</xdr:col>
      <xdr:colOff>-323640</xdr:colOff>
      <xdr:row>203</xdr:row>
      <xdr:rowOff>0</xdr:rowOff>
    </xdr:to>
    <xdr:sp macro="" textlink="">
      <xdr:nvSpPr>
        <xdr:cNvPr id="912" name="Option Button 911">
          <a:extLst>
            <a:ext uri="{FF2B5EF4-FFF2-40B4-BE49-F238E27FC236}">
              <a16:creationId xmlns:a16="http://schemas.microsoft.com/office/drawing/2014/main" id="{00000000-0008-0000-1C00-00009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3" name="Option Button 912">
          <a:extLst>
            <a:ext uri="{FF2B5EF4-FFF2-40B4-BE49-F238E27FC236}">
              <a16:creationId xmlns:a16="http://schemas.microsoft.com/office/drawing/2014/main" id="{00000000-0008-0000-1C00-00009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4" name="Option Button 913">
          <a:extLst>
            <a:ext uri="{FF2B5EF4-FFF2-40B4-BE49-F238E27FC236}">
              <a16:creationId xmlns:a16="http://schemas.microsoft.com/office/drawing/2014/main" id="{00000000-0008-0000-1C00-00009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5" name="Option Button 914">
          <a:extLst>
            <a:ext uri="{FF2B5EF4-FFF2-40B4-BE49-F238E27FC236}">
              <a16:creationId xmlns:a16="http://schemas.microsoft.com/office/drawing/2014/main" id="{00000000-0008-0000-1C00-00009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6" name="Group Box 915" descr="Group Box 5">
          <a:extLst>
            <a:ext uri="{FF2B5EF4-FFF2-40B4-BE49-F238E27FC236}">
              <a16:creationId xmlns:a16="http://schemas.microsoft.com/office/drawing/2014/main" id="{00000000-0008-0000-1C00-00009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203</xdr:row>
      <xdr:rowOff>34920</xdr:rowOff>
    </xdr:from>
    <xdr:to>
      <xdr:col>7</xdr:col>
      <xdr:colOff>-323640</xdr:colOff>
      <xdr:row>204</xdr:row>
      <xdr:rowOff>0</xdr:rowOff>
    </xdr:to>
    <xdr:sp macro="" textlink="">
      <xdr:nvSpPr>
        <xdr:cNvPr id="917" name="Option Button 916">
          <a:extLst>
            <a:ext uri="{FF2B5EF4-FFF2-40B4-BE49-F238E27FC236}">
              <a16:creationId xmlns:a16="http://schemas.microsoft.com/office/drawing/2014/main" id="{00000000-0008-0000-1C00-00009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8" name="Option Button 917">
          <a:extLst>
            <a:ext uri="{FF2B5EF4-FFF2-40B4-BE49-F238E27FC236}">
              <a16:creationId xmlns:a16="http://schemas.microsoft.com/office/drawing/2014/main" id="{00000000-0008-0000-1C00-00009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9" name="Option Button 918">
          <a:extLst>
            <a:ext uri="{FF2B5EF4-FFF2-40B4-BE49-F238E27FC236}">
              <a16:creationId xmlns:a16="http://schemas.microsoft.com/office/drawing/2014/main" id="{00000000-0008-0000-1C00-00009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0" name="Option Button 919">
          <a:extLst>
            <a:ext uri="{FF2B5EF4-FFF2-40B4-BE49-F238E27FC236}">
              <a16:creationId xmlns:a16="http://schemas.microsoft.com/office/drawing/2014/main" id="{00000000-0008-0000-1C00-00009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1" name="Group Box 920" descr="Group Box 5">
          <a:extLst>
            <a:ext uri="{FF2B5EF4-FFF2-40B4-BE49-F238E27FC236}">
              <a16:creationId xmlns:a16="http://schemas.microsoft.com/office/drawing/2014/main" id="{00000000-0008-0000-1C00-00009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204</xdr:row>
      <xdr:rowOff>34920</xdr:rowOff>
    </xdr:from>
    <xdr:to>
      <xdr:col>7</xdr:col>
      <xdr:colOff>-323640</xdr:colOff>
      <xdr:row>205</xdr:row>
      <xdr:rowOff>0</xdr:rowOff>
    </xdr:to>
    <xdr:sp macro="" textlink="">
      <xdr:nvSpPr>
        <xdr:cNvPr id="922" name="Option Button 921">
          <a:extLst>
            <a:ext uri="{FF2B5EF4-FFF2-40B4-BE49-F238E27FC236}">
              <a16:creationId xmlns:a16="http://schemas.microsoft.com/office/drawing/2014/main" id="{00000000-0008-0000-1C00-00009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3" name="Option Button 922">
          <a:extLst>
            <a:ext uri="{FF2B5EF4-FFF2-40B4-BE49-F238E27FC236}">
              <a16:creationId xmlns:a16="http://schemas.microsoft.com/office/drawing/2014/main" id="{00000000-0008-0000-1C00-00009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4" name="Option Button 923">
          <a:extLst>
            <a:ext uri="{FF2B5EF4-FFF2-40B4-BE49-F238E27FC236}">
              <a16:creationId xmlns:a16="http://schemas.microsoft.com/office/drawing/2014/main" id="{00000000-0008-0000-1C00-00009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5" name="Option Button 924">
          <a:extLst>
            <a:ext uri="{FF2B5EF4-FFF2-40B4-BE49-F238E27FC236}">
              <a16:creationId xmlns:a16="http://schemas.microsoft.com/office/drawing/2014/main" id="{00000000-0008-0000-1C00-00009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6" name="Group Box 925" descr="Group Box 5">
          <a:extLst>
            <a:ext uri="{FF2B5EF4-FFF2-40B4-BE49-F238E27FC236}">
              <a16:creationId xmlns:a16="http://schemas.microsoft.com/office/drawing/2014/main" id="{00000000-0008-0000-1C00-00009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205</xdr:row>
      <xdr:rowOff>34920</xdr:rowOff>
    </xdr:from>
    <xdr:to>
      <xdr:col>7</xdr:col>
      <xdr:colOff>-323640</xdr:colOff>
      <xdr:row>206</xdr:row>
      <xdr:rowOff>0</xdr:rowOff>
    </xdr:to>
    <xdr:sp macro="" textlink="">
      <xdr:nvSpPr>
        <xdr:cNvPr id="927" name="Option Button 926">
          <a:extLst>
            <a:ext uri="{FF2B5EF4-FFF2-40B4-BE49-F238E27FC236}">
              <a16:creationId xmlns:a16="http://schemas.microsoft.com/office/drawing/2014/main" id="{00000000-0008-0000-1C00-00009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8" name="Option Button 927">
          <a:extLst>
            <a:ext uri="{FF2B5EF4-FFF2-40B4-BE49-F238E27FC236}">
              <a16:creationId xmlns:a16="http://schemas.microsoft.com/office/drawing/2014/main" id="{00000000-0008-0000-1C00-0000A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9" name="Option Button 928">
          <a:extLst>
            <a:ext uri="{FF2B5EF4-FFF2-40B4-BE49-F238E27FC236}">
              <a16:creationId xmlns:a16="http://schemas.microsoft.com/office/drawing/2014/main" id="{00000000-0008-0000-1C00-0000A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0" name="Option Button 929">
          <a:extLst>
            <a:ext uri="{FF2B5EF4-FFF2-40B4-BE49-F238E27FC236}">
              <a16:creationId xmlns:a16="http://schemas.microsoft.com/office/drawing/2014/main" id="{00000000-0008-0000-1C00-0000A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1" name="Group Box 930" descr="Group Box 5">
          <a:extLst>
            <a:ext uri="{FF2B5EF4-FFF2-40B4-BE49-F238E27FC236}">
              <a16:creationId xmlns:a16="http://schemas.microsoft.com/office/drawing/2014/main" id="{00000000-0008-0000-1C00-0000A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206</xdr:row>
      <xdr:rowOff>34920</xdr:rowOff>
    </xdr:from>
    <xdr:to>
      <xdr:col>7</xdr:col>
      <xdr:colOff>-323640</xdr:colOff>
      <xdr:row>207</xdr:row>
      <xdr:rowOff>0</xdr:rowOff>
    </xdr:to>
    <xdr:sp macro="" textlink="">
      <xdr:nvSpPr>
        <xdr:cNvPr id="932" name="Option Button 931">
          <a:extLst>
            <a:ext uri="{FF2B5EF4-FFF2-40B4-BE49-F238E27FC236}">
              <a16:creationId xmlns:a16="http://schemas.microsoft.com/office/drawing/2014/main" id="{00000000-0008-0000-1C00-0000A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3" name="Option Button 932">
          <a:extLst>
            <a:ext uri="{FF2B5EF4-FFF2-40B4-BE49-F238E27FC236}">
              <a16:creationId xmlns:a16="http://schemas.microsoft.com/office/drawing/2014/main" id="{00000000-0008-0000-1C00-0000A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4" name="Option Button 933">
          <a:extLst>
            <a:ext uri="{FF2B5EF4-FFF2-40B4-BE49-F238E27FC236}">
              <a16:creationId xmlns:a16="http://schemas.microsoft.com/office/drawing/2014/main" id="{00000000-0008-0000-1C00-0000A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5" name="Option Button 934">
          <a:extLst>
            <a:ext uri="{FF2B5EF4-FFF2-40B4-BE49-F238E27FC236}">
              <a16:creationId xmlns:a16="http://schemas.microsoft.com/office/drawing/2014/main" id="{00000000-0008-0000-1C00-0000A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6" name="Group Box 935" descr="Group Box 5">
          <a:extLst>
            <a:ext uri="{FF2B5EF4-FFF2-40B4-BE49-F238E27FC236}">
              <a16:creationId xmlns:a16="http://schemas.microsoft.com/office/drawing/2014/main" id="{00000000-0008-0000-1C00-0000A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207</xdr:row>
      <xdr:rowOff>34920</xdr:rowOff>
    </xdr:from>
    <xdr:to>
      <xdr:col>7</xdr:col>
      <xdr:colOff>-323640</xdr:colOff>
      <xdr:row>208</xdr:row>
      <xdr:rowOff>0</xdr:rowOff>
    </xdr:to>
    <xdr:sp macro="" textlink="">
      <xdr:nvSpPr>
        <xdr:cNvPr id="937" name="Option Button 936">
          <a:extLst>
            <a:ext uri="{FF2B5EF4-FFF2-40B4-BE49-F238E27FC236}">
              <a16:creationId xmlns:a16="http://schemas.microsoft.com/office/drawing/2014/main" id="{00000000-0008-0000-1C00-0000A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8" name="Option Button 937">
          <a:extLst>
            <a:ext uri="{FF2B5EF4-FFF2-40B4-BE49-F238E27FC236}">
              <a16:creationId xmlns:a16="http://schemas.microsoft.com/office/drawing/2014/main" id="{00000000-0008-0000-1C00-0000A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9" name="Option Button 938">
          <a:extLst>
            <a:ext uri="{FF2B5EF4-FFF2-40B4-BE49-F238E27FC236}">
              <a16:creationId xmlns:a16="http://schemas.microsoft.com/office/drawing/2014/main" id="{00000000-0008-0000-1C00-0000A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0" name="Option Button 939">
          <a:extLst>
            <a:ext uri="{FF2B5EF4-FFF2-40B4-BE49-F238E27FC236}">
              <a16:creationId xmlns:a16="http://schemas.microsoft.com/office/drawing/2014/main" id="{00000000-0008-0000-1C00-0000A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1" name="Group Box 940" descr="Group Box 5">
          <a:extLst>
            <a:ext uri="{FF2B5EF4-FFF2-40B4-BE49-F238E27FC236}">
              <a16:creationId xmlns:a16="http://schemas.microsoft.com/office/drawing/2014/main" id="{00000000-0008-0000-1C00-0000A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208</xdr:row>
      <xdr:rowOff>34920</xdr:rowOff>
    </xdr:from>
    <xdr:to>
      <xdr:col>7</xdr:col>
      <xdr:colOff>-323640</xdr:colOff>
      <xdr:row>209</xdr:row>
      <xdr:rowOff>0</xdr:rowOff>
    </xdr:to>
    <xdr:sp macro="" textlink="">
      <xdr:nvSpPr>
        <xdr:cNvPr id="942" name="Option Button 941">
          <a:extLst>
            <a:ext uri="{FF2B5EF4-FFF2-40B4-BE49-F238E27FC236}">
              <a16:creationId xmlns:a16="http://schemas.microsoft.com/office/drawing/2014/main" id="{00000000-0008-0000-1C00-0000A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3" name="Option Button 942">
          <a:extLst>
            <a:ext uri="{FF2B5EF4-FFF2-40B4-BE49-F238E27FC236}">
              <a16:creationId xmlns:a16="http://schemas.microsoft.com/office/drawing/2014/main" id="{00000000-0008-0000-1C00-0000A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4" name="Option Button 943">
          <a:extLst>
            <a:ext uri="{FF2B5EF4-FFF2-40B4-BE49-F238E27FC236}">
              <a16:creationId xmlns:a16="http://schemas.microsoft.com/office/drawing/2014/main" id="{00000000-0008-0000-1C00-0000B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5" name="Option Button 944">
          <a:extLst>
            <a:ext uri="{FF2B5EF4-FFF2-40B4-BE49-F238E27FC236}">
              <a16:creationId xmlns:a16="http://schemas.microsoft.com/office/drawing/2014/main" id="{00000000-0008-0000-1C00-0000B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6" name="Group Box 945" descr="Group Box 5">
          <a:extLst>
            <a:ext uri="{FF2B5EF4-FFF2-40B4-BE49-F238E27FC236}">
              <a16:creationId xmlns:a16="http://schemas.microsoft.com/office/drawing/2014/main" id="{00000000-0008-0000-1C00-0000B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209</xdr:row>
      <xdr:rowOff>34920</xdr:rowOff>
    </xdr:from>
    <xdr:to>
      <xdr:col>7</xdr:col>
      <xdr:colOff>-323640</xdr:colOff>
      <xdr:row>210</xdr:row>
      <xdr:rowOff>0</xdr:rowOff>
    </xdr:to>
    <xdr:sp macro="" textlink="">
      <xdr:nvSpPr>
        <xdr:cNvPr id="947" name="Option Button 946">
          <a:extLst>
            <a:ext uri="{FF2B5EF4-FFF2-40B4-BE49-F238E27FC236}">
              <a16:creationId xmlns:a16="http://schemas.microsoft.com/office/drawing/2014/main" id="{00000000-0008-0000-1C00-0000B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8" name="Option Button 947">
          <a:extLst>
            <a:ext uri="{FF2B5EF4-FFF2-40B4-BE49-F238E27FC236}">
              <a16:creationId xmlns:a16="http://schemas.microsoft.com/office/drawing/2014/main" id="{00000000-0008-0000-1C00-0000B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9" name="Option Button 948">
          <a:extLst>
            <a:ext uri="{FF2B5EF4-FFF2-40B4-BE49-F238E27FC236}">
              <a16:creationId xmlns:a16="http://schemas.microsoft.com/office/drawing/2014/main" id="{00000000-0008-0000-1C00-0000B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0" name="Option Button 949">
          <a:extLst>
            <a:ext uri="{FF2B5EF4-FFF2-40B4-BE49-F238E27FC236}">
              <a16:creationId xmlns:a16="http://schemas.microsoft.com/office/drawing/2014/main" id="{00000000-0008-0000-1C00-0000B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1" name="Group Box 950" descr="Group Box 5">
          <a:extLst>
            <a:ext uri="{FF2B5EF4-FFF2-40B4-BE49-F238E27FC236}">
              <a16:creationId xmlns:a16="http://schemas.microsoft.com/office/drawing/2014/main" id="{00000000-0008-0000-1C00-0000B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210</xdr:row>
      <xdr:rowOff>34920</xdr:rowOff>
    </xdr:from>
    <xdr:to>
      <xdr:col>7</xdr:col>
      <xdr:colOff>-323640</xdr:colOff>
      <xdr:row>211</xdr:row>
      <xdr:rowOff>0</xdr:rowOff>
    </xdr:to>
    <xdr:sp macro="" textlink="">
      <xdr:nvSpPr>
        <xdr:cNvPr id="952" name="Option Button 951">
          <a:extLst>
            <a:ext uri="{FF2B5EF4-FFF2-40B4-BE49-F238E27FC236}">
              <a16:creationId xmlns:a16="http://schemas.microsoft.com/office/drawing/2014/main" id="{00000000-0008-0000-1C00-0000B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3" name="Option Button 952">
          <a:extLst>
            <a:ext uri="{FF2B5EF4-FFF2-40B4-BE49-F238E27FC236}">
              <a16:creationId xmlns:a16="http://schemas.microsoft.com/office/drawing/2014/main" id="{00000000-0008-0000-1C00-0000B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4" name="Option Button 953">
          <a:extLst>
            <a:ext uri="{FF2B5EF4-FFF2-40B4-BE49-F238E27FC236}">
              <a16:creationId xmlns:a16="http://schemas.microsoft.com/office/drawing/2014/main" id="{00000000-0008-0000-1C00-0000B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5" name="Option Button 954">
          <a:extLst>
            <a:ext uri="{FF2B5EF4-FFF2-40B4-BE49-F238E27FC236}">
              <a16:creationId xmlns:a16="http://schemas.microsoft.com/office/drawing/2014/main" id="{00000000-0008-0000-1C00-0000B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6" name="Group Box 955" descr="Group Box 5">
          <a:extLst>
            <a:ext uri="{FF2B5EF4-FFF2-40B4-BE49-F238E27FC236}">
              <a16:creationId xmlns:a16="http://schemas.microsoft.com/office/drawing/2014/main" id="{00000000-0008-0000-1C00-0000B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211</xdr:row>
      <xdr:rowOff>34920</xdr:rowOff>
    </xdr:from>
    <xdr:to>
      <xdr:col>7</xdr:col>
      <xdr:colOff>-323640</xdr:colOff>
      <xdr:row>212</xdr:row>
      <xdr:rowOff>0</xdr:rowOff>
    </xdr:to>
    <xdr:sp macro="" textlink="">
      <xdr:nvSpPr>
        <xdr:cNvPr id="957" name="Option Button 956">
          <a:extLst>
            <a:ext uri="{FF2B5EF4-FFF2-40B4-BE49-F238E27FC236}">
              <a16:creationId xmlns:a16="http://schemas.microsoft.com/office/drawing/2014/main" id="{00000000-0008-0000-1C00-0000B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8" name="Option Button 957">
          <a:extLst>
            <a:ext uri="{FF2B5EF4-FFF2-40B4-BE49-F238E27FC236}">
              <a16:creationId xmlns:a16="http://schemas.microsoft.com/office/drawing/2014/main" id="{00000000-0008-0000-1C00-0000B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9" name="Option Button 958">
          <a:extLst>
            <a:ext uri="{FF2B5EF4-FFF2-40B4-BE49-F238E27FC236}">
              <a16:creationId xmlns:a16="http://schemas.microsoft.com/office/drawing/2014/main" id="{00000000-0008-0000-1C00-0000B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0" name="Option Button 959">
          <a:extLst>
            <a:ext uri="{FF2B5EF4-FFF2-40B4-BE49-F238E27FC236}">
              <a16:creationId xmlns:a16="http://schemas.microsoft.com/office/drawing/2014/main" id="{00000000-0008-0000-1C00-0000C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1" name="Group Box 960" descr="Group Box 5">
          <a:extLst>
            <a:ext uri="{FF2B5EF4-FFF2-40B4-BE49-F238E27FC236}">
              <a16:creationId xmlns:a16="http://schemas.microsoft.com/office/drawing/2014/main" id="{00000000-0008-0000-1C00-0000C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212</xdr:row>
      <xdr:rowOff>34920</xdr:rowOff>
    </xdr:from>
    <xdr:to>
      <xdr:col>7</xdr:col>
      <xdr:colOff>-323640</xdr:colOff>
      <xdr:row>213</xdr:row>
      <xdr:rowOff>0</xdr:rowOff>
    </xdr:to>
    <xdr:sp macro="" textlink="">
      <xdr:nvSpPr>
        <xdr:cNvPr id="962" name="Option Button 961">
          <a:extLst>
            <a:ext uri="{FF2B5EF4-FFF2-40B4-BE49-F238E27FC236}">
              <a16:creationId xmlns:a16="http://schemas.microsoft.com/office/drawing/2014/main" id="{00000000-0008-0000-1C00-0000C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3" name="Option Button 962">
          <a:extLst>
            <a:ext uri="{FF2B5EF4-FFF2-40B4-BE49-F238E27FC236}">
              <a16:creationId xmlns:a16="http://schemas.microsoft.com/office/drawing/2014/main" id="{00000000-0008-0000-1C00-0000C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4" name="Option Button 963">
          <a:extLst>
            <a:ext uri="{FF2B5EF4-FFF2-40B4-BE49-F238E27FC236}">
              <a16:creationId xmlns:a16="http://schemas.microsoft.com/office/drawing/2014/main" id="{00000000-0008-0000-1C00-0000C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5" name="Option Button 964">
          <a:extLst>
            <a:ext uri="{FF2B5EF4-FFF2-40B4-BE49-F238E27FC236}">
              <a16:creationId xmlns:a16="http://schemas.microsoft.com/office/drawing/2014/main" id="{00000000-0008-0000-1C00-0000C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6" name="Group Box 965" descr="Group Box 5">
          <a:extLst>
            <a:ext uri="{FF2B5EF4-FFF2-40B4-BE49-F238E27FC236}">
              <a16:creationId xmlns:a16="http://schemas.microsoft.com/office/drawing/2014/main" id="{00000000-0008-0000-1C00-0000C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213</xdr:row>
      <xdr:rowOff>34920</xdr:rowOff>
    </xdr:from>
    <xdr:to>
      <xdr:col>7</xdr:col>
      <xdr:colOff>-323640</xdr:colOff>
      <xdr:row>214</xdr:row>
      <xdr:rowOff>0</xdr:rowOff>
    </xdr:to>
    <xdr:sp macro="" textlink="">
      <xdr:nvSpPr>
        <xdr:cNvPr id="967" name="Option Button 966">
          <a:extLst>
            <a:ext uri="{FF2B5EF4-FFF2-40B4-BE49-F238E27FC236}">
              <a16:creationId xmlns:a16="http://schemas.microsoft.com/office/drawing/2014/main" id="{00000000-0008-0000-1C00-0000C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8" name="Option Button 967">
          <a:extLst>
            <a:ext uri="{FF2B5EF4-FFF2-40B4-BE49-F238E27FC236}">
              <a16:creationId xmlns:a16="http://schemas.microsoft.com/office/drawing/2014/main" id="{00000000-0008-0000-1C00-0000C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9" name="Option Button 968">
          <a:extLst>
            <a:ext uri="{FF2B5EF4-FFF2-40B4-BE49-F238E27FC236}">
              <a16:creationId xmlns:a16="http://schemas.microsoft.com/office/drawing/2014/main" id="{00000000-0008-0000-1C00-0000C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0" name="Option Button 969">
          <a:extLst>
            <a:ext uri="{FF2B5EF4-FFF2-40B4-BE49-F238E27FC236}">
              <a16:creationId xmlns:a16="http://schemas.microsoft.com/office/drawing/2014/main" id="{00000000-0008-0000-1C00-0000C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1" name="Group Box 970" descr="Group Box 5">
          <a:extLst>
            <a:ext uri="{FF2B5EF4-FFF2-40B4-BE49-F238E27FC236}">
              <a16:creationId xmlns:a16="http://schemas.microsoft.com/office/drawing/2014/main" id="{00000000-0008-0000-1C00-0000C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214</xdr:row>
      <xdr:rowOff>34920</xdr:rowOff>
    </xdr:from>
    <xdr:to>
      <xdr:col>7</xdr:col>
      <xdr:colOff>-323640</xdr:colOff>
      <xdr:row>215</xdr:row>
      <xdr:rowOff>0</xdr:rowOff>
    </xdr:to>
    <xdr:sp macro="" textlink="">
      <xdr:nvSpPr>
        <xdr:cNvPr id="972" name="Option Button 971">
          <a:extLst>
            <a:ext uri="{FF2B5EF4-FFF2-40B4-BE49-F238E27FC236}">
              <a16:creationId xmlns:a16="http://schemas.microsoft.com/office/drawing/2014/main" id="{00000000-0008-0000-1C00-0000C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3" name="Option Button 972">
          <a:extLst>
            <a:ext uri="{FF2B5EF4-FFF2-40B4-BE49-F238E27FC236}">
              <a16:creationId xmlns:a16="http://schemas.microsoft.com/office/drawing/2014/main" id="{00000000-0008-0000-1C00-0000C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4" name="Option Button 973">
          <a:extLst>
            <a:ext uri="{FF2B5EF4-FFF2-40B4-BE49-F238E27FC236}">
              <a16:creationId xmlns:a16="http://schemas.microsoft.com/office/drawing/2014/main" id="{00000000-0008-0000-1C00-0000C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5" name="Option Button 974">
          <a:extLst>
            <a:ext uri="{FF2B5EF4-FFF2-40B4-BE49-F238E27FC236}">
              <a16:creationId xmlns:a16="http://schemas.microsoft.com/office/drawing/2014/main" id="{00000000-0008-0000-1C00-0000C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6" name="Group Box 975" descr="Group Box 5">
          <a:extLst>
            <a:ext uri="{FF2B5EF4-FFF2-40B4-BE49-F238E27FC236}">
              <a16:creationId xmlns:a16="http://schemas.microsoft.com/office/drawing/2014/main" id="{00000000-0008-0000-1C00-0000D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215</xdr:row>
      <xdr:rowOff>34920</xdr:rowOff>
    </xdr:from>
    <xdr:to>
      <xdr:col>7</xdr:col>
      <xdr:colOff>-323640</xdr:colOff>
      <xdr:row>216</xdr:row>
      <xdr:rowOff>0</xdr:rowOff>
    </xdr:to>
    <xdr:sp macro="" textlink="">
      <xdr:nvSpPr>
        <xdr:cNvPr id="977" name="Option Button 976">
          <a:extLst>
            <a:ext uri="{FF2B5EF4-FFF2-40B4-BE49-F238E27FC236}">
              <a16:creationId xmlns:a16="http://schemas.microsoft.com/office/drawing/2014/main" id="{00000000-0008-0000-1C00-0000D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8" name="Option Button 977">
          <a:extLst>
            <a:ext uri="{FF2B5EF4-FFF2-40B4-BE49-F238E27FC236}">
              <a16:creationId xmlns:a16="http://schemas.microsoft.com/office/drawing/2014/main" id="{00000000-0008-0000-1C00-0000D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9" name="Option Button 978">
          <a:extLst>
            <a:ext uri="{FF2B5EF4-FFF2-40B4-BE49-F238E27FC236}">
              <a16:creationId xmlns:a16="http://schemas.microsoft.com/office/drawing/2014/main" id="{00000000-0008-0000-1C00-0000D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0" name="Option Button 979">
          <a:extLst>
            <a:ext uri="{FF2B5EF4-FFF2-40B4-BE49-F238E27FC236}">
              <a16:creationId xmlns:a16="http://schemas.microsoft.com/office/drawing/2014/main" id="{00000000-0008-0000-1C00-0000D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1" name="Group Box 980" descr="Group Box 5">
          <a:extLst>
            <a:ext uri="{FF2B5EF4-FFF2-40B4-BE49-F238E27FC236}">
              <a16:creationId xmlns:a16="http://schemas.microsoft.com/office/drawing/2014/main" id="{00000000-0008-0000-1C00-0000D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216</xdr:row>
      <xdr:rowOff>34920</xdr:rowOff>
    </xdr:from>
    <xdr:to>
      <xdr:col>7</xdr:col>
      <xdr:colOff>-323640</xdr:colOff>
      <xdr:row>217</xdr:row>
      <xdr:rowOff>0</xdr:rowOff>
    </xdr:to>
    <xdr:sp macro="" textlink="">
      <xdr:nvSpPr>
        <xdr:cNvPr id="982" name="Option Button 981">
          <a:extLst>
            <a:ext uri="{FF2B5EF4-FFF2-40B4-BE49-F238E27FC236}">
              <a16:creationId xmlns:a16="http://schemas.microsoft.com/office/drawing/2014/main" id="{00000000-0008-0000-1C00-0000D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3" name="Option Button 982">
          <a:extLst>
            <a:ext uri="{FF2B5EF4-FFF2-40B4-BE49-F238E27FC236}">
              <a16:creationId xmlns:a16="http://schemas.microsoft.com/office/drawing/2014/main" id="{00000000-0008-0000-1C00-0000D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4" name="Option Button 983">
          <a:extLst>
            <a:ext uri="{FF2B5EF4-FFF2-40B4-BE49-F238E27FC236}">
              <a16:creationId xmlns:a16="http://schemas.microsoft.com/office/drawing/2014/main" id="{00000000-0008-0000-1C00-0000D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5" name="Option Button 984">
          <a:extLst>
            <a:ext uri="{FF2B5EF4-FFF2-40B4-BE49-F238E27FC236}">
              <a16:creationId xmlns:a16="http://schemas.microsoft.com/office/drawing/2014/main" id="{00000000-0008-0000-1C00-0000D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6" name="Group Box 985" descr="Group Box 5">
          <a:extLst>
            <a:ext uri="{FF2B5EF4-FFF2-40B4-BE49-F238E27FC236}">
              <a16:creationId xmlns:a16="http://schemas.microsoft.com/office/drawing/2014/main" id="{00000000-0008-0000-1C00-0000D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217</xdr:row>
      <xdr:rowOff>34920</xdr:rowOff>
    </xdr:from>
    <xdr:to>
      <xdr:col>7</xdr:col>
      <xdr:colOff>-323640</xdr:colOff>
      <xdr:row>218</xdr:row>
      <xdr:rowOff>0</xdr:rowOff>
    </xdr:to>
    <xdr:sp macro="" textlink="">
      <xdr:nvSpPr>
        <xdr:cNvPr id="987" name="Option Button 986">
          <a:extLst>
            <a:ext uri="{FF2B5EF4-FFF2-40B4-BE49-F238E27FC236}">
              <a16:creationId xmlns:a16="http://schemas.microsoft.com/office/drawing/2014/main" id="{00000000-0008-0000-1C00-0000D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8" name="Option Button 987">
          <a:extLst>
            <a:ext uri="{FF2B5EF4-FFF2-40B4-BE49-F238E27FC236}">
              <a16:creationId xmlns:a16="http://schemas.microsoft.com/office/drawing/2014/main" id="{00000000-0008-0000-1C00-0000D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9" name="Option Button 988">
          <a:extLst>
            <a:ext uri="{FF2B5EF4-FFF2-40B4-BE49-F238E27FC236}">
              <a16:creationId xmlns:a16="http://schemas.microsoft.com/office/drawing/2014/main" id="{00000000-0008-0000-1C00-0000D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0" name="Option Button 989">
          <a:extLst>
            <a:ext uri="{FF2B5EF4-FFF2-40B4-BE49-F238E27FC236}">
              <a16:creationId xmlns:a16="http://schemas.microsoft.com/office/drawing/2014/main" id="{00000000-0008-0000-1C00-0000D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1" name="Group Box 990" descr="Group Box 5">
          <a:extLst>
            <a:ext uri="{FF2B5EF4-FFF2-40B4-BE49-F238E27FC236}">
              <a16:creationId xmlns:a16="http://schemas.microsoft.com/office/drawing/2014/main" id="{00000000-0008-0000-1C00-0000D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218</xdr:row>
      <xdr:rowOff>34920</xdr:rowOff>
    </xdr:from>
    <xdr:to>
      <xdr:col>7</xdr:col>
      <xdr:colOff>-323640</xdr:colOff>
      <xdr:row>219</xdr:row>
      <xdr:rowOff>0</xdr:rowOff>
    </xdr:to>
    <xdr:sp macro="" textlink="">
      <xdr:nvSpPr>
        <xdr:cNvPr id="992" name="Option Button 991">
          <a:extLst>
            <a:ext uri="{FF2B5EF4-FFF2-40B4-BE49-F238E27FC236}">
              <a16:creationId xmlns:a16="http://schemas.microsoft.com/office/drawing/2014/main" id="{00000000-0008-0000-1C00-0000E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3" name="Option Button 992">
          <a:extLst>
            <a:ext uri="{FF2B5EF4-FFF2-40B4-BE49-F238E27FC236}">
              <a16:creationId xmlns:a16="http://schemas.microsoft.com/office/drawing/2014/main" id="{00000000-0008-0000-1C00-0000E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4" name="Option Button 993">
          <a:extLst>
            <a:ext uri="{FF2B5EF4-FFF2-40B4-BE49-F238E27FC236}">
              <a16:creationId xmlns:a16="http://schemas.microsoft.com/office/drawing/2014/main" id="{00000000-0008-0000-1C00-0000E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5" name="Option Button 994">
          <a:extLst>
            <a:ext uri="{FF2B5EF4-FFF2-40B4-BE49-F238E27FC236}">
              <a16:creationId xmlns:a16="http://schemas.microsoft.com/office/drawing/2014/main" id="{00000000-0008-0000-1C00-0000E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6" name="Group Box 995" descr="Group Box 5">
          <a:extLst>
            <a:ext uri="{FF2B5EF4-FFF2-40B4-BE49-F238E27FC236}">
              <a16:creationId xmlns:a16="http://schemas.microsoft.com/office/drawing/2014/main" id="{00000000-0008-0000-1C00-0000E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219</xdr:row>
      <xdr:rowOff>34920</xdr:rowOff>
    </xdr:from>
    <xdr:to>
      <xdr:col>7</xdr:col>
      <xdr:colOff>-323640</xdr:colOff>
      <xdr:row>220</xdr:row>
      <xdr:rowOff>0</xdr:rowOff>
    </xdr:to>
    <xdr:sp macro="" textlink="">
      <xdr:nvSpPr>
        <xdr:cNvPr id="997" name="Option Button 996">
          <a:extLst>
            <a:ext uri="{FF2B5EF4-FFF2-40B4-BE49-F238E27FC236}">
              <a16:creationId xmlns:a16="http://schemas.microsoft.com/office/drawing/2014/main" id="{00000000-0008-0000-1C00-0000E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8" name="Option Button 997">
          <a:extLst>
            <a:ext uri="{FF2B5EF4-FFF2-40B4-BE49-F238E27FC236}">
              <a16:creationId xmlns:a16="http://schemas.microsoft.com/office/drawing/2014/main" id="{00000000-0008-0000-1C00-0000E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9" name="Option Button 998">
          <a:extLst>
            <a:ext uri="{FF2B5EF4-FFF2-40B4-BE49-F238E27FC236}">
              <a16:creationId xmlns:a16="http://schemas.microsoft.com/office/drawing/2014/main" id="{00000000-0008-0000-1C00-0000E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0" name="Option Button 999">
          <a:extLst>
            <a:ext uri="{FF2B5EF4-FFF2-40B4-BE49-F238E27FC236}">
              <a16:creationId xmlns:a16="http://schemas.microsoft.com/office/drawing/2014/main" id="{00000000-0008-0000-1C00-0000E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1" name="Group Box 1000" descr="Group Box 5">
          <a:extLst>
            <a:ext uri="{FF2B5EF4-FFF2-40B4-BE49-F238E27FC236}">
              <a16:creationId xmlns:a16="http://schemas.microsoft.com/office/drawing/2014/main" id="{00000000-0008-0000-1C00-0000E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220</xdr:row>
      <xdr:rowOff>34920</xdr:rowOff>
    </xdr:from>
    <xdr:to>
      <xdr:col>7</xdr:col>
      <xdr:colOff>-323640</xdr:colOff>
      <xdr:row>221</xdr:row>
      <xdr:rowOff>0</xdr:rowOff>
    </xdr:to>
    <xdr:sp macro="" textlink="">
      <xdr:nvSpPr>
        <xdr:cNvPr id="1002" name="Option Button 1001">
          <a:extLst>
            <a:ext uri="{FF2B5EF4-FFF2-40B4-BE49-F238E27FC236}">
              <a16:creationId xmlns:a16="http://schemas.microsoft.com/office/drawing/2014/main" id="{00000000-0008-0000-1C00-0000E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Option Button 1002">
          <a:extLst>
            <a:ext uri="{FF2B5EF4-FFF2-40B4-BE49-F238E27FC236}">
              <a16:creationId xmlns:a16="http://schemas.microsoft.com/office/drawing/2014/main" id="{00000000-0008-0000-1C00-0000E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4" name="Option Button 1003">
          <a:extLst>
            <a:ext uri="{FF2B5EF4-FFF2-40B4-BE49-F238E27FC236}">
              <a16:creationId xmlns:a16="http://schemas.microsoft.com/office/drawing/2014/main" id="{00000000-0008-0000-1C00-0000E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5" name="Option Button 1004">
          <a:extLst>
            <a:ext uri="{FF2B5EF4-FFF2-40B4-BE49-F238E27FC236}">
              <a16:creationId xmlns:a16="http://schemas.microsoft.com/office/drawing/2014/main" id="{00000000-0008-0000-1C00-0000E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6" name="Group Box 1005" descr="Group Box 5">
          <a:extLst>
            <a:ext uri="{FF2B5EF4-FFF2-40B4-BE49-F238E27FC236}">
              <a16:creationId xmlns:a16="http://schemas.microsoft.com/office/drawing/2014/main" id="{00000000-0008-0000-1C00-0000E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221</xdr:row>
      <xdr:rowOff>34920</xdr:rowOff>
    </xdr:from>
    <xdr:to>
      <xdr:col>7</xdr:col>
      <xdr:colOff>-323640</xdr:colOff>
      <xdr:row>222</xdr:row>
      <xdr:rowOff>0</xdr:rowOff>
    </xdr:to>
    <xdr:sp macro="" textlink="">
      <xdr:nvSpPr>
        <xdr:cNvPr id="1007" name="Option Button 1006">
          <a:extLst>
            <a:ext uri="{FF2B5EF4-FFF2-40B4-BE49-F238E27FC236}">
              <a16:creationId xmlns:a16="http://schemas.microsoft.com/office/drawing/2014/main" id="{00000000-0008-0000-1C00-0000E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8" name="Option Button 1007">
          <a:extLst>
            <a:ext uri="{FF2B5EF4-FFF2-40B4-BE49-F238E27FC236}">
              <a16:creationId xmlns:a16="http://schemas.microsoft.com/office/drawing/2014/main" id="{00000000-0008-0000-1C00-0000F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9" name="Option Button 1008">
          <a:extLst>
            <a:ext uri="{FF2B5EF4-FFF2-40B4-BE49-F238E27FC236}">
              <a16:creationId xmlns:a16="http://schemas.microsoft.com/office/drawing/2014/main" id="{00000000-0008-0000-1C00-0000F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0" name="Option Button 1009">
          <a:extLst>
            <a:ext uri="{FF2B5EF4-FFF2-40B4-BE49-F238E27FC236}">
              <a16:creationId xmlns:a16="http://schemas.microsoft.com/office/drawing/2014/main" id="{00000000-0008-0000-1C00-0000F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1" name="Group Box 1010" descr="Group Box 5">
          <a:extLst>
            <a:ext uri="{FF2B5EF4-FFF2-40B4-BE49-F238E27FC236}">
              <a16:creationId xmlns:a16="http://schemas.microsoft.com/office/drawing/2014/main" id="{00000000-0008-0000-1C00-0000F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222</xdr:row>
      <xdr:rowOff>34920</xdr:rowOff>
    </xdr:from>
    <xdr:to>
      <xdr:col>7</xdr:col>
      <xdr:colOff>-323640</xdr:colOff>
      <xdr:row>223</xdr:row>
      <xdr:rowOff>0</xdr:rowOff>
    </xdr:to>
    <xdr:sp macro="" textlink="">
      <xdr:nvSpPr>
        <xdr:cNvPr id="1012" name="Option Button 1011">
          <a:extLst>
            <a:ext uri="{FF2B5EF4-FFF2-40B4-BE49-F238E27FC236}">
              <a16:creationId xmlns:a16="http://schemas.microsoft.com/office/drawing/2014/main" id="{00000000-0008-0000-1C00-0000F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3" name="Option Button 1012">
          <a:extLst>
            <a:ext uri="{FF2B5EF4-FFF2-40B4-BE49-F238E27FC236}">
              <a16:creationId xmlns:a16="http://schemas.microsoft.com/office/drawing/2014/main" id="{00000000-0008-0000-1C00-0000F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4" name="Option Button 1013">
          <a:extLst>
            <a:ext uri="{FF2B5EF4-FFF2-40B4-BE49-F238E27FC236}">
              <a16:creationId xmlns:a16="http://schemas.microsoft.com/office/drawing/2014/main" id="{00000000-0008-0000-1C00-0000F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5" name="Option Button 1014">
          <a:extLst>
            <a:ext uri="{FF2B5EF4-FFF2-40B4-BE49-F238E27FC236}">
              <a16:creationId xmlns:a16="http://schemas.microsoft.com/office/drawing/2014/main" id="{00000000-0008-0000-1C00-0000F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6" name="Group Box 1015" descr="Group Box 5">
          <a:extLst>
            <a:ext uri="{FF2B5EF4-FFF2-40B4-BE49-F238E27FC236}">
              <a16:creationId xmlns:a16="http://schemas.microsoft.com/office/drawing/2014/main" id="{00000000-0008-0000-1C00-0000F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223</xdr:row>
      <xdr:rowOff>34920</xdr:rowOff>
    </xdr:from>
    <xdr:to>
      <xdr:col>7</xdr:col>
      <xdr:colOff>-323640</xdr:colOff>
      <xdr:row>224</xdr:row>
      <xdr:rowOff>0</xdr:rowOff>
    </xdr:to>
    <xdr:sp macro="" textlink="">
      <xdr:nvSpPr>
        <xdr:cNvPr id="1017" name="Option Button 1016">
          <a:extLst>
            <a:ext uri="{FF2B5EF4-FFF2-40B4-BE49-F238E27FC236}">
              <a16:creationId xmlns:a16="http://schemas.microsoft.com/office/drawing/2014/main" id="{00000000-0008-0000-1C00-0000F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8" name="Option Button 1017">
          <a:extLst>
            <a:ext uri="{FF2B5EF4-FFF2-40B4-BE49-F238E27FC236}">
              <a16:creationId xmlns:a16="http://schemas.microsoft.com/office/drawing/2014/main" id="{00000000-0008-0000-1C00-0000F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9" name="Option Button 1018">
          <a:extLst>
            <a:ext uri="{FF2B5EF4-FFF2-40B4-BE49-F238E27FC236}">
              <a16:creationId xmlns:a16="http://schemas.microsoft.com/office/drawing/2014/main" id="{00000000-0008-0000-1C00-0000F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0" name="Option Button 1019">
          <a:extLst>
            <a:ext uri="{FF2B5EF4-FFF2-40B4-BE49-F238E27FC236}">
              <a16:creationId xmlns:a16="http://schemas.microsoft.com/office/drawing/2014/main" id="{00000000-0008-0000-1C00-0000F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1" name="Group Box 1020" descr="Group Box 5">
          <a:extLst>
            <a:ext uri="{FF2B5EF4-FFF2-40B4-BE49-F238E27FC236}">
              <a16:creationId xmlns:a16="http://schemas.microsoft.com/office/drawing/2014/main" id="{00000000-0008-0000-1C00-0000F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224</xdr:row>
      <xdr:rowOff>34920</xdr:rowOff>
    </xdr:from>
    <xdr:to>
      <xdr:col>7</xdr:col>
      <xdr:colOff>-323640</xdr:colOff>
      <xdr:row>225</xdr:row>
      <xdr:rowOff>0</xdr:rowOff>
    </xdr:to>
    <xdr:sp macro="" textlink="">
      <xdr:nvSpPr>
        <xdr:cNvPr id="1022" name="Option Button 1021">
          <a:extLst>
            <a:ext uri="{FF2B5EF4-FFF2-40B4-BE49-F238E27FC236}">
              <a16:creationId xmlns:a16="http://schemas.microsoft.com/office/drawing/2014/main" id="{00000000-0008-0000-1C00-0000F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3" name="Option Button 1022">
          <a:extLst>
            <a:ext uri="{FF2B5EF4-FFF2-40B4-BE49-F238E27FC236}">
              <a16:creationId xmlns:a16="http://schemas.microsoft.com/office/drawing/2014/main" id="{00000000-0008-0000-1C00-0000F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4" name="Option Button 1023">
          <a:extLst>
            <a:ext uri="{FF2B5EF4-FFF2-40B4-BE49-F238E27FC236}">
              <a16:creationId xmlns:a16="http://schemas.microsoft.com/office/drawing/2014/main" id="{00000000-0008-0000-1C00-00000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5" name="Option Button 1024">
          <a:extLst>
            <a:ext uri="{FF2B5EF4-FFF2-40B4-BE49-F238E27FC236}">
              <a16:creationId xmlns:a16="http://schemas.microsoft.com/office/drawing/2014/main" id="{00000000-0008-0000-1C00-00000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6" name="Group Box 1025" descr="Group Box 5">
          <a:extLst>
            <a:ext uri="{FF2B5EF4-FFF2-40B4-BE49-F238E27FC236}">
              <a16:creationId xmlns:a16="http://schemas.microsoft.com/office/drawing/2014/main" id="{00000000-0008-0000-1C00-00000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225</xdr:row>
      <xdr:rowOff>34920</xdr:rowOff>
    </xdr:from>
    <xdr:to>
      <xdr:col>7</xdr:col>
      <xdr:colOff>-323640</xdr:colOff>
      <xdr:row>226</xdr:row>
      <xdr:rowOff>0</xdr:rowOff>
    </xdr:to>
    <xdr:sp macro="" textlink="">
      <xdr:nvSpPr>
        <xdr:cNvPr id="1027" name="Option Button 1026">
          <a:extLst>
            <a:ext uri="{FF2B5EF4-FFF2-40B4-BE49-F238E27FC236}">
              <a16:creationId xmlns:a16="http://schemas.microsoft.com/office/drawing/2014/main" id="{00000000-0008-0000-1C00-00000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8" name="Option Button 1027">
          <a:extLst>
            <a:ext uri="{FF2B5EF4-FFF2-40B4-BE49-F238E27FC236}">
              <a16:creationId xmlns:a16="http://schemas.microsoft.com/office/drawing/2014/main" id="{00000000-0008-0000-1C00-00000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9" name="Option Button 1028">
          <a:extLst>
            <a:ext uri="{FF2B5EF4-FFF2-40B4-BE49-F238E27FC236}">
              <a16:creationId xmlns:a16="http://schemas.microsoft.com/office/drawing/2014/main" id="{00000000-0008-0000-1C00-00000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0" name="Option Button 1029">
          <a:extLst>
            <a:ext uri="{FF2B5EF4-FFF2-40B4-BE49-F238E27FC236}">
              <a16:creationId xmlns:a16="http://schemas.microsoft.com/office/drawing/2014/main" id="{00000000-0008-0000-1C00-00000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1" name="Group Box 1030" descr="Group Box 5">
          <a:extLst>
            <a:ext uri="{FF2B5EF4-FFF2-40B4-BE49-F238E27FC236}">
              <a16:creationId xmlns:a16="http://schemas.microsoft.com/office/drawing/2014/main" id="{00000000-0008-0000-1C00-00000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226</xdr:row>
      <xdr:rowOff>34920</xdr:rowOff>
    </xdr:from>
    <xdr:to>
      <xdr:col>7</xdr:col>
      <xdr:colOff>-323640</xdr:colOff>
      <xdr:row>227</xdr:row>
      <xdr:rowOff>0</xdr:rowOff>
    </xdr:to>
    <xdr:sp macro="" textlink="">
      <xdr:nvSpPr>
        <xdr:cNvPr id="1032" name="Option Button 1031">
          <a:extLst>
            <a:ext uri="{FF2B5EF4-FFF2-40B4-BE49-F238E27FC236}">
              <a16:creationId xmlns:a16="http://schemas.microsoft.com/office/drawing/2014/main" id="{00000000-0008-0000-1C00-00000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3" name="Option Button 1032">
          <a:extLst>
            <a:ext uri="{FF2B5EF4-FFF2-40B4-BE49-F238E27FC236}">
              <a16:creationId xmlns:a16="http://schemas.microsoft.com/office/drawing/2014/main" id="{00000000-0008-0000-1C00-00000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4" name="Option Button 1033">
          <a:extLst>
            <a:ext uri="{FF2B5EF4-FFF2-40B4-BE49-F238E27FC236}">
              <a16:creationId xmlns:a16="http://schemas.microsoft.com/office/drawing/2014/main" id="{00000000-0008-0000-1C00-00000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5" name="Option Button 1034">
          <a:extLst>
            <a:ext uri="{FF2B5EF4-FFF2-40B4-BE49-F238E27FC236}">
              <a16:creationId xmlns:a16="http://schemas.microsoft.com/office/drawing/2014/main" id="{00000000-0008-0000-1C00-00000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6" name="Group Box 1035" descr="Group Box 5">
          <a:extLst>
            <a:ext uri="{FF2B5EF4-FFF2-40B4-BE49-F238E27FC236}">
              <a16:creationId xmlns:a16="http://schemas.microsoft.com/office/drawing/2014/main" id="{00000000-0008-0000-1C00-00000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227</xdr:row>
      <xdr:rowOff>34920</xdr:rowOff>
    </xdr:from>
    <xdr:to>
      <xdr:col>7</xdr:col>
      <xdr:colOff>-323640</xdr:colOff>
      <xdr:row>228</xdr:row>
      <xdr:rowOff>0</xdr:rowOff>
    </xdr:to>
    <xdr:sp macro="" textlink="">
      <xdr:nvSpPr>
        <xdr:cNvPr id="1037" name="Option Button 1036">
          <a:extLst>
            <a:ext uri="{FF2B5EF4-FFF2-40B4-BE49-F238E27FC236}">
              <a16:creationId xmlns:a16="http://schemas.microsoft.com/office/drawing/2014/main" id="{00000000-0008-0000-1C00-00000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8" name="Option Button 1037">
          <a:extLst>
            <a:ext uri="{FF2B5EF4-FFF2-40B4-BE49-F238E27FC236}">
              <a16:creationId xmlns:a16="http://schemas.microsoft.com/office/drawing/2014/main" id="{00000000-0008-0000-1C00-00000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9" name="Option Button 1038">
          <a:extLst>
            <a:ext uri="{FF2B5EF4-FFF2-40B4-BE49-F238E27FC236}">
              <a16:creationId xmlns:a16="http://schemas.microsoft.com/office/drawing/2014/main" id="{00000000-0008-0000-1C00-00000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0" name="Option Button 1039">
          <a:extLst>
            <a:ext uri="{FF2B5EF4-FFF2-40B4-BE49-F238E27FC236}">
              <a16:creationId xmlns:a16="http://schemas.microsoft.com/office/drawing/2014/main" id="{00000000-0008-0000-1C00-00001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1" name="Group Box 1040" descr="Group Box 5">
          <a:extLst>
            <a:ext uri="{FF2B5EF4-FFF2-40B4-BE49-F238E27FC236}">
              <a16:creationId xmlns:a16="http://schemas.microsoft.com/office/drawing/2014/main" id="{00000000-0008-0000-1C00-00001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228</xdr:row>
      <xdr:rowOff>34920</xdr:rowOff>
    </xdr:from>
    <xdr:to>
      <xdr:col>7</xdr:col>
      <xdr:colOff>-323640</xdr:colOff>
      <xdr:row>229</xdr:row>
      <xdr:rowOff>0</xdr:rowOff>
    </xdr:to>
    <xdr:sp macro="" textlink="">
      <xdr:nvSpPr>
        <xdr:cNvPr id="1042" name="Option Button 1041">
          <a:extLst>
            <a:ext uri="{FF2B5EF4-FFF2-40B4-BE49-F238E27FC236}">
              <a16:creationId xmlns:a16="http://schemas.microsoft.com/office/drawing/2014/main" id="{00000000-0008-0000-1C00-00001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3" name="Option Button 1042">
          <a:extLst>
            <a:ext uri="{FF2B5EF4-FFF2-40B4-BE49-F238E27FC236}">
              <a16:creationId xmlns:a16="http://schemas.microsoft.com/office/drawing/2014/main" id="{00000000-0008-0000-1C00-00001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4" name="Option Button 1043">
          <a:extLst>
            <a:ext uri="{FF2B5EF4-FFF2-40B4-BE49-F238E27FC236}">
              <a16:creationId xmlns:a16="http://schemas.microsoft.com/office/drawing/2014/main" id="{00000000-0008-0000-1C00-00001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5" name="Option Button 1044">
          <a:extLst>
            <a:ext uri="{FF2B5EF4-FFF2-40B4-BE49-F238E27FC236}">
              <a16:creationId xmlns:a16="http://schemas.microsoft.com/office/drawing/2014/main" id="{00000000-0008-0000-1C00-00001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6" name="Group Box 1045" descr="Group Box 5">
          <a:extLst>
            <a:ext uri="{FF2B5EF4-FFF2-40B4-BE49-F238E27FC236}">
              <a16:creationId xmlns:a16="http://schemas.microsoft.com/office/drawing/2014/main" id="{00000000-0008-0000-1C00-00001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229</xdr:row>
      <xdr:rowOff>34920</xdr:rowOff>
    </xdr:from>
    <xdr:to>
      <xdr:col>7</xdr:col>
      <xdr:colOff>-323640</xdr:colOff>
      <xdr:row>230</xdr:row>
      <xdr:rowOff>0</xdr:rowOff>
    </xdr:to>
    <xdr:sp macro="" textlink="">
      <xdr:nvSpPr>
        <xdr:cNvPr id="1047" name="Option Button 1046">
          <a:extLst>
            <a:ext uri="{FF2B5EF4-FFF2-40B4-BE49-F238E27FC236}">
              <a16:creationId xmlns:a16="http://schemas.microsoft.com/office/drawing/2014/main" id="{00000000-0008-0000-1C00-00001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8" name="Option Button 1047">
          <a:extLst>
            <a:ext uri="{FF2B5EF4-FFF2-40B4-BE49-F238E27FC236}">
              <a16:creationId xmlns:a16="http://schemas.microsoft.com/office/drawing/2014/main" id="{00000000-0008-0000-1C00-00001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9" name="Option Button 1048">
          <a:extLst>
            <a:ext uri="{FF2B5EF4-FFF2-40B4-BE49-F238E27FC236}">
              <a16:creationId xmlns:a16="http://schemas.microsoft.com/office/drawing/2014/main" id="{00000000-0008-0000-1C00-00001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0" name="Option Button 1049">
          <a:extLst>
            <a:ext uri="{FF2B5EF4-FFF2-40B4-BE49-F238E27FC236}">
              <a16:creationId xmlns:a16="http://schemas.microsoft.com/office/drawing/2014/main" id="{00000000-0008-0000-1C00-00001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1" name="Group Box 1050" descr="Group Box 5">
          <a:extLst>
            <a:ext uri="{FF2B5EF4-FFF2-40B4-BE49-F238E27FC236}">
              <a16:creationId xmlns:a16="http://schemas.microsoft.com/office/drawing/2014/main" id="{00000000-0008-0000-1C00-00001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230</xdr:row>
      <xdr:rowOff>34920</xdr:rowOff>
    </xdr:from>
    <xdr:to>
      <xdr:col>7</xdr:col>
      <xdr:colOff>-323640</xdr:colOff>
      <xdr:row>231</xdr:row>
      <xdr:rowOff>0</xdr:rowOff>
    </xdr:to>
    <xdr:sp macro="" textlink="">
      <xdr:nvSpPr>
        <xdr:cNvPr id="1052" name="Option Button 1051">
          <a:extLst>
            <a:ext uri="{FF2B5EF4-FFF2-40B4-BE49-F238E27FC236}">
              <a16:creationId xmlns:a16="http://schemas.microsoft.com/office/drawing/2014/main" id="{00000000-0008-0000-1C00-00001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3" name="Option Button 1052">
          <a:extLst>
            <a:ext uri="{FF2B5EF4-FFF2-40B4-BE49-F238E27FC236}">
              <a16:creationId xmlns:a16="http://schemas.microsoft.com/office/drawing/2014/main" id="{00000000-0008-0000-1C00-00001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4" name="Option Button 1053">
          <a:extLst>
            <a:ext uri="{FF2B5EF4-FFF2-40B4-BE49-F238E27FC236}">
              <a16:creationId xmlns:a16="http://schemas.microsoft.com/office/drawing/2014/main" id="{00000000-0008-0000-1C00-00001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5" name="Option Button 1054">
          <a:extLst>
            <a:ext uri="{FF2B5EF4-FFF2-40B4-BE49-F238E27FC236}">
              <a16:creationId xmlns:a16="http://schemas.microsoft.com/office/drawing/2014/main" id="{00000000-0008-0000-1C00-00001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6" name="Group Box 1055" descr="Group Box 5">
          <a:extLst>
            <a:ext uri="{FF2B5EF4-FFF2-40B4-BE49-F238E27FC236}">
              <a16:creationId xmlns:a16="http://schemas.microsoft.com/office/drawing/2014/main" id="{00000000-0008-0000-1C00-00002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231</xdr:row>
      <xdr:rowOff>34920</xdr:rowOff>
    </xdr:from>
    <xdr:to>
      <xdr:col>7</xdr:col>
      <xdr:colOff>-323640</xdr:colOff>
      <xdr:row>232</xdr:row>
      <xdr:rowOff>0</xdr:rowOff>
    </xdr:to>
    <xdr:sp macro="" textlink="">
      <xdr:nvSpPr>
        <xdr:cNvPr id="1057" name="Option Button 1056">
          <a:extLst>
            <a:ext uri="{FF2B5EF4-FFF2-40B4-BE49-F238E27FC236}">
              <a16:creationId xmlns:a16="http://schemas.microsoft.com/office/drawing/2014/main" id="{00000000-0008-0000-1C00-00002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8" name="Option Button 1057">
          <a:extLst>
            <a:ext uri="{FF2B5EF4-FFF2-40B4-BE49-F238E27FC236}">
              <a16:creationId xmlns:a16="http://schemas.microsoft.com/office/drawing/2014/main" id="{00000000-0008-0000-1C00-00002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9" name="Option Button 1058">
          <a:extLst>
            <a:ext uri="{FF2B5EF4-FFF2-40B4-BE49-F238E27FC236}">
              <a16:creationId xmlns:a16="http://schemas.microsoft.com/office/drawing/2014/main" id="{00000000-0008-0000-1C00-00002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0" name="Option Button 1059">
          <a:extLst>
            <a:ext uri="{FF2B5EF4-FFF2-40B4-BE49-F238E27FC236}">
              <a16:creationId xmlns:a16="http://schemas.microsoft.com/office/drawing/2014/main" id="{00000000-0008-0000-1C00-00002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1" name="Group Box 1060" descr="Group Box 5">
          <a:extLst>
            <a:ext uri="{FF2B5EF4-FFF2-40B4-BE49-F238E27FC236}">
              <a16:creationId xmlns:a16="http://schemas.microsoft.com/office/drawing/2014/main" id="{00000000-0008-0000-1C00-00002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232</xdr:row>
      <xdr:rowOff>34920</xdr:rowOff>
    </xdr:from>
    <xdr:to>
      <xdr:col>7</xdr:col>
      <xdr:colOff>-323640</xdr:colOff>
      <xdr:row>233</xdr:row>
      <xdr:rowOff>0</xdr:rowOff>
    </xdr:to>
    <xdr:sp macro="" textlink="">
      <xdr:nvSpPr>
        <xdr:cNvPr id="1062" name="Option Button 1061">
          <a:extLst>
            <a:ext uri="{FF2B5EF4-FFF2-40B4-BE49-F238E27FC236}">
              <a16:creationId xmlns:a16="http://schemas.microsoft.com/office/drawing/2014/main" id="{00000000-0008-0000-1C00-00002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3" name="Option Button 1062">
          <a:extLst>
            <a:ext uri="{FF2B5EF4-FFF2-40B4-BE49-F238E27FC236}">
              <a16:creationId xmlns:a16="http://schemas.microsoft.com/office/drawing/2014/main" id="{00000000-0008-0000-1C00-00002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4" name="Option Button 1063">
          <a:extLst>
            <a:ext uri="{FF2B5EF4-FFF2-40B4-BE49-F238E27FC236}">
              <a16:creationId xmlns:a16="http://schemas.microsoft.com/office/drawing/2014/main" id="{00000000-0008-0000-1C00-00002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5" name="Option Button 1064">
          <a:extLst>
            <a:ext uri="{FF2B5EF4-FFF2-40B4-BE49-F238E27FC236}">
              <a16:creationId xmlns:a16="http://schemas.microsoft.com/office/drawing/2014/main" id="{00000000-0008-0000-1C00-00002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6" name="Group Box 1065" descr="Group Box 5">
          <a:extLst>
            <a:ext uri="{FF2B5EF4-FFF2-40B4-BE49-F238E27FC236}">
              <a16:creationId xmlns:a16="http://schemas.microsoft.com/office/drawing/2014/main" id="{00000000-0008-0000-1C00-00002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233</xdr:row>
      <xdr:rowOff>34920</xdr:rowOff>
    </xdr:from>
    <xdr:to>
      <xdr:col>7</xdr:col>
      <xdr:colOff>-323640</xdr:colOff>
      <xdr:row>234</xdr:row>
      <xdr:rowOff>0</xdr:rowOff>
    </xdr:to>
    <xdr:sp macro="" textlink="">
      <xdr:nvSpPr>
        <xdr:cNvPr id="1067" name="Option Button 1066">
          <a:extLst>
            <a:ext uri="{FF2B5EF4-FFF2-40B4-BE49-F238E27FC236}">
              <a16:creationId xmlns:a16="http://schemas.microsoft.com/office/drawing/2014/main" id="{00000000-0008-0000-1C00-00002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8" name="Option Button 1067">
          <a:extLst>
            <a:ext uri="{FF2B5EF4-FFF2-40B4-BE49-F238E27FC236}">
              <a16:creationId xmlns:a16="http://schemas.microsoft.com/office/drawing/2014/main" id="{00000000-0008-0000-1C00-00002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9" name="Option Button 1068">
          <a:extLst>
            <a:ext uri="{FF2B5EF4-FFF2-40B4-BE49-F238E27FC236}">
              <a16:creationId xmlns:a16="http://schemas.microsoft.com/office/drawing/2014/main" id="{00000000-0008-0000-1C00-00002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0" name="Option Button 1069">
          <a:extLst>
            <a:ext uri="{FF2B5EF4-FFF2-40B4-BE49-F238E27FC236}">
              <a16:creationId xmlns:a16="http://schemas.microsoft.com/office/drawing/2014/main" id="{00000000-0008-0000-1C00-00002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1" name="Group Box 1070" descr="Group Box 5">
          <a:extLst>
            <a:ext uri="{FF2B5EF4-FFF2-40B4-BE49-F238E27FC236}">
              <a16:creationId xmlns:a16="http://schemas.microsoft.com/office/drawing/2014/main" id="{00000000-0008-0000-1C00-00002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234</xdr:row>
      <xdr:rowOff>34920</xdr:rowOff>
    </xdr:from>
    <xdr:to>
      <xdr:col>7</xdr:col>
      <xdr:colOff>-323640</xdr:colOff>
      <xdr:row>235</xdr:row>
      <xdr:rowOff>0</xdr:rowOff>
    </xdr:to>
    <xdr:sp macro="" textlink="">
      <xdr:nvSpPr>
        <xdr:cNvPr id="1072" name="Option Button 1071">
          <a:extLst>
            <a:ext uri="{FF2B5EF4-FFF2-40B4-BE49-F238E27FC236}">
              <a16:creationId xmlns:a16="http://schemas.microsoft.com/office/drawing/2014/main" id="{00000000-0008-0000-1C00-00003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3" name="Option Button 1072">
          <a:extLst>
            <a:ext uri="{FF2B5EF4-FFF2-40B4-BE49-F238E27FC236}">
              <a16:creationId xmlns:a16="http://schemas.microsoft.com/office/drawing/2014/main" id="{00000000-0008-0000-1C00-00003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4" name="Option Button 1073">
          <a:extLst>
            <a:ext uri="{FF2B5EF4-FFF2-40B4-BE49-F238E27FC236}">
              <a16:creationId xmlns:a16="http://schemas.microsoft.com/office/drawing/2014/main" id="{00000000-0008-0000-1C00-00003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5" name="Option Button 1074">
          <a:extLst>
            <a:ext uri="{FF2B5EF4-FFF2-40B4-BE49-F238E27FC236}">
              <a16:creationId xmlns:a16="http://schemas.microsoft.com/office/drawing/2014/main" id="{00000000-0008-0000-1C00-00003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6" name="Group Box 1075" descr="Group Box 5">
          <a:extLst>
            <a:ext uri="{FF2B5EF4-FFF2-40B4-BE49-F238E27FC236}">
              <a16:creationId xmlns:a16="http://schemas.microsoft.com/office/drawing/2014/main" id="{00000000-0008-0000-1C00-00003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235</xdr:row>
      <xdr:rowOff>34920</xdr:rowOff>
    </xdr:from>
    <xdr:to>
      <xdr:col>7</xdr:col>
      <xdr:colOff>-323640</xdr:colOff>
      <xdr:row>236</xdr:row>
      <xdr:rowOff>0</xdr:rowOff>
    </xdr:to>
    <xdr:sp macro="" textlink="">
      <xdr:nvSpPr>
        <xdr:cNvPr id="1077" name="Option Button 1076">
          <a:extLst>
            <a:ext uri="{FF2B5EF4-FFF2-40B4-BE49-F238E27FC236}">
              <a16:creationId xmlns:a16="http://schemas.microsoft.com/office/drawing/2014/main" id="{00000000-0008-0000-1C00-00003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8" name="Option Button 1077">
          <a:extLst>
            <a:ext uri="{FF2B5EF4-FFF2-40B4-BE49-F238E27FC236}">
              <a16:creationId xmlns:a16="http://schemas.microsoft.com/office/drawing/2014/main" id="{00000000-0008-0000-1C00-00003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9" name="Option Button 1078">
          <a:extLst>
            <a:ext uri="{FF2B5EF4-FFF2-40B4-BE49-F238E27FC236}">
              <a16:creationId xmlns:a16="http://schemas.microsoft.com/office/drawing/2014/main" id="{00000000-0008-0000-1C00-00003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0" name="Option Button 1079">
          <a:extLst>
            <a:ext uri="{FF2B5EF4-FFF2-40B4-BE49-F238E27FC236}">
              <a16:creationId xmlns:a16="http://schemas.microsoft.com/office/drawing/2014/main" id="{00000000-0008-0000-1C00-00003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1" name="Group Box 1080" descr="Group Box 5">
          <a:extLst>
            <a:ext uri="{FF2B5EF4-FFF2-40B4-BE49-F238E27FC236}">
              <a16:creationId xmlns:a16="http://schemas.microsoft.com/office/drawing/2014/main" id="{00000000-0008-0000-1C00-00003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236</xdr:row>
      <xdr:rowOff>34920</xdr:rowOff>
    </xdr:from>
    <xdr:to>
      <xdr:col>7</xdr:col>
      <xdr:colOff>-323640</xdr:colOff>
      <xdr:row>237</xdr:row>
      <xdr:rowOff>0</xdr:rowOff>
    </xdr:to>
    <xdr:sp macro="" textlink="">
      <xdr:nvSpPr>
        <xdr:cNvPr id="1082" name="Option Button 1081">
          <a:extLst>
            <a:ext uri="{FF2B5EF4-FFF2-40B4-BE49-F238E27FC236}">
              <a16:creationId xmlns:a16="http://schemas.microsoft.com/office/drawing/2014/main" id="{00000000-0008-0000-1C00-00003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3" name="Option Button 1082">
          <a:extLst>
            <a:ext uri="{FF2B5EF4-FFF2-40B4-BE49-F238E27FC236}">
              <a16:creationId xmlns:a16="http://schemas.microsoft.com/office/drawing/2014/main" id="{00000000-0008-0000-1C00-00003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4" name="Option Button 1083">
          <a:extLst>
            <a:ext uri="{FF2B5EF4-FFF2-40B4-BE49-F238E27FC236}">
              <a16:creationId xmlns:a16="http://schemas.microsoft.com/office/drawing/2014/main" id="{00000000-0008-0000-1C00-00003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5" name="Option Button 1084">
          <a:extLst>
            <a:ext uri="{FF2B5EF4-FFF2-40B4-BE49-F238E27FC236}">
              <a16:creationId xmlns:a16="http://schemas.microsoft.com/office/drawing/2014/main" id="{00000000-0008-0000-1C00-00003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6" name="Group Box 1085" descr="Group Box 5">
          <a:extLst>
            <a:ext uri="{FF2B5EF4-FFF2-40B4-BE49-F238E27FC236}">
              <a16:creationId xmlns:a16="http://schemas.microsoft.com/office/drawing/2014/main" id="{00000000-0008-0000-1C00-00003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237</xdr:row>
      <xdr:rowOff>34920</xdr:rowOff>
    </xdr:from>
    <xdr:to>
      <xdr:col>7</xdr:col>
      <xdr:colOff>-323640</xdr:colOff>
      <xdr:row>238</xdr:row>
      <xdr:rowOff>0</xdr:rowOff>
    </xdr:to>
    <xdr:sp macro="" textlink="">
      <xdr:nvSpPr>
        <xdr:cNvPr id="1087" name="Option Button 1086">
          <a:extLst>
            <a:ext uri="{FF2B5EF4-FFF2-40B4-BE49-F238E27FC236}">
              <a16:creationId xmlns:a16="http://schemas.microsoft.com/office/drawing/2014/main" id="{00000000-0008-0000-1C00-00003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8" name="Option Button 1087">
          <a:extLst>
            <a:ext uri="{FF2B5EF4-FFF2-40B4-BE49-F238E27FC236}">
              <a16:creationId xmlns:a16="http://schemas.microsoft.com/office/drawing/2014/main" id="{00000000-0008-0000-1C00-00004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9" name="Option Button 1088">
          <a:extLst>
            <a:ext uri="{FF2B5EF4-FFF2-40B4-BE49-F238E27FC236}">
              <a16:creationId xmlns:a16="http://schemas.microsoft.com/office/drawing/2014/main" id="{00000000-0008-0000-1C00-00004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0" name="Option Button 1089">
          <a:extLst>
            <a:ext uri="{FF2B5EF4-FFF2-40B4-BE49-F238E27FC236}">
              <a16:creationId xmlns:a16="http://schemas.microsoft.com/office/drawing/2014/main" id="{00000000-0008-0000-1C00-00004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1" name="Group Box 1090" descr="Group Box 5">
          <a:extLst>
            <a:ext uri="{FF2B5EF4-FFF2-40B4-BE49-F238E27FC236}">
              <a16:creationId xmlns:a16="http://schemas.microsoft.com/office/drawing/2014/main" id="{00000000-0008-0000-1C00-00004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238</xdr:row>
      <xdr:rowOff>34920</xdr:rowOff>
    </xdr:from>
    <xdr:to>
      <xdr:col>7</xdr:col>
      <xdr:colOff>-323640</xdr:colOff>
      <xdr:row>239</xdr:row>
      <xdr:rowOff>0</xdr:rowOff>
    </xdr:to>
    <xdr:sp macro="" textlink="">
      <xdr:nvSpPr>
        <xdr:cNvPr id="1092" name="Option Button 1091">
          <a:extLst>
            <a:ext uri="{FF2B5EF4-FFF2-40B4-BE49-F238E27FC236}">
              <a16:creationId xmlns:a16="http://schemas.microsoft.com/office/drawing/2014/main" id="{00000000-0008-0000-1C00-00004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3" name="Option Button 1092">
          <a:extLst>
            <a:ext uri="{FF2B5EF4-FFF2-40B4-BE49-F238E27FC236}">
              <a16:creationId xmlns:a16="http://schemas.microsoft.com/office/drawing/2014/main" id="{00000000-0008-0000-1C00-00004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4" name="Option Button 1093">
          <a:extLst>
            <a:ext uri="{FF2B5EF4-FFF2-40B4-BE49-F238E27FC236}">
              <a16:creationId xmlns:a16="http://schemas.microsoft.com/office/drawing/2014/main" id="{00000000-0008-0000-1C00-00004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5" name="Option Button 1094">
          <a:extLst>
            <a:ext uri="{FF2B5EF4-FFF2-40B4-BE49-F238E27FC236}">
              <a16:creationId xmlns:a16="http://schemas.microsoft.com/office/drawing/2014/main" id="{00000000-0008-0000-1C00-00004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6" name="Group Box 1095" descr="Group Box 5">
          <a:extLst>
            <a:ext uri="{FF2B5EF4-FFF2-40B4-BE49-F238E27FC236}">
              <a16:creationId xmlns:a16="http://schemas.microsoft.com/office/drawing/2014/main" id="{00000000-0008-0000-1C00-00004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239</xdr:row>
      <xdr:rowOff>34920</xdr:rowOff>
    </xdr:from>
    <xdr:to>
      <xdr:col>7</xdr:col>
      <xdr:colOff>-323640</xdr:colOff>
      <xdr:row>240</xdr:row>
      <xdr:rowOff>0</xdr:rowOff>
    </xdr:to>
    <xdr:sp macro="" textlink="">
      <xdr:nvSpPr>
        <xdr:cNvPr id="1097" name="Option Button 1096">
          <a:extLst>
            <a:ext uri="{FF2B5EF4-FFF2-40B4-BE49-F238E27FC236}">
              <a16:creationId xmlns:a16="http://schemas.microsoft.com/office/drawing/2014/main" id="{00000000-0008-0000-1C00-00004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8" name="Option Button 1097">
          <a:extLst>
            <a:ext uri="{FF2B5EF4-FFF2-40B4-BE49-F238E27FC236}">
              <a16:creationId xmlns:a16="http://schemas.microsoft.com/office/drawing/2014/main" id="{00000000-0008-0000-1C00-00004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9" name="Option Button 1098">
          <a:extLst>
            <a:ext uri="{FF2B5EF4-FFF2-40B4-BE49-F238E27FC236}">
              <a16:creationId xmlns:a16="http://schemas.microsoft.com/office/drawing/2014/main" id="{00000000-0008-0000-1C00-00004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0" name="Option Button 1099">
          <a:extLst>
            <a:ext uri="{FF2B5EF4-FFF2-40B4-BE49-F238E27FC236}">
              <a16:creationId xmlns:a16="http://schemas.microsoft.com/office/drawing/2014/main" id="{00000000-0008-0000-1C00-00004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1" name="Group Box 1100" descr="Group Box 5">
          <a:extLst>
            <a:ext uri="{FF2B5EF4-FFF2-40B4-BE49-F238E27FC236}">
              <a16:creationId xmlns:a16="http://schemas.microsoft.com/office/drawing/2014/main" id="{00000000-0008-0000-1C00-00004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240</xdr:row>
      <xdr:rowOff>34920</xdr:rowOff>
    </xdr:from>
    <xdr:to>
      <xdr:col>7</xdr:col>
      <xdr:colOff>-323640</xdr:colOff>
      <xdr:row>241</xdr:row>
      <xdr:rowOff>0</xdr:rowOff>
    </xdr:to>
    <xdr:sp macro="" textlink="">
      <xdr:nvSpPr>
        <xdr:cNvPr id="1102" name="Option Button 1101">
          <a:extLst>
            <a:ext uri="{FF2B5EF4-FFF2-40B4-BE49-F238E27FC236}">
              <a16:creationId xmlns:a16="http://schemas.microsoft.com/office/drawing/2014/main" id="{00000000-0008-0000-1C00-00004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3" name="Option Button 1102">
          <a:extLst>
            <a:ext uri="{FF2B5EF4-FFF2-40B4-BE49-F238E27FC236}">
              <a16:creationId xmlns:a16="http://schemas.microsoft.com/office/drawing/2014/main" id="{00000000-0008-0000-1C00-00004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4" name="Option Button 1103">
          <a:extLst>
            <a:ext uri="{FF2B5EF4-FFF2-40B4-BE49-F238E27FC236}">
              <a16:creationId xmlns:a16="http://schemas.microsoft.com/office/drawing/2014/main" id="{00000000-0008-0000-1C00-00005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5" name="Option Button 1104">
          <a:extLst>
            <a:ext uri="{FF2B5EF4-FFF2-40B4-BE49-F238E27FC236}">
              <a16:creationId xmlns:a16="http://schemas.microsoft.com/office/drawing/2014/main" id="{00000000-0008-0000-1C00-00005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6" name="Group Box 1105" descr="Group Box 5">
          <a:extLst>
            <a:ext uri="{FF2B5EF4-FFF2-40B4-BE49-F238E27FC236}">
              <a16:creationId xmlns:a16="http://schemas.microsoft.com/office/drawing/2014/main" id="{00000000-0008-0000-1C00-00005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241</xdr:row>
      <xdr:rowOff>34920</xdr:rowOff>
    </xdr:from>
    <xdr:to>
      <xdr:col>7</xdr:col>
      <xdr:colOff>-323640</xdr:colOff>
      <xdr:row>242</xdr:row>
      <xdr:rowOff>0</xdr:rowOff>
    </xdr:to>
    <xdr:sp macro="" textlink="">
      <xdr:nvSpPr>
        <xdr:cNvPr id="1107" name="Option Button 1106">
          <a:extLst>
            <a:ext uri="{FF2B5EF4-FFF2-40B4-BE49-F238E27FC236}">
              <a16:creationId xmlns:a16="http://schemas.microsoft.com/office/drawing/2014/main" id="{00000000-0008-0000-1C00-00005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8" name="Option Button 1107">
          <a:extLst>
            <a:ext uri="{FF2B5EF4-FFF2-40B4-BE49-F238E27FC236}">
              <a16:creationId xmlns:a16="http://schemas.microsoft.com/office/drawing/2014/main" id="{00000000-0008-0000-1C00-00005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9" name="Option Button 1108">
          <a:extLst>
            <a:ext uri="{FF2B5EF4-FFF2-40B4-BE49-F238E27FC236}">
              <a16:creationId xmlns:a16="http://schemas.microsoft.com/office/drawing/2014/main" id="{00000000-0008-0000-1C00-00005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0" name="Option Button 1109">
          <a:extLst>
            <a:ext uri="{FF2B5EF4-FFF2-40B4-BE49-F238E27FC236}">
              <a16:creationId xmlns:a16="http://schemas.microsoft.com/office/drawing/2014/main" id="{00000000-0008-0000-1C00-00005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1" name="Group Box 1110" descr="Group Box 5">
          <a:extLst>
            <a:ext uri="{FF2B5EF4-FFF2-40B4-BE49-F238E27FC236}">
              <a16:creationId xmlns:a16="http://schemas.microsoft.com/office/drawing/2014/main" id="{00000000-0008-0000-1C00-00005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242</xdr:row>
      <xdr:rowOff>34920</xdr:rowOff>
    </xdr:from>
    <xdr:to>
      <xdr:col>7</xdr:col>
      <xdr:colOff>-323640</xdr:colOff>
      <xdr:row>243</xdr:row>
      <xdr:rowOff>0</xdr:rowOff>
    </xdr:to>
    <xdr:sp macro="" textlink="">
      <xdr:nvSpPr>
        <xdr:cNvPr id="1112" name="Option Button 1111">
          <a:extLst>
            <a:ext uri="{FF2B5EF4-FFF2-40B4-BE49-F238E27FC236}">
              <a16:creationId xmlns:a16="http://schemas.microsoft.com/office/drawing/2014/main" id="{00000000-0008-0000-1C00-00005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3" name="Option Button 1112">
          <a:extLst>
            <a:ext uri="{FF2B5EF4-FFF2-40B4-BE49-F238E27FC236}">
              <a16:creationId xmlns:a16="http://schemas.microsoft.com/office/drawing/2014/main" id="{00000000-0008-0000-1C00-00005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4" name="Option Button 1113">
          <a:extLst>
            <a:ext uri="{FF2B5EF4-FFF2-40B4-BE49-F238E27FC236}">
              <a16:creationId xmlns:a16="http://schemas.microsoft.com/office/drawing/2014/main" id="{00000000-0008-0000-1C00-00005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5" name="Option Button 1114">
          <a:extLst>
            <a:ext uri="{FF2B5EF4-FFF2-40B4-BE49-F238E27FC236}">
              <a16:creationId xmlns:a16="http://schemas.microsoft.com/office/drawing/2014/main" id="{00000000-0008-0000-1C00-00005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6" name="Group Box 1115" descr="Group Box 5">
          <a:extLst>
            <a:ext uri="{FF2B5EF4-FFF2-40B4-BE49-F238E27FC236}">
              <a16:creationId xmlns:a16="http://schemas.microsoft.com/office/drawing/2014/main" id="{00000000-0008-0000-1C00-00005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243</xdr:row>
      <xdr:rowOff>34920</xdr:rowOff>
    </xdr:from>
    <xdr:to>
      <xdr:col>7</xdr:col>
      <xdr:colOff>-323640</xdr:colOff>
      <xdr:row>244</xdr:row>
      <xdr:rowOff>0</xdr:rowOff>
    </xdr:to>
    <xdr:sp macro="" textlink="">
      <xdr:nvSpPr>
        <xdr:cNvPr id="1117" name="Option Button 1116">
          <a:extLst>
            <a:ext uri="{FF2B5EF4-FFF2-40B4-BE49-F238E27FC236}">
              <a16:creationId xmlns:a16="http://schemas.microsoft.com/office/drawing/2014/main" id="{00000000-0008-0000-1C00-00005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8" name="Option Button 1117">
          <a:extLst>
            <a:ext uri="{FF2B5EF4-FFF2-40B4-BE49-F238E27FC236}">
              <a16:creationId xmlns:a16="http://schemas.microsoft.com/office/drawing/2014/main" id="{00000000-0008-0000-1C00-00005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9" name="Option Button 1118">
          <a:extLst>
            <a:ext uri="{FF2B5EF4-FFF2-40B4-BE49-F238E27FC236}">
              <a16:creationId xmlns:a16="http://schemas.microsoft.com/office/drawing/2014/main" id="{00000000-0008-0000-1C00-00005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0" name="Option Button 1119">
          <a:extLst>
            <a:ext uri="{FF2B5EF4-FFF2-40B4-BE49-F238E27FC236}">
              <a16:creationId xmlns:a16="http://schemas.microsoft.com/office/drawing/2014/main" id="{00000000-0008-0000-1C00-00006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1" name="Group Box 1120" descr="Group Box 5">
          <a:extLst>
            <a:ext uri="{FF2B5EF4-FFF2-40B4-BE49-F238E27FC236}">
              <a16:creationId xmlns:a16="http://schemas.microsoft.com/office/drawing/2014/main" id="{00000000-0008-0000-1C00-00006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244</xdr:row>
      <xdr:rowOff>34920</xdr:rowOff>
    </xdr:from>
    <xdr:to>
      <xdr:col>7</xdr:col>
      <xdr:colOff>-323640</xdr:colOff>
      <xdr:row>245</xdr:row>
      <xdr:rowOff>0</xdr:rowOff>
    </xdr:to>
    <xdr:sp macro="" textlink="">
      <xdr:nvSpPr>
        <xdr:cNvPr id="1122" name="Option Button 1121">
          <a:extLst>
            <a:ext uri="{FF2B5EF4-FFF2-40B4-BE49-F238E27FC236}">
              <a16:creationId xmlns:a16="http://schemas.microsoft.com/office/drawing/2014/main" id="{00000000-0008-0000-1C00-00006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3" name="Option Button 1122">
          <a:extLst>
            <a:ext uri="{FF2B5EF4-FFF2-40B4-BE49-F238E27FC236}">
              <a16:creationId xmlns:a16="http://schemas.microsoft.com/office/drawing/2014/main" id="{00000000-0008-0000-1C00-00006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4" name="Option Button 1123">
          <a:extLst>
            <a:ext uri="{FF2B5EF4-FFF2-40B4-BE49-F238E27FC236}">
              <a16:creationId xmlns:a16="http://schemas.microsoft.com/office/drawing/2014/main" id="{00000000-0008-0000-1C00-00006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5" name="Option Button 1124">
          <a:extLst>
            <a:ext uri="{FF2B5EF4-FFF2-40B4-BE49-F238E27FC236}">
              <a16:creationId xmlns:a16="http://schemas.microsoft.com/office/drawing/2014/main" id="{00000000-0008-0000-1C00-00006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6" name="Group Box 1125" descr="Group Box 5">
          <a:extLst>
            <a:ext uri="{FF2B5EF4-FFF2-40B4-BE49-F238E27FC236}">
              <a16:creationId xmlns:a16="http://schemas.microsoft.com/office/drawing/2014/main" id="{00000000-0008-0000-1C00-00006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245</xdr:row>
      <xdr:rowOff>34920</xdr:rowOff>
    </xdr:from>
    <xdr:to>
      <xdr:col>7</xdr:col>
      <xdr:colOff>-323640</xdr:colOff>
      <xdr:row>246</xdr:row>
      <xdr:rowOff>0</xdr:rowOff>
    </xdr:to>
    <xdr:sp macro="" textlink="">
      <xdr:nvSpPr>
        <xdr:cNvPr id="1127" name="Option Button 1126">
          <a:extLst>
            <a:ext uri="{FF2B5EF4-FFF2-40B4-BE49-F238E27FC236}">
              <a16:creationId xmlns:a16="http://schemas.microsoft.com/office/drawing/2014/main" id="{00000000-0008-0000-1C00-00006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8" name="Option Button 1127">
          <a:extLst>
            <a:ext uri="{FF2B5EF4-FFF2-40B4-BE49-F238E27FC236}">
              <a16:creationId xmlns:a16="http://schemas.microsoft.com/office/drawing/2014/main" id="{00000000-0008-0000-1C00-00006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9" name="Option Button 1128">
          <a:extLst>
            <a:ext uri="{FF2B5EF4-FFF2-40B4-BE49-F238E27FC236}">
              <a16:creationId xmlns:a16="http://schemas.microsoft.com/office/drawing/2014/main" id="{00000000-0008-0000-1C00-00006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0" name="Option Button 1129">
          <a:extLst>
            <a:ext uri="{FF2B5EF4-FFF2-40B4-BE49-F238E27FC236}">
              <a16:creationId xmlns:a16="http://schemas.microsoft.com/office/drawing/2014/main" id="{00000000-0008-0000-1C00-00006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1" name="Group Box 1130" descr="Group Box 5">
          <a:extLst>
            <a:ext uri="{FF2B5EF4-FFF2-40B4-BE49-F238E27FC236}">
              <a16:creationId xmlns:a16="http://schemas.microsoft.com/office/drawing/2014/main" id="{00000000-0008-0000-1C00-00006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246</xdr:row>
      <xdr:rowOff>34920</xdr:rowOff>
    </xdr:from>
    <xdr:to>
      <xdr:col>7</xdr:col>
      <xdr:colOff>-323640</xdr:colOff>
      <xdr:row>247</xdr:row>
      <xdr:rowOff>0</xdr:rowOff>
    </xdr:to>
    <xdr:sp macro="" textlink="">
      <xdr:nvSpPr>
        <xdr:cNvPr id="1132" name="Option Button 1131">
          <a:extLst>
            <a:ext uri="{FF2B5EF4-FFF2-40B4-BE49-F238E27FC236}">
              <a16:creationId xmlns:a16="http://schemas.microsoft.com/office/drawing/2014/main" id="{00000000-0008-0000-1C00-00006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3" name="Option Button 1132">
          <a:extLst>
            <a:ext uri="{FF2B5EF4-FFF2-40B4-BE49-F238E27FC236}">
              <a16:creationId xmlns:a16="http://schemas.microsoft.com/office/drawing/2014/main" id="{00000000-0008-0000-1C00-00006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4" name="Option Button 1133">
          <a:extLst>
            <a:ext uri="{FF2B5EF4-FFF2-40B4-BE49-F238E27FC236}">
              <a16:creationId xmlns:a16="http://schemas.microsoft.com/office/drawing/2014/main" id="{00000000-0008-0000-1C00-00006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5" name="Option Button 1134">
          <a:extLst>
            <a:ext uri="{FF2B5EF4-FFF2-40B4-BE49-F238E27FC236}">
              <a16:creationId xmlns:a16="http://schemas.microsoft.com/office/drawing/2014/main" id="{00000000-0008-0000-1C00-00006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6" name="Group Box 1135" descr="Group Box 5">
          <a:extLst>
            <a:ext uri="{FF2B5EF4-FFF2-40B4-BE49-F238E27FC236}">
              <a16:creationId xmlns:a16="http://schemas.microsoft.com/office/drawing/2014/main" id="{00000000-0008-0000-1C00-00007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247</xdr:row>
      <xdr:rowOff>34920</xdr:rowOff>
    </xdr:from>
    <xdr:to>
      <xdr:col>7</xdr:col>
      <xdr:colOff>-323640</xdr:colOff>
      <xdr:row>248</xdr:row>
      <xdr:rowOff>0</xdr:rowOff>
    </xdr:to>
    <xdr:sp macro="" textlink="">
      <xdr:nvSpPr>
        <xdr:cNvPr id="1137" name="Option Button 1136">
          <a:extLst>
            <a:ext uri="{FF2B5EF4-FFF2-40B4-BE49-F238E27FC236}">
              <a16:creationId xmlns:a16="http://schemas.microsoft.com/office/drawing/2014/main" id="{00000000-0008-0000-1C00-00007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8" name="Option Button 1137">
          <a:extLst>
            <a:ext uri="{FF2B5EF4-FFF2-40B4-BE49-F238E27FC236}">
              <a16:creationId xmlns:a16="http://schemas.microsoft.com/office/drawing/2014/main" id="{00000000-0008-0000-1C00-00007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9" name="Option Button 1138">
          <a:extLst>
            <a:ext uri="{FF2B5EF4-FFF2-40B4-BE49-F238E27FC236}">
              <a16:creationId xmlns:a16="http://schemas.microsoft.com/office/drawing/2014/main" id="{00000000-0008-0000-1C00-00007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0" name="Option Button 1139">
          <a:extLst>
            <a:ext uri="{FF2B5EF4-FFF2-40B4-BE49-F238E27FC236}">
              <a16:creationId xmlns:a16="http://schemas.microsoft.com/office/drawing/2014/main" id="{00000000-0008-0000-1C00-00007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1" name="Group Box 1140" descr="Group Box 5">
          <a:extLst>
            <a:ext uri="{FF2B5EF4-FFF2-40B4-BE49-F238E27FC236}">
              <a16:creationId xmlns:a16="http://schemas.microsoft.com/office/drawing/2014/main" id="{00000000-0008-0000-1C00-00007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248</xdr:row>
      <xdr:rowOff>34920</xdr:rowOff>
    </xdr:from>
    <xdr:to>
      <xdr:col>7</xdr:col>
      <xdr:colOff>-323640</xdr:colOff>
      <xdr:row>249</xdr:row>
      <xdr:rowOff>0</xdr:rowOff>
    </xdr:to>
    <xdr:sp macro="" textlink="">
      <xdr:nvSpPr>
        <xdr:cNvPr id="1142" name="Option Button 1141">
          <a:extLst>
            <a:ext uri="{FF2B5EF4-FFF2-40B4-BE49-F238E27FC236}">
              <a16:creationId xmlns:a16="http://schemas.microsoft.com/office/drawing/2014/main" id="{00000000-0008-0000-1C00-00007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3" name="Option Button 1142">
          <a:extLst>
            <a:ext uri="{FF2B5EF4-FFF2-40B4-BE49-F238E27FC236}">
              <a16:creationId xmlns:a16="http://schemas.microsoft.com/office/drawing/2014/main" id="{00000000-0008-0000-1C00-00007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4" name="Option Button 1143">
          <a:extLst>
            <a:ext uri="{FF2B5EF4-FFF2-40B4-BE49-F238E27FC236}">
              <a16:creationId xmlns:a16="http://schemas.microsoft.com/office/drawing/2014/main" id="{00000000-0008-0000-1C00-00007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5" name="Option Button 1144">
          <a:extLst>
            <a:ext uri="{FF2B5EF4-FFF2-40B4-BE49-F238E27FC236}">
              <a16:creationId xmlns:a16="http://schemas.microsoft.com/office/drawing/2014/main" id="{00000000-0008-0000-1C00-00007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6" name="Group Box 1145" descr="Group Box 5">
          <a:extLst>
            <a:ext uri="{FF2B5EF4-FFF2-40B4-BE49-F238E27FC236}">
              <a16:creationId xmlns:a16="http://schemas.microsoft.com/office/drawing/2014/main" id="{00000000-0008-0000-1C00-00007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249</xdr:row>
      <xdr:rowOff>34920</xdr:rowOff>
    </xdr:from>
    <xdr:to>
      <xdr:col>7</xdr:col>
      <xdr:colOff>-323640</xdr:colOff>
      <xdr:row>250</xdr:row>
      <xdr:rowOff>0</xdr:rowOff>
    </xdr:to>
    <xdr:sp macro="" textlink="">
      <xdr:nvSpPr>
        <xdr:cNvPr id="1147" name="Option Button 1146">
          <a:extLst>
            <a:ext uri="{FF2B5EF4-FFF2-40B4-BE49-F238E27FC236}">
              <a16:creationId xmlns:a16="http://schemas.microsoft.com/office/drawing/2014/main" id="{00000000-0008-0000-1C00-00007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8" name="Option Button 1147">
          <a:extLst>
            <a:ext uri="{FF2B5EF4-FFF2-40B4-BE49-F238E27FC236}">
              <a16:creationId xmlns:a16="http://schemas.microsoft.com/office/drawing/2014/main" id="{00000000-0008-0000-1C00-00007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9" name="Option Button 1148">
          <a:extLst>
            <a:ext uri="{FF2B5EF4-FFF2-40B4-BE49-F238E27FC236}">
              <a16:creationId xmlns:a16="http://schemas.microsoft.com/office/drawing/2014/main" id="{00000000-0008-0000-1C00-00007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0" name="Option Button 1149">
          <a:extLst>
            <a:ext uri="{FF2B5EF4-FFF2-40B4-BE49-F238E27FC236}">
              <a16:creationId xmlns:a16="http://schemas.microsoft.com/office/drawing/2014/main" id="{00000000-0008-0000-1C00-00007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1" name="Group Box 1150" descr="Group Box 5">
          <a:extLst>
            <a:ext uri="{FF2B5EF4-FFF2-40B4-BE49-F238E27FC236}">
              <a16:creationId xmlns:a16="http://schemas.microsoft.com/office/drawing/2014/main" id="{00000000-0008-0000-1C00-00007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250</xdr:row>
      <xdr:rowOff>34920</xdr:rowOff>
    </xdr:from>
    <xdr:to>
      <xdr:col>7</xdr:col>
      <xdr:colOff>-323640</xdr:colOff>
      <xdr:row>251</xdr:row>
      <xdr:rowOff>0</xdr:rowOff>
    </xdr:to>
    <xdr:sp macro="" textlink="">
      <xdr:nvSpPr>
        <xdr:cNvPr id="1152" name="Option Button 1151">
          <a:extLst>
            <a:ext uri="{FF2B5EF4-FFF2-40B4-BE49-F238E27FC236}">
              <a16:creationId xmlns:a16="http://schemas.microsoft.com/office/drawing/2014/main" id="{00000000-0008-0000-1C00-00008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3" name="Option Button 1152">
          <a:extLst>
            <a:ext uri="{FF2B5EF4-FFF2-40B4-BE49-F238E27FC236}">
              <a16:creationId xmlns:a16="http://schemas.microsoft.com/office/drawing/2014/main" id="{00000000-0008-0000-1C00-00008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4" name="Option Button 1153">
          <a:extLst>
            <a:ext uri="{FF2B5EF4-FFF2-40B4-BE49-F238E27FC236}">
              <a16:creationId xmlns:a16="http://schemas.microsoft.com/office/drawing/2014/main" id="{00000000-0008-0000-1C00-00008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5" name="Option Button 1154">
          <a:extLst>
            <a:ext uri="{FF2B5EF4-FFF2-40B4-BE49-F238E27FC236}">
              <a16:creationId xmlns:a16="http://schemas.microsoft.com/office/drawing/2014/main" id="{00000000-0008-0000-1C00-00008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6" name="Group Box 1155" descr="Group Box 5">
          <a:extLst>
            <a:ext uri="{FF2B5EF4-FFF2-40B4-BE49-F238E27FC236}">
              <a16:creationId xmlns:a16="http://schemas.microsoft.com/office/drawing/2014/main" id="{00000000-0008-0000-1C00-00008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251</xdr:row>
      <xdr:rowOff>34920</xdr:rowOff>
    </xdr:from>
    <xdr:to>
      <xdr:col>7</xdr:col>
      <xdr:colOff>-323640</xdr:colOff>
      <xdr:row>252</xdr:row>
      <xdr:rowOff>0</xdr:rowOff>
    </xdr:to>
    <xdr:sp macro="" textlink="">
      <xdr:nvSpPr>
        <xdr:cNvPr id="1157" name="Option Button 1156">
          <a:extLst>
            <a:ext uri="{FF2B5EF4-FFF2-40B4-BE49-F238E27FC236}">
              <a16:creationId xmlns:a16="http://schemas.microsoft.com/office/drawing/2014/main" id="{00000000-0008-0000-1C00-00008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8" name="Option Button 1157">
          <a:extLst>
            <a:ext uri="{FF2B5EF4-FFF2-40B4-BE49-F238E27FC236}">
              <a16:creationId xmlns:a16="http://schemas.microsoft.com/office/drawing/2014/main" id="{00000000-0008-0000-1C00-00008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9" name="Option Button 1158">
          <a:extLst>
            <a:ext uri="{FF2B5EF4-FFF2-40B4-BE49-F238E27FC236}">
              <a16:creationId xmlns:a16="http://schemas.microsoft.com/office/drawing/2014/main" id="{00000000-0008-0000-1C00-00008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0" name="Option Button 1159">
          <a:extLst>
            <a:ext uri="{FF2B5EF4-FFF2-40B4-BE49-F238E27FC236}">
              <a16:creationId xmlns:a16="http://schemas.microsoft.com/office/drawing/2014/main" id="{00000000-0008-0000-1C00-00008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1" name="Group Box 1160" descr="Group Box 5">
          <a:extLst>
            <a:ext uri="{FF2B5EF4-FFF2-40B4-BE49-F238E27FC236}">
              <a16:creationId xmlns:a16="http://schemas.microsoft.com/office/drawing/2014/main" id="{00000000-0008-0000-1C00-00008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252</xdr:row>
      <xdr:rowOff>34920</xdr:rowOff>
    </xdr:from>
    <xdr:to>
      <xdr:col>7</xdr:col>
      <xdr:colOff>-323640</xdr:colOff>
      <xdr:row>253</xdr:row>
      <xdr:rowOff>0</xdr:rowOff>
    </xdr:to>
    <xdr:sp macro="" textlink="">
      <xdr:nvSpPr>
        <xdr:cNvPr id="1162" name="Option Button 1161">
          <a:extLst>
            <a:ext uri="{FF2B5EF4-FFF2-40B4-BE49-F238E27FC236}">
              <a16:creationId xmlns:a16="http://schemas.microsoft.com/office/drawing/2014/main" id="{00000000-0008-0000-1C00-00008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3" name="Option Button 1162">
          <a:extLst>
            <a:ext uri="{FF2B5EF4-FFF2-40B4-BE49-F238E27FC236}">
              <a16:creationId xmlns:a16="http://schemas.microsoft.com/office/drawing/2014/main" id="{00000000-0008-0000-1C00-00008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4" name="Option Button 1163">
          <a:extLst>
            <a:ext uri="{FF2B5EF4-FFF2-40B4-BE49-F238E27FC236}">
              <a16:creationId xmlns:a16="http://schemas.microsoft.com/office/drawing/2014/main" id="{00000000-0008-0000-1C00-00008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5" name="Option Button 1164">
          <a:extLst>
            <a:ext uri="{FF2B5EF4-FFF2-40B4-BE49-F238E27FC236}">
              <a16:creationId xmlns:a16="http://schemas.microsoft.com/office/drawing/2014/main" id="{00000000-0008-0000-1C00-00008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6" name="Group Box 1165" descr="Group Box 5">
          <a:extLst>
            <a:ext uri="{FF2B5EF4-FFF2-40B4-BE49-F238E27FC236}">
              <a16:creationId xmlns:a16="http://schemas.microsoft.com/office/drawing/2014/main" id="{00000000-0008-0000-1C00-00008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253</xdr:row>
      <xdr:rowOff>34920</xdr:rowOff>
    </xdr:from>
    <xdr:to>
      <xdr:col>7</xdr:col>
      <xdr:colOff>-323640</xdr:colOff>
      <xdr:row>254</xdr:row>
      <xdr:rowOff>0</xdr:rowOff>
    </xdr:to>
    <xdr:sp macro="" textlink="">
      <xdr:nvSpPr>
        <xdr:cNvPr id="1167" name="Option Button 1166">
          <a:extLst>
            <a:ext uri="{FF2B5EF4-FFF2-40B4-BE49-F238E27FC236}">
              <a16:creationId xmlns:a16="http://schemas.microsoft.com/office/drawing/2014/main" id="{00000000-0008-0000-1C00-00008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8" name="Option Button 1167">
          <a:extLst>
            <a:ext uri="{FF2B5EF4-FFF2-40B4-BE49-F238E27FC236}">
              <a16:creationId xmlns:a16="http://schemas.microsoft.com/office/drawing/2014/main" id="{00000000-0008-0000-1C00-00009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9" name="Option Button 1168">
          <a:extLst>
            <a:ext uri="{FF2B5EF4-FFF2-40B4-BE49-F238E27FC236}">
              <a16:creationId xmlns:a16="http://schemas.microsoft.com/office/drawing/2014/main" id="{00000000-0008-0000-1C00-00009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0" name="Option Button 1169">
          <a:extLst>
            <a:ext uri="{FF2B5EF4-FFF2-40B4-BE49-F238E27FC236}">
              <a16:creationId xmlns:a16="http://schemas.microsoft.com/office/drawing/2014/main" id="{00000000-0008-0000-1C00-00009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1" name="Group Box 1170" descr="Group Box 5">
          <a:extLst>
            <a:ext uri="{FF2B5EF4-FFF2-40B4-BE49-F238E27FC236}">
              <a16:creationId xmlns:a16="http://schemas.microsoft.com/office/drawing/2014/main" id="{00000000-0008-0000-1C00-00009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254</xdr:row>
      <xdr:rowOff>34920</xdr:rowOff>
    </xdr:from>
    <xdr:to>
      <xdr:col>7</xdr:col>
      <xdr:colOff>-323640</xdr:colOff>
      <xdr:row>255</xdr:row>
      <xdr:rowOff>0</xdr:rowOff>
    </xdr:to>
    <xdr:sp macro="" textlink="">
      <xdr:nvSpPr>
        <xdr:cNvPr id="1172" name="Option Button 1171">
          <a:extLst>
            <a:ext uri="{FF2B5EF4-FFF2-40B4-BE49-F238E27FC236}">
              <a16:creationId xmlns:a16="http://schemas.microsoft.com/office/drawing/2014/main" id="{00000000-0008-0000-1C00-00009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3" name="Option Button 1172">
          <a:extLst>
            <a:ext uri="{FF2B5EF4-FFF2-40B4-BE49-F238E27FC236}">
              <a16:creationId xmlns:a16="http://schemas.microsoft.com/office/drawing/2014/main" id="{00000000-0008-0000-1C00-00009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4" name="Option Button 1173">
          <a:extLst>
            <a:ext uri="{FF2B5EF4-FFF2-40B4-BE49-F238E27FC236}">
              <a16:creationId xmlns:a16="http://schemas.microsoft.com/office/drawing/2014/main" id="{00000000-0008-0000-1C00-00009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5" name="Option Button 1174">
          <a:extLst>
            <a:ext uri="{FF2B5EF4-FFF2-40B4-BE49-F238E27FC236}">
              <a16:creationId xmlns:a16="http://schemas.microsoft.com/office/drawing/2014/main" id="{00000000-0008-0000-1C00-00009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6" name="Group Box 1175" descr="Group Box 5">
          <a:extLst>
            <a:ext uri="{FF2B5EF4-FFF2-40B4-BE49-F238E27FC236}">
              <a16:creationId xmlns:a16="http://schemas.microsoft.com/office/drawing/2014/main" id="{00000000-0008-0000-1C00-00009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255</xdr:row>
      <xdr:rowOff>34920</xdr:rowOff>
    </xdr:from>
    <xdr:to>
      <xdr:col>7</xdr:col>
      <xdr:colOff>-323640</xdr:colOff>
      <xdr:row>256</xdr:row>
      <xdr:rowOff>0</xdr:rowOff>
    </xdr:to>
    <xdr:sp macro="" textlink="">
      <xdr:nvSpPr>
        <xdr:cNvPr id="1177" name="Option Button 1176">
          <a:extLst>
            <a:ext uri="{FF2B5EF4-FFF2-40B4-BE49-F238E27FC236}">
              <a16:creationId xmlns:a16="http://schemas.microsoft.com/office/drawing/2014/main" id="{00000000-0008-0000-1C00-00009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8" name="Option Button 1177">
          <a:extLst>
            <a:ext uri="{FF2B5EF4-FFF2-40B4-BE49-F238E27FC236}">
              <a16:creationId xmlns:a16="http://schemas.microsoft.com/office/drawing/2014/main" id="{00000000-0008-0000-1C00-00009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9" name="Option Button 1178">
          <a:extLst>
            <a:ext uri="{FF2B5EF4-FFF2-40B4-BE49-F238E27FC236}">
              <a16:creationId xmlns:a16="http://schemas.microsoft.com/office/drawing/2014/main" id="{00000000-0008-0000-1C00-00009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0" name="Option Button 1179">
          <a:extLst>
            <a:ext uri="{FF2B5EF4-FFF2-40B4-BE49-F238E27FC236}">
              <a16:creationId xmlns:a16="http://schemas.microsoft.com/office/drawing/2014/main" id="{00000000-0008-0000-1C00-00009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1" name="Group Box 1180" descr="Group Box 5">
          <a:extLst>
            <a:ext uri="{FF2B5EF4-FFF2-40B4-BE49-F238E27FC236}">
              <a16:creationId xmlns:a16="http://schemas.microsoft.com/office/drawing/2014/main" id="{00000000-0008-0000-1C00-00009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256</xdr:row>
      <xdr:rowOff>34920</xdr:rowOff>
    </xdr:from>
    <xdr:to>
      <xdr:col>7</xdr:col>
      <xdr:colOff>-323640</xdr:colOff>
      <xdr:row>257</xdr:row>
      <xdr:rowOff>0</xdr:rowOff>
    </xdr:to>
    <xdr:sp macro="" textlink="">
      <xdr:nvSpPr>
        <xdr:cNvPr id="1182" name="Option Button 1181">
          <a:extLst>
            <a:ext uri="{FF2B5EF4-FFF2-40B4-BE49-F238E27FC236}">
              <a16:creationId xmlns:a16="http://schemas.microsoft.com/office/drawing/2014/main" id="{00000000-0008-0000-1C00-00009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3" name="Option Button 1182">
          <a:extLst>
            <a:ext uri="{FF2B5EF4-FFF2-40B4-BE49-F238E27FC236}">
              <a16:creationId xmlns:a16="http://schemas.microsoft.com/office/drawing/2014/main" id="{00000000-0008-0000-1C00-00009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4" name="Option Button 1183">
          <a:extLst>
            <a:ext uri="{FF2B5EF4-FFF2-40B4-BE49-F238E27FC236}">
              <a16:creationId xmlns:a16="http://schemas.microsoft.com/office/drawing/2014/main" id="{00000000-0008-0000-1C00-0000A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5" name="Option Button 1184">
          <a:extLst>
            <a:ext uri="{FF2B5EF4-FFF2-40B4-BE49-F238E27FC236}">
              <a16:creationId xmlns:a16="http://schemas.microsoft.com/office/drawing/2014/main" id="{00000000-0008-0000-1C00-0000A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6" name="Group Box 1185" descr="Group Box 5">
          <a:extLst>
            <a:ext uri="{FF2B5EF4-FFF2-40B4-BE49-F238E27FC236}">
              <a16:creationId xmlns:a16="http://schemas.microsoft.com/office/drawing/2014/main" id="{00000000-0008-0000-1C00-0000A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257</xdr:row>
      <xdr:rowOff>34920</xdr:rowOff>
    </xdr:from>
    <xdr:to>
      <xdr:col>7</xdr:col>
      <xdr:colOff>-323640</xdr:colOff>
      <xdr:row>258</xdr:row>
      <xdr:rowOff>0</xdr:rowOff>
    </xdr:to>
    <xdr:sp macro="" textlink="">
      <xdr:nvSpPr>
        <xdr:cNvPr id="1187" name="Option Button 1186">
          <a:extLst>
            <a:ext uri="{FF2B5EF4-FFF2-40B4-BE49-F238E27FC236}">
              <a16:creationId xmlns:a16="http://schemas.microsoft.com/office/drawing/2014/main" id="{00000000-0008-0000-1C00-0000A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8" name="Option Button 1187">
          <a:extLst>
            <a:ext uri="{FF2B5EF4-FFF2-40B4-BE49-F238E27FC236}">
              <a16:creationId xmlns:a16="http://schemas.microsoft.com/office/drawing/2014/main" id="{00000000-0008-0000-1C00-0000A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9" name="Option Button 1188">
          <a:extLst>
            <a:ext uri="{FF2B5EF4-FFF2-40B4-BE49-F238E27FC236}">
              <a16:creationId xmlns:a16="http://schemas.microsoft.com/office/drawing/2014/main" id="{00000000-0008-0000-1C00-0000A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0" name="Option Button 1189">
          <a:extLst>
            <a:ext uri="{FF2B5EF4-FFF2-40B4-BE49-F238E27FC236}">
              <a16:creationId xmlns:a16="http://schemas.microsoft.com/office/drawing/2014/main" id="{00000000-0008-0000-1C00-0000A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1" name="Group Box 1190" descr="Group Box 5">
          <a:extLst>
            <a:ext uri="{FF2B5EF4-FFF2-40B4-BE49-F238E27FC236}">
              <a16:creationId xmlns:a16="http://schemas.microsoft.com/office/drawing/2014/main" id="{00000000-0008-0000-1C00-0000A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258</xdr:row>
      <xdr:rowOff>34920</xdr:rowOff>
    </xdr:from>
    <xdr:to>
      <xdr:col>7</xdr:col>
      <xdr:colOff>-323640</xdr:colOff>
      <xdr:row>259</xdr:row>
      <xdr:rowOff>0</xdr:rowOff>
    </xdr:to>
    <xdr:sp macro="" textlink="">
      <xdr:nvSpPr>
        <xdr:cNvPr id="1192" name="Option Button 1191">
          <a:extLst>
            <a:ext uri="{FF2B5EF4-FFF2-40B4-BE49-F238E27FC236}">
              <a16:creationId xmlns:a16="http://schemas.microsoft.com/office/drawing/2014/main" id="{00000000-0008-0000-1C00-0000A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3" name="Option Button 1192">
          <a:extLst>
            <a:ext uri="{FF2B5EF4-FFF2-40B4-BE49-F238E27FC236}">
              <a16:creationId xmlns:a16="http://schemas.microsoft.com/office/drawing/2014/main" id="{00000000-0008-0000-1C00-0000A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4" name="Option Button 1193">
          <a:extLst>
            <a:ext uri="{FF2B5EF4-FFF2-40B4-BE49-F238E27FC236}">
              <a16:creationId xmlns:a16="http://schemas.microsoft.com/office/drawing/2014/main" id="{00000000-0008-0000-1C00-0000A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5" name="Option Button 1194">
          <a:extLst>
            <a:ext uri="{FF2B5EF4-FFF2-40B4-BE49-F238E27FC236}">
              <a16:creationId xmlns:a16="http://schemas.microsoft.com/office/drawing/2014/main" id="{00000000-0008-0000-1C00-0000A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6" name="Group Box 1195" descr="Group Box 5">
          <a:extLst>
            <a:ext uri="{FF2B5EF4-FFF2-40B4-BE49-F238E27FC236}">
              <a16:creationId xmlns:a16="http://schemas.microsoft.com/office/drawing/2014/main" id="{00000000-0008-0000-1C00-0000A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259</xdr:row>
      <xdr:rowOff>34920</xdr:rowOff>
    </xdr:from>
    <xdr:to>
      <xdr:col>7</xdr:col>
      <xdr:colOff>-323640</xdr:colOff>
      <xdr:row>260</xdr:row>
      <xdr:rowOff>0</xdr:rowOff>
    </xdr:to>
    <xdr:sp macro="" textlink="">
      <xdr:nvSpPr>
        <xdr:cNvPr id="1197" name="Option Button 1196">
          <a:extLst>
            <a:ext uri="{FF2B5EF4-FFF2-40B4-BE49-F238E27FC236}">
              <a16:creationId xmlns:a16="http://schemas.microsoft.com/office/drawing/2014/main" id="{00000000-0008-0000-1C00-0000A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8" name="Option Button 1197">
          <a:extLst>
            <a:ext uri="{FF2B5EF4-FFF2-40B4-BE49-F238E27FC236}">
              <a16:creationId xmlns:a16="http://schemas.microsoft.com/office/drawing/2014/main" id="{00000000-0008-0000-1C00-0000A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9" name="Option Button 1198">
          <a:extLst>
            <a:ext uri="{FF2B5EF4-FFF2-40B4-BE49-F238E27FC236}">
              <a16:creationId xmlns:a16="http://schemas.microsoft.com/office/drawing/2014/main" id="{00000000-0008-0000-1C00-0000A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0" name="Option Button 1199">
          <a:extLst>
            <a:ext uri="{FF2B5EF4-FFF2-40B4-BE49-F238E27FC236}">
              <a16:creationId xmlns:a16="http://schemas.microsoft.com/office/drawing/2014/main" id="{00000000-0008-0000-1C00-0000B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1" name="Group Box 1200" descr="Group Box 5">
          <a:extLst>
            <a:ext uri="{FF2B5EF4-FFF2-40B4-BE49-F238E27FC236}">
              <a16:creationId xmlns:a16="http://schemas.microsoft.com/office/drawing/2014/main" id="{00000000-0008-0000-1C00-0000B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260</xdr:row>
      <xdr:rowOff>34920</xdr:rowOff>
    </xdr:from>
    <xdr:to>
      <xdr:col>7</xdr:col>
      <xdr:colOff>-323640</xdr:colOff>
      <xdr:row>261</xdr:row>
      <xdr:rowOff>0</xdr:rowOff>
    </xdr:to>
    <xdr:sp macro="" textlink="">
      <xdr:nvSpPr>
        <xdr:cNvPr id="1202" name="Option Button 1201">
          <a:extLst>
            <a:ext uri="{FF2B5EF4-FFF2-40B4-BE49-F238E27FC236}">
              <a16:creationId xmlns:a16="http://schemas.microsoft.com/office/drawing/2014/main" id="{00000000-0008-0000-1C00-0000B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3" name="Option Button 1202">
          <a:extLst>
            <a:ext uri="{FF2B5EF4-FFF2-40B4-BE49-F238E27FC236}">
              <a16:creationId xmlns:a16="http://schemas.microsoft.com/office/drawing/2014/main" id="{00000000-0008-0000-1C00-0000B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4" name="Option Button 1203">
          <a:extLst>
            <a:ext uri="{FF2B5EF4-FFF2-40B4-BE49-F238E27FC236}">
              <a16:creationId xmlns:a16="http://schemas.microsoft.com/office/drawing/2014/main" id="{00000000-0008-0000-1C00-0000B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5" name="Option Button 1204">
          <a:extLst>
            <a:ext uri="{FF2B5EF4-FFF2-40B4-BE49-F238E27FC236}">
              <a16:creationId xmlns:a16="http://schemas.microsoft.com/office/drawing/2014/main" id="{00000000-0008-0000-1C00-0000B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6" name="Group Box 1205" descr="Group Box 5">
          <a:extLst>
            <a:ext uri="{FF2B5EF4-FFF2-40B4-BE49-F238E27FC236}">
              <a16:creationId xmlns:a16="http://schemas.microsoft.com/office/drawing/2014/main" id="{00000000-0008-0000-1C00-0000B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261</xdr:row>
      <xdr:rowOff>34920</xdr:rowOff>
    </xdr:from>
    <xdr:to>
      <xdr:col>7</xdr:col>
      <xdr:colOff>-323640</xdr:colOff>
      <xdr:row>262</xdr:row>
      <xdr:rowOff>0</xdr:rowOff>
    </xdr:to>
    <xdr:sp macro="" textlink="">
      <xdr:nvSpPr>
        <xdr:cNvPr id="1207" name="Option Button 1206">
          <a:extLst>
            <a:ext uri="{FF2B5EF4-FFF2-40B4-BE49-F238E27FC236}">
              <a16:creationId xmlns:a16="http://schemas.microsoft.com/office/drawing/2014/main" id="{00000000-0008-0000-1C00-0000B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8" name="Option Button 1207">
          <a:extLst>
            <a:ext uri="{FF2B5EF4-FFF2-40B4-BE49-F238E27FC236}">
              <a16:creationId xmlns:a16="http://schemas.microsoft.com/office/drawing/2014/main" id="{00000000-0008-0000-1C00-0000B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9" name="Option Button 1208">
          <a:extLst>
            <a:ext uri="{FF2B5EF4-FFF2-40B4-BE49-F238E27FC236}">
              <a16:creationId xmlns:a16="http://schemas.microsoft.com/office/drawing/2014/main" id="{00000000-0008-0000-1C00-0000B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0" name="Option Button 1209">
          <a:extLst>
            <a:ext uri="{FF2B5EF4-FFF2-40B4-BE49-F238E27FC236}">
              <a16:creationId xmlns:a16="http://schemas.microsoft.com/office/drawing/2014/main" id="{00000000-0008-0000-1C00-0000B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1" name="Group Box 1210" descr="Group Box 5">
          <a:extLst>
            <a:ext uri="{FF2B5EF4-FFF2-40B4-BE49-F238E27FC236}">
              <a16:creationId xmlns:a16="http://schemas.microsoft.com/office/drawing/2014/main" id="{00000000-0008-0000-1C00-0000B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262</xdr:row>
      <xdr:rowOff>34920</xdr:rowOff>
    </xdr:from>
    <xdr:to>
      <xdr:col>7</xdr:col>
      <xdr:colOff>-323640</xdr:colOff>
      <xdr:row>263</xdr:row>
      <xdr:rowOff>0</xdr:rowOff>
    </xdr:to>
    <xdr:sp macro="" textlink="">
      <xdr:nvSpPr>
        <xdr:cNvPr id="1212" name="Option Button 1211">
          <a:extLst>
            <a:ext uri="{FF2B5EF4-FFF2-40B4-BE49-F238E27FC236}">
              <a16:creationId xmlns:a16="http://schemas.microsoft.com/office/drawing/2014/main" id="{00000000-0008-0000-1C00-0000B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3" name="Option Button 1212">
          <a:extLst>
            <a:ext uri="{FF2B5EF4-FFF2-40B4-BE49-F238E27FC236}">
              <a16:creationId xmlns:a16="http://schemas.microsoft.com/office/drawing/2014/main" id="{00000000-0008-0000-1C00-0000B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4" name="Option Button 1213">
          <a:extLst>
            <a:ext uri="{FF2B5EF4-FFF2-40B4-BE49-F238E27FC236}">
              <a16:creationId xmlns:a16="http://schemas.microsoft.com/office/drawing/2014/main" id="{00000000-0008-0000-1C00-0000B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5" name="Option Button 1214">
          <a:extLst>
            <a:ext uri="{FF2B5EF4-FFF2-40B4-BE49-F238E27FC236}">
              <a16:creationId xmlns:a16="http://schemas.microsoft.com/office/drawing/2014/main" id="{00000000-0008-0000-1C00-0000B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6" name="Group Box 1215" descr="Group Box 5">
          <a:extLst>
            <a:ext uri="{FF2B5EF4-FFF2-40B4-BE49-F238E27FC236}">
              <a16:creationId xmlns:a16="http://schemas.microsoft.com/office/drawing/2014/main" id="{00000000-0008-0000-1C00-0000C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263</xdr:row>
      <xdr:rowOff>34920</xdr:rowOff>
    </xdr:from>
    <xdr:to>
      <xdr:col>7</xdr:col>
      <xdr:colOff>-323640</xdr:colOff>
      <xdr:row>264</xdr:row>
      <xdr:rowOff>0</xdr:rowOff>
    </xdr:to>
    <xdr:sp macro="" textlink="">
      <xdr:nvSpPr>
        <xdr:cNvPr id="1217" name="Option Button 1216">
          <a:extLst>
            <a:ext uri="{FF2B5EF4-FFF2-40B4-BE49-F238E27FC236}">
              <a16:creationId xmlns:a16="http://schemas.microsoft.com/office/drawing/2014/main" id="{00000000-0008-0000-1C00-0000C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8" name="Option Button 1217">
          <a:extLst>
            <a:ext uri="{FF2B5EF4-FFF2-40B4-BE49-F238E27FC236}">
              <a16:creationId xmlns:a16="http://schemas.microsoft.com/office/drawing/2014/main" id="{00000000-0008-0000-1C00-0000C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9" name="Option Button 1218">
          <a:extLst>
            <a:ext uri="{FF2B5EF4-FFF2-40B4-BE49-F238E27FC236}">
              <a16:creationId xmlns:a16="http://schemas.microsoft.com/office/drawing/2014/main" id="{00000000-0008-0000-1C00-0000C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0" name="Option Button 1219">
          <a:extLst>
            <a:ext uri="{FF2B5EF4-FFF2-40B4-BE49-F238E27FC236}">
              <a16:creationId xmlns:a16="http://schemas.microsoft.com/office/drawing/2014/main" id="{00000000-0008-0000-1C00-0000C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1" name="Group Box 1220" descr="Group Box 5">
          <a:extLst>
            <a:ext uri="{FF2B5EF4-FFF2-40B4-BE49-F238E27FC236}">
              <a16:creationId xmlns:a16="http://schemas.microsoft.com/office/drawing/2014/main" id="{00000000-0008-0000-1C00-0000C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264</xdr:row>
      <xdr:rowOff>34920</xdr:rowOff>
    </xdr:from>
    <xdr:to>
      <xdr:col>7</xdr:col>
      <xdr:colOff>-323640</xdr:colOff>
      <xdr:row>265</xdr:row>
      <xdr:rowOff>0</xdr:rowOff>
    </xdr:to>
    <xdr:sp macro="" textlink="">
      <xdr:nvSpPr>
        <xdr:cNvPr id="1222" name="Option Button 1221">
          <a:extLst>
            <a:ext uri="{FF2B5EF4-FFF2-40B4-BE49-F238E27FC236}">
              <a16:creationId xmlns:a16="http://schemas.microsoft.com/office/drawing/2014/main" id="{00000000-0008-0000-1C00-0000C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3" name="Option Button 1222">
          <a:extLst>
            <a:ext uri="{FF2B5EF4-FFF2-40B4-BE49-F238E27FC236}">
              <a16:creationId xmlns:a16="http://schemas.microsoft.com/office/drawing/2014/main" id="{00000000-0008-0000-1C00-0000C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4" name="Option Button 1223">
          <a:extLst>
            <a:ext uri="{FF2B5EF4-FFF2-40B4-BE49-F238E27FC236}">
              <a16:creationId xmlns:a16="http://schemas.microsoft.com/office/drawing/2014/main" id="{00000000-0008-0000-1C00-0000C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5" name="Option Button 1224">
          <a:extLst>
            <a:ext uri="{FF2B5EF4-FFF2-40B4-BE49-F238E27FC236}">
              <a16:creationId xmlns:a16="http://schemas.microsoft.com/office/drawing/2014/main" id="{00000000-0008-0000-1C00-0000C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6" name="Group Box 1225" descr="Group Box 5">
          <a:extLst>
            <a:ext uri="{FF2B5EF4-FFF2-40B4-BE49-F238E27FC236}">
              <a16:creationId xmlns:a16="http://schemas.microsoft.com/office/drawing/2014/main" id="{00000000-0008-0000-1C00-0000C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265</xdr:row>
      <xdr:rowOff>34920</xdr:rowOff>
    </xdr:from>
    <xdr:to>
      <xdr:col>7</xdr:col>
      <xdr:colOff>-323640</xdr:colOff>
      <xdr:row>266</xdr:row>
      <xdr:rowOff>0</xdr:rowOff>
    </xdr:to>
    <xdr:sp macro="" textlink="">
      <xdr:nvSpPr>
        <xdr:cNvPr id="1227" name="Option Button 1226">
          <a:extLst>
            <a:ext uri="{FF2B5EF4-FFF2-40B4-BE49-F238E27FC236}">
              <a16:creationId xmlns:a16="http://schemas.microsoft.com/office/drawing/2014/main" id="{00000000-0008-0000-1C00-0000C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8" name="Option Button 1227">
          <a:extLst>
            <a:ext uri="{FF2B5EF4-FFF2-40B4-BE49-F238E27FC236}">
              <a16:creationId xmlns:a16="http://schemas.microsoft.com/office/drawing/2014/main" id="{00000000-0008-0000-1C00-0000C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9" name="Option Button 1228">
          <a:extLst>
            <a:ext uri="{FF2B5EF4-FFF2-40B4-BE49-F238E27FC236}">
              <a16:creationId xmlns:a16="http://schemas.microsoft.com/office/drawing/2014/main" id="{00000000-0008-0000-1C00-0000C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0" name="Option Button 1229">
          <a:extLst>
            <a:ext uri="{FF2B5EF4-FFF2-40B4-BE49-F238E27FC236}">
              <a16:creationId xmlns:a16="http://schemas.microsoft.com/office/drawing/2014/main" id="{00000000-0008-0000-1C00-0000C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1" name="Group Box 1230" descr="Group Box 5">
          <a:extLst>
            <a:ext uri="{FF2B5EF4-FFF2-40B4-BE49-F238E27FC236}">
              <a16:creationId xmlns:a16="http://schemas.microsoft.com/office/drawing/2014/main" id="{00000000-0008-0000-1C00-0000C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266</xdr:row>
      <xdr:rowOff>34920</xdr:rowOff>
    </xdr:from>
    <xdr:to>
      <xdr:col>7</xdr:col>
      <xdr:colOff>-323640</xdr:colOff>
      <xdr:row>267</xdr:row>
      <xdr:rowOff>0</xdr:rowOff>
    </xdr:to>
    <xdr:sp macro="" textlink="">
      <xdr:nvSpPr>
        <xdr:cNvPr id="1232" name="Option Button 1231">
          <a:extLst>
            <a:ext uri="{FF2B5EF4-FFF2-40B4-BE49-F238E27FC236}">
              <a16:creationId xmlns:a16="http://schemas.microsoft.com/office/drawing/2014/main" id="{00000000-0008-0000-1C00-0000D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3" name="Option Button 1232">
          <a:extLst>
            <a:ext uri="{FF2B5EF4-FFF2-40B4-BE49-F238E27FC236}">
              <a16:creationId xmlns:a16="http://schemas.microsoft.com/office/drawing/2014/main" id="{00000000-0008-0000-1C00-0000D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4" name="Option Button 1233">
          <a:extLst>
            <a:ext uri="{FF2B5EF4-FFF2-40B4-BE49-F238E27FC236}">
              <a16:creationId xmlns:a16="http://schemas.microsoft.com/office/drawing/2014/main" id="{00000000-0008-0000-1C00-0000D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5" name="Option Button 1234">
          <a:extLst>
            <a:ext uri="{FF2B5EF4-FFF2-40B4-BE49-F238E27FC236}">
              <a16:creationId xmlns:a16="http://schemas.microsoft.com/office/drawing/2014/main" id="{00000000-0008-0000-1C00-0000D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6" name="Group Box 1235" descr="Group Box 5">
          <a:extLst>
            <a:ext uri="{FF2B5EF4-FFF2-40B4-BE49-F238E27FC236}">
              <a16:creationId xmlns:a16="http://schemas.microsoft.com/office/drawing/2014/main" id="{00000000-0008-0000-1C00-0000D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267</xdr:row>
      <xdr:rowOff>34920</xdr:rowOff>
    </xdr:from>
    <xdr:to>
      <xdr:col>7</xdr:col>
      <xdr:colOff>-323640</xdr:colOff>
      <xdr:row>268</xdr:row>
      <xdr:rowOff>0</xdr:rowOff>
    </xdr:to>
    <xdr:sp macro="" textlink="">
      <xdr:nvSpPr>
        <xdr:cNvPr id="1237" name="Option Button 1236">
          <a:extLst>
            <a:ext uri="{FF2B5EF4-FFF2-40B4-BE49-F238E27FC236}">
              <a16:creationId xmlns:a16="http://schemas.microsoft.com/office/drawing/2014/main" id="{00000000-0008-0000-1C00-0000D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8" name="Option Button 1237">
          <a:extLst>
            <a:ext uri="{FF2B5EF4-FFF2-40B4-BE49-F238E27FC236}">
              <a16:creationId xmlns:a16="http://schemas.microsoft.com/office/drawing/2014/main" id="{00000000-0008-0000-1C00-0000D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9" name="Option Button 1238">
          <a:extLst>
            <a:ext uri="{FF2B5EF4-FFF2-40B4-BE49-F238E27FC236}">
              <a16:creationId xmlns:a16="http://schemas.microsoft.com/office/drawing/2014/main" id="{00000000-0008-0000-1C00-0000D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0" name="Option Button 1239">
          <a:extLst>
            <a:ext uri="{FF2B5EF4-FFF2-40B4-BE49-F238E27FC236}">
              <a16:creationId xmlns:a16="http://schemas.microsoft.com/office/drawing/2014/main" id="{00000000-0008-0000-1C00-0000D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1" name="Group Box 1240" descr="Group Box 5">
          <a:extLst>
            <a:ext uri="{FF2B5EF4-FFF2-40B4-BE49-F238E27FC236}">
              <a16:creationId xmlns:a16="http://schemas.microsoft.com/office/drawing/2014/main" id="{00000000-0008-0000-1C00-0000D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268</xdr:row>
      <xdr:rowOff>34920</xdr:rowOff>
    </xdr:from>
    <xdr:to>
      <xdr:col>7</xdr:col>
      <xdr:colOff>-323640</xdr:colOff>
      <xdr:row>269</xdr:row>
      <xdr:rowOff>0</xdr:rowOff>
    </xdr:to>
    <xdr:sp macro="" textlink="">
      <xdr:nvSpPr>
        <xdr:cNvPr id="1242" name="Option Button 1241">
          <a:extLst>
            <a:ext uri="{FF2B5EF4-FFF2-40B4-BE49-F238E27FC236}">
              <a16:creationId xmlns:a16="http://schemas.microsoft.com/office/drawing/2014/main" id="{00000000-0008-0000-1C00-0000D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3" name="Option Button 1242">
          <a:extLst>
            <a:ext uri="{FF2B5EF4-FFF2-40B4-BE49-F238E27FC236}">
              <a16:creationId xmlns:a16="http://schemas.microsoft.com/office/drawing/2014/main" id="{00000000-0008-0000-1C00-0000D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4" name="Option Button 1243">
          <a:extLst>
            <a:ext uri="{FF2B5EF4-FFF2-40B4-BE49-F238E27FC236}">
              <a16:creationId xmlns:a16="http://schemas.microsoft.com/office/drawing/2014/main" id="{00000000-0008-0000-1C00-0000D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5" name="Option Button 1244">
          <a:extLst>
            <a:ext uri="{FF2B5EF4-FFF2-40B4-BE49-F238E27FC236}">
              <a16:creationId xmlns:a16="http://schemas.microsoft.com/office/drawing/2014/main" id="{00000000-0008-0000-1C00-0000D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6" name="Group Box 1245" descr="Group Box 5">
          <a:extLst>
            <a:ext uri="{FF2B5EF4-FFF2-40B4-BE49-F238E27FC236}">
              <a16:creationId xmlns:a16="http://schemas.microsoft.com/office/drawing/2014/main" id="{00000000-0008-0000-1C00-0000D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269</xdr:row>
      <xdr:rowOff>34920</xdr:rowOff>
    </xdr:from>
    <xdr:to>
      <xdr:col>7</xdr:col>
      <xdr:colOff>-323640</xdr:colOff>
      <xdr:row>270</xdr:row>
      <xdr:rowOff>0</xdr:rowOff>
    </xdr:to>
    <xdr:sp macro="" textlink="">
      <xdr:nvSpPr>
        <xdr:cNvPr id="1247" name="Option Button 1246">
          <a:extLst>
            <a:ext uri="{FF2B5EF4-FFF2-40B4-BE49-F238E27FC236}">
              <a16:creationId xmlns:a16="http://schemas.microsoft.com/office/drawing/2014/main" id="{00000000-0008-0000-1C00-0000D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8" name="Option Button 1247">
          <a:extLst>
            <a:ext uri="{FF2B5EF4-FFF2-40B4-BE49-F238E27FC236}">
              <a16:creationId xmlns:a16="http://schemas.microsoft.com/office/drawing/2014/main" id="{00000000-0008-0000-1C00-0000E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9" name="Option Button 1248">
          <a:extLst>
            <a:ext uri="{FF2B5EF4-FFF2-40B4-BE49-F238E27FC236}">
              <a16:creationId xmlns:a16="http://schemas.microsoft.com/office/drawing/2014/main" id="{00000000-0008-0000-1C00-0000E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0" name="Option Button 1249">
          <a:extLst>
            <a:ext uri="{FF2B5EF4-FFF2-40B4-BE49-F238E27FC236}">
              <a16:creationId xmlns:a16="http://schemas.microsoft.com/office/drawing/2014/main" id="{00000000-0008-0000-1C00-0000E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1" name="Group Box 1250" descr="Group Box 5">
          <a:extLst>
            <a:ext uri="{FF2B5EF4-FFF2-40B4-BE49-F238E27FC236}">
              <a16:creationId xmlns:a16="http://schemas.microsoft.com/office/drawing/2014/main" id="{00000000-0008-0000-1C00-0000E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270</xdr:row>
      <xdr:rowOff>34920</xdr:rowOff>
    </xdr:from>
    <xdr:to>
      <xdr:col>7</xdr:col>
      <xdr:colOff>-323640</xdr:colOff>
      <xdr:row>271</xdr:row>
      <xdr:rowOff>0</xdr:rowOff>
    </xdr:to>
    <xdr:sp macro="" textlink="">
      <xdr:nvSpPr>
        <xdr:cNvPr id="1252" name="Option Button 1251">
          <a:extLst>
            <a:ext uri="{FF2B5EF4-FFF2-40B4-BE49-F238E27FC236}">
              <a16:creationId xmlns:a16="http://schemas.microsoft.com/office/drawing/2014/main" id="{00000000-0008-0000-1C00-0000E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3" name="Option Button 1252">
          <a:extLst>
            <a:ext uri="{FF2B5EF4-FFF2-40B4-BE49-F238E27FC236}">
              <a16:creationId xmlns:a16="http://schemas.microsoft.com/office/drawing/2014/main" id="{00000000-0008-0000-1C00-0000E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4" name="Option Button 1253">
          <a:extLst>
            <a:ext uri="{FF2B5EF4-FFF2-40B4-BE49-F238E27FC236}">
              <a16:creationId xmlns:a16="http://schemas.microsoft.com/office/drawing/2014/main" id="{00000000-0008-0000-1C00-0000E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5" name="Option Button 1254">
          <a:extLst>
            <a:ext uri="{FF2B5EF4-FFF2-40B4-BE49-F238E27FC236}">
              <a16:creationId xmlns:a16="http://schemas.microsoft.com/office/drawing/2014/main" id="{00000000-0008-0000-1C00-0000E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6" name="Group Box 1255" descr="Group Box 5">
          <a:extLst>
            <a:ext uri="{FF2B5EF4-FFF2-40B4-BE49-F238E27FC236}">
              <a16:creationId xmlns:a16="http://schemas.microsoft.com/office/drawing/2014/main" id="{00000000-0008-0000-1C00-0000E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271</xdr:row>
      <xdr:rowOff>34920</xdr:rowOff>
    </xdr:from>
    <xdr:to>
      <xdr:col>7</xdr:col>
      <xdr:colOff>-323640</xdr:colOff>
      <xdr:row>272</xdr:row>
      <xdr:rowOff>0</xdr:rowOff>
    </xdr:to>
    <xdr:sp macro="" textlink="">
      <xdr:nvSpPr>
        <xdr:cNvPr id="1257" name="Option Button 1256">
          <a:extLst>
            <a:ext uri="{FF2B5EF4-FFF2-40B4-BE49-F238E27FC236}">
              <a16:creationId xmlns:a16="http://schemas.microsoft.com/office/drawing/2014/main" id="{00000000-0008-0000-1C00-0000E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8" name="Option Button 1257">
          <a:extLst>
            <a:ext uri="{FF2B5EF4-FFF2-40B4-BE49-F238E27FC236}">
              <a16:creationId xmlns:a16="http://schemas.microsoft.com/office/drawing/2014/main" id="{00000000-0008-0000-1C00-0000E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9" name="Option Button 1258">
          <a:extLst>
            <a:ext uri="{FF2B5EF4-FFF2-40B4-BE49-F238E27FC236}">
              <a16:creationId xmlns:a16="http://schemas.microsoft.com/office/drawing/2014/main" id="{00000000-0008-0000-1C00-0000E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0" name="Option Button 1259">
          <a:extLst>
            <a:ext uri="{FF2B5EF4-FFF2-40B4-BE49-F238E27FC236}">
              <a16:creationId xmlns:a16="http://schemas.microsoft.com/office/drawing/2014/main" id="{00000000-0008-0000-1C00-0000E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1" name="Group Box 1260" descr="Group Box 5">
          <a:extLst>
            <a:ext uri="{FF2B5EF4-FFF2-40B4-BE49-F238E27FC236}">
              <a16:creationId xmlns:a16="http://schemas.microsoft.com/office/drawing/2014/main" id="{00000000-0008-0000-1C00-0000E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272</xdr:row>
      <xdr:rowOff>34920</xdr:rowOff>
    </xdr:from>
    <xdr:to>
      <xdr:col>7</xdr:col>
      <xdr:colOff>-323640</xdr:colOff>
      <xdr:row>273</xdr:row>
      <xdr:rowOff>0</xdr:rowOff>
    </xdr:to>
    <xdr:sp macro="" textlink="">
      <xdr:nvSpPr>
        <xdr:cNvPr id="1262" name="Option Button 1261">
          <a:extLst>
            <a:ext uri="{FF2B5EF4-FFF2-40B4-BE49-F238E27FC236}">
              <a16:creationId xmlns:a16="http://schemas.microsoft.com/office/drawing/2014/main" id="{00000000-0008-0000-1C00-0000E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3" name="Option Button 1262">
          <a:extLst>
            <a:ext uri="{FF2B5EF4-FFF2-40B4-BE49-F238E27FC236}">
              <a16:creationId xmlns:a16="http://schemas.microsoft.com/office/drawing/2014/main" id="{00000000-0008-0000-1C00-0000E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4" name="Option Button 1263">
          <a:extLst>
            <a:ext uri="{FF2B5EF4-FFF2-40B4-BE49-F238E27FC236}">
              <a16:creationId xmlns:a16="http://schemas.microsoft.com/office/drawing/2014/main" id="{00000000-0008-0000-1C00-0000F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5" name="Option Button 1264">
          <a:extLst>
            <a:ext uri="{FF2B5EF4-FFF2-40B4-BE49-F238E27FC236}">
              <a16:creationId xmlns:a16="http://schemas.microsoft.com/office/drawing/2014/main" id="{00000000-0008-0000-1C00-0000F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6" name="Group Box 1265" descr="Group Box 5">
          <a:extLst>
            <a:ext uri="{FF2B5EF4-FFF2-40B4-BE49-F238E27FC236}">
              <a16:creationId xmlns:a16="http://schemas.microsoft.com/office/drawing/2014/main" id="{00000000-0008-0000-1C00-0000F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273</xdr:row>
      <xdr:rowOff>34920</xdr:rowOff>
    </xdr:from>
    <xdr:to>
      <xdr:col>7</xdr:col>
      <xdr:colOff>-323640</xdr:colOff>
      <xdr:row>274</xdr:row>
      <xdr:rowOff>0</xdr:rowOff>
    </xdr:to>
    <xdr:sp macro="" textlink="">
      <xdr:nvSpPr>
        <xdr:cNvPr id="1267" name="Option Button 1266">
          <a:extLst>
            <a:ext uri="{FF2B5EF4-FFF2-40B4-BE49-F238E27FC236}">
              <a16:creationId xmlns:a16="http://schemas.microsoft.com/office/drawing/2014/main" id="{00000000-0008-0000-1C00-0000F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8" name="Option Button 1267">
          <a:extLst>
            <a:ext uri="{FF2B5EF4-FFF2-40B4-BE49-F238E27FC236}">
              <a16:creationId xmlns:a16="http://schemas.microsoft.com/office/drawing/2014/main" id="{00000000-0008-0000-1C00-0000F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9" name="Option Button 1268">
          <a:extLst>
            <a:ext uri="{FF2B5EF4-FFF2-40B4-BE49-F238E27FC236}">
              <a16:creationId xmlns:a16="http://schemas.microsoft.com/office/drawing/2014/main" id="{00000000-0008-0000-1C00-0000F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0" name="Option Button 1269">
          <a:extLst>
            <a:ext uri="{FF2B5EF4-FFF2-40B4-BE49-F238E27FC236}">
              <a16:creationId xmlns:a16="http://schemas.microsoft.com/office/drawing/2014/main" id="{00000000-0008-0000-1C00-0000F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1" name="Group Box 1270" descr="Group Box 5">
          <a:extLst>
            <a:ext uri="{FF2B5EF4-FFF2-40B4-BE49-F238E27FC236}">
              <a16:creationId xmlns:a16="http://schemas.microsoft.com/office/drawing/2014/main" id="{00000000-0008-0000-1C00-0000F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274</xdr:row>
      <xdr:rowOff>34920</xdr:rowOff>
    </xdr:from>
    <xdr:to>
      <xdr:col>7</xdr:col>
      <xdr:colOff>-323640</xdr:colOff>
      <xdr:row>275</xdr:row>
      <xdr:rowOff>0</xdr:rowOff>
    </xdr:to>
    <xdr:sp macro="" textlink="">
      <xdr:nvSpPr>
        <xdr:cNvPr id="1272" name="Option Button 1271">
          <a:extLst>
            <a:ext uri="{FF2B5EF4-FFF2-40B4-BE49-F238E27FC236}">
              <a16:creationId xmlns:a16="http://schemas.microsoft.com/office/drawing/2014/main" id="{00000000-0008-0000-1C00-0000F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3" name="Option Button 1272">
          <a:extLst>
            <a:ext uri="{FF2B5EF4-FFF2-40B4-BE49-F238E27FC236}">
              <a16:creationId xmlns:a16="http://schemas.microsoft.com/office/drawing/2014/main" id="{00000000-0008-0000-1C00-0000F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4" name="Option Button 1273">
          <a:extLst>
            <a:ext uri="{FF2B5EF4-FFF2-40B4-BE49-F238E27FC236}">
              <a16:creationId xmlns:a16="http://schemas.microsoft.com/office/drawing/2014/main" id="{00000000-0008-0000-1C00-0000F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5" name="Option Button 1274">
          <a:extLst>
            <a:ext uri="{FF2B5EF4-FFF2-40B4-BE49-F238E27FC236}">
              <a16:creationId xmlns:a16="http://schemas.microsoft.com/office/drawing/2014/main" id="{00000000-0008-0000-1C00-0000F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6" name="Group Box 1275" descr="Group Box 5">
          <a:extLst>
            <a:ext uri="{FF2B5EF4-FFF2-40B4-BE49-F238E27FC236}">
              <a16:creationId xmlns:a16="http://schemas.microsoft.com/office/drawing/2014/main" id="{00000000-0008-0000-1C00-0000F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275</xdr:row>
      <xdr:rowOff>34920</xdr:rowOff>
    </xdr:from>
    <xdr:to>
      <xdr:col>7</xdr:col>
      <xdr:colOff>-323640</xdr:colOff>
      <xdr:row>276</xdr:row>
      <xdr:rowOff>0</xdr:rowOff>
    </xdr:to>
    <xdr:sp macro="" textlink="">
      <xdr:nvSpPr>
        <xdr:cNvPr id="1277" name="Option Button 1276">
          <a:extLst>
            <a:ext uri="{FF2B5EF4-FFF2-40B4-BE49-F238E27FC236}">
              <a16:creationId xmlns:a16="http://schemas.microsoft.com/office/drawing/2014/main" id="{00000000-0008-0000-1C00-0000F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8" name="Option Button 1277">
          <a:extLst>
            <a:ext uri="{FF2B5EF4-FFF2-40B4-BE49-F238E27FC236}">
              <a16:creationId xmlns:a16="http://schemas.microsoft.com/office/drawing/2014/main" id="{00000000-0008-0000-1C00-0000F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9" name="Option Button 1278">
          <a:extLst>
            <a:ext uri="{FF2B5EF4-FFF2-40B4-BE49-F238E27FC236}">
              <a16:creationId xmlns:a16="http://schemas.microsoft.com/office/drawing/2014/main" id="{00000000-0008-0000-1C00-0000F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0" name="Option Button 1279">
          <a:extLst>
            <a:ext uri="{FF2B5EF4-FFF2-40B4-BE49-F238E27FC236}">
              <a16:creationId xmlns:a16="http://schemas.microsoft.com/office/drawing/2014/main" id="{00000000-0008-0000-1C00-00000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1" name="Group Box 1280" descr="Group Box 5">
          <a:extLst>
            <a:ext uri="{FF2B5EF4-FFF2-40B4-BE49-F238E27FC236}">
              <a16:creationId xmlns:a16="http://schemas.microsoft.com/office/drawing/2014/main" id="{00000000-0008-0000-1C00-00000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276</xdr:row>
      <xdr:rowOff>34920</xdr:rowOff>
    </xdr:from>
    <xdr:to>
      <xdr:col>7</xdr:col>
      <xdr:colOff>-323640</xdr:colOff>
      <xdr:row>277</xdr:row>
      <xdr:rowOff>0</xdr:rowOff>
    </xdr:to>
    <xdr:sp macro="" textlink="">
      <xdr:nvSpPr>
        <xdr:cNvPr id="1282" name="Option Button 1281">
          <a:extLst>
            <a:ext uri="{FF2B5EF4-FFF2-40B4-BE49-F238E27FC236}">
              <a16:creationId xmlns:a16="http://schemas.microsoft.com/office/drawing/2014/main" id="{00000000-0008-0000-1C00-00000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3" name="Option Button 1282">
          <a:extLst>
            <a:ext uri="{FF2B5EF4-FFF2-40B4-BE49-F238E27FC236}">
              <a16:creationId xmlns:a16="http://schemas.microsoft.com/office/drawing/2014/main" id="{00000000-0008-0000-1C00-00000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4" name="Option Button 1283">
          <a:extLst>
            <a:ext uri="{FF2B5EF4-FFF2-40B4-BE49-F238E27FC236}">
              <a16:creationId xmlns:a16="http://schemas.microsoft.com/office/drawing/2014/main" id="{00000000-0008-0000-1C00-00000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5" name="Option Button 1284">
          <a:extLst>
            <a:ext uri="{FF2B5EF4-FFF2-40B4-BE49-F238E27FC236}">
              <a16:creationId xmlns:a16="http://schemas.microsoft.com/office/drawing/2014/main" id="{00000000-0008-0000-1C00-00000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6" name="Group Box 1285" descr="Group Box 5">
          <a:extLst>
            <a:ext uri="{FF2B5EF4-FFF2-40B4-BE49-F238E27FC236}">
              <a16:creationId xmlns:a16="http://schemas.microsoft.com/office/drawing/2014/main" id="{00000000-0008-0000-1C00-00000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277</xdr:row>
      <xdr:rowOff>34920</xdr:rowOff>
    </xdr:from>
    <xdr:to>
      <xdr:col>7</xdr:col>
      <xdr:colOff>-323640</xdr:colOff>
      <xdr:row>278</xdr:row>
      <xdr:rowOff>0</xdr:rowOff>
    </xdr:to>
    <xdr:sp macro="" textlink="">
      <xdr:nvSpPr>
        <xdr:cNvPr id="1287" name="Option Button 1286">
          <a:extLst>
            <a:ext uri="{FF2B5EF4-FFF2-40B4-BE49-F238E27FC236}">
              <a16:creationId xmlns:a16="http://schemas.microsoft.com/office/drawing/2014/main" id="{00000000-0008-0000-1C00-00000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8" name="Option Button 1287">
          <a:extLst>
            <a:ext uri="{FF2B5EF4-FFF2-40B4-BE49-F238E27FC236}">
              <a16:creationId xmlns:a16="http://schemas.microsoft.com/office/drawing/2014/main" id="{00000000-0008-0000-1C00-00000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9" name="Option Button 1288">
          <a:extLst>
            <a:ext uri="{FF2B5EF4-FFF2-40B4-BE49-F238E27FC236}">
              <a16:creationId xmlns:a16="http://schemas.microsoft.com/office/drawing/2014/main" id="{00000000-0008-0000-1C00-00000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0" name="Option Button 1289">
          <a:extLst>
            <a:ext uri="{FF2B5EF4-FFF2-40B4-BE49-F238E27FC236}">
              <a16:creationId xmlns:a16="http://schemas.microsoft.com/office/drawing/2014/main" id="{00000000-0008-0000-1C00-00000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1" name="Group Box 1290" descr="Group Box 5">
          <a:extLst>
            <a:ext uri="{FF2B5EF4-FFF2-40B4-BE49-F238E27FC236}">
              <a16:creationId xmlns:a16="http://schemas.microsoft.com/office/drawing/2014/main" id="{00000000-0008-0000-1C00-00000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278</xdr:row>
      <xdr:rowOff>34920</xdr:rowOff>
    </xdr:from>
    <xdr:to>
      <xdr:col>7</xdr:col>
      <xdr:colOff>-323640</xdr:colOff>
      <xdr:row>279</xdr:row>
      <xdr:rowOff>0</xdr:rowOff>
    </xdr:to>
    <xdr:sp macro="" textlink="">
      <xdr:nvSpPr>
        <xdr:cNvPr id="1292" name="Option Button 1291">
          <a:extLst>
            <a:ext uri="{FF2B5EF4-FFF2-40B4-BE49-F238E27FC236}">
              <a16:creationId xmlns:a16="http://schemas.microsoft.com/office/drawing/2014/main" id="{00000000-0008-0000-1C00-00000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3" name="Option Button 1292">
          <a:extLst>
            <a:ext uri="{FF2B5EF4-FFF2-40B4-BE49-F238E27FC236}">
              <a16:creationId xmlns:a16="http://schemas.microsoft.com/office/drawing/2014/main" id="{00000000-0008-0000-1C00-00000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4" name="Option Button 1293">
          <a:extLst>
            <a:ext uri="{FF2B5EF4-FFF2-40B4-BE49-F238E27FC236}">
              <a16:creationId xmlns:a16="http://schemas.microsoft.com/office/drawing/2014/main" id="{00000000-0008-0000-1C00-00000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5" name="Option Button 1294">
          <a:extLst>
            <a:ext uri="{FF2B5EF4-FFF2-40B4-BE49-F238E27FC236}">
              <a16:creationId xmlns:a16="http://schemas.microsoft.com/office/drawing/2014/main" id="{00000000-0008-0000-1C00-00000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6" name="Group Box 1295" descr="Group Box 5">
          <a:extLst>
            <a:ext uri="{FF2B5EF4-FFF2-40B4-BE49-F238E27FC236}">
              <a16:creationId xmlns:a16="http://schemas.microsoft.com/office/drawing/2014/main" id="{00000000-0008-0000-1C00-00001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279</xdr:row>
      <xdr:rowOff>34920</xdr:rowOff>
    </xdr:from>
    <xdr:to>
      <xdr:col>7</xdr:col>
      <xdr:colOff>-323640</xdr:colOff>
      <xdr:row>280</xdr:row>
      <xdr:rowOff>0</xdr:rowOff>
    </xdr:to>
    <xdr:sp macro="" textlink="">
      <xdr:nvSpPr>
        <xdr:cNvPr id="1297" name="Option Button 1296">
          <a:extLst>
            <a:ext uri="{FF2B5EF4-FFF2-40B4-BE49-F238E27FC236}">
              <a16:creationId xmlns:a16="http://schemas.microsoft.com/office/drawing/2014/main" id="{00000000-0008-0000-1C00-00001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8" name="Option Button 1297">
          <a:extLst>
            <a:ext uri="{FF2B5EF4-FFF2-40B4-BE49-F238E27FC236}">
              <a16:creationId xmlns:a16="http://schemas.microsoft.com/office/drawing/2014/main" id="{00000000-0008-0000-1C00-00001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9" name="Option Button 1298">
          <a:extLst>
            <a:ext uri="{FF2B5EF4-FFF2-40B4-BE49-F238E27FC236}">
              <a16:creationId xmlns:a16="http://schemas.microsoft.com/office/drawing/2014/main" id="{00000000-0008-0000-1C00-00001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0" name="Option Button 1299">
          <a:extLst>
            <a:ext uri="{FF2B5EF4-FFF2-40B4-BE49-F238E27FC236}">
              <a16:creationId xmlns:a16="http://schemas.microsoft.com/office/drawing/2014/main" id="{00000000-0008-0000-1C00-00001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1" name="Group Box 1300" descr="Group Box 5">
          <a:extLst>
            <a:ext uri="{FF2B5EF4-FFF2-40B4-BE49-F238E27FC236}">
              <a16:creationId xmlns:a16="http://schemas.microsoft.com/office/drawing/2014/main" id="{00000000-0008-0000-1C00-00001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280</xdr:row>
      <xdr:rowOff>34920</xdr:rowOff>
    </xdr:from>
    <xdr:to>
      <xdr:col>7</xdr:col>
      <xdr:colOff>-323640</xdr:colOff>
      <xdr:row>281</xdr:row>
      <xdr:rowOff>0</xdr:rowOff>
    </xdr:to>
    <xdr:sp macro="" textlink="">
      <xdr:nvSpPr>
        <xdr:cNvPr id="1302" name="Option Button 1301">
          <a:extLst>
            <a:ext uri="{FF2B5EF4-FFF2-40B4-BE49-F238E27FC236}">
              <a16:creationId xmlns:a16="http://schemas.microsoft.com/office/drawing/2014/main" id="{00000000-0008-0000-1C00-00001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3" name="Option Button 1302">
          <a:extLst>
            <a:ext uri="{FF2B5EF4-FFF2-40B4-BE49-F238E27FC236}">
              <a16:creationId xmlns:a16="http://schemas.microsoft.com/office/drawing/2014/main" id="{00000000-0008-0000-1C00-00001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4" name="Option Button 1303">
          <a:extLst>
            <a:ext uri="{FF2B5EF4-FFF2-40B4-BE49-F238E27FC236}">
              <a16:creationId xmlns:a16="http://schemas.microsoft.com/office/drawing/2014/main" id="{00000000-0008-0000-1C00-00001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5" name="Option Button 1304">
          <a:extLst>
            <a:ext uri="{FF2B5EF4-FFF2-40B4-BE49-F238E27FC236}">
              <a16:creationId xmlns:a16="http://schemas.microsoft.com/office/drawing/2014/main" id="{00000000-0008-0000-1C00-00001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6" name="Group Box 1305" descr="Group Box 5">
          <a:extLst>
            <a:ext uri="{FF2B5EF4-FFF2-40B4-BE49-F238E27FC236}">
              <a16:creationId xmlns:a16="http://schemas.microsoft.com/office/drawing/2014/main" id="{00000000-0008-0000-1C00-00001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281</xdr:row>
      <xdr:rowOff>34920</xdr:rowOff>
    </xdr:from>
    <xdr:to>
      <xdr:col>7</xdr:col>
      <xdr:colOff>-323640</xdr:colOff>
      <xdr:row>282</xdr:row>
      <xdr:rowOff>0</xdr:rowOff>
    </xdr:to>
    <xdr:sp macro="" textlink="">
      <xdr:nvSpPr>
        <xdr:cNvPr id="1307" name="Option Button 1306">
          <a:extLst>
            <a:ext uri="{FF2B5EF4-FFF2-40B4-BE49-F238E27FC236}">
              <a16:creationId xmlns:a16="http://schemas.microsoft.com/office/drawing/2014/main" id="{00000000-0008-0000-1C00-00001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8" name="Option Button 1307">
          <a:extLst>
            <a:ext uri="{FF2B5EF4-FFF2-40B4-BE49-F238E27FC236}">
              <a16:creationId xmlns:a16="http://schemas.microsoft.com/office/drawing/2014/main" id="{00000000-0008-0000-1C00-00001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9" name="Option Button 1308">
          <a:extLst>
            <a:ext uri="{FF2B5EF4-FFF2-40B4-BE49-F238E27FC236}">
              <a16:creationId xmlns:a16="http://schemas.microsoft.com/office/drawing/2014/main" id="{00000000-0008-0000-1C00-00001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0" name="Option Button 1309">
          <a:extLst>
            <a:ext uri="{FF2B5EF4-FFF2-40B4-BE49-F238E27FC236}">
              <a16:creationId xmlns:a16="http://schemas.microsoft.com/office/drawing/2014/main" id="{00000000-0008-0000-1C00-00001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1" name="Group Box 1310" descr="Group Box 5">
          <a:extLst>
            <a:ext uri="{FF2B5EF4-FFF2-40B4-BE49-F238E27FC236}">
              <a16:creationId xmlns:a16="http://schemas.microsoft.com/office/drawing/2014/main" id="{00000000-0008-0000-1C00-00001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282</xdr:row>
      <xdr:rowOff>34920</xdr:rowOff>
    </xdr:from>
    <xdr:to>
      <xdr:col>7</xdr:col>
      <xdr:colOff>-323640</xdr:colOff>
      <xdr:row>283</xdr:row>
      <xdr:rowOff>0</xdr:rowOff>
    </xdr:to>
    <xdr:sp macro="" textlink="">
      <xdr:nvSpPr>
        <xdr:cNvPr id="1312" name="Option Button 1311">
          <a:extLst>
            <a:ext uri="{FF2B5EF4-FFF2-40B4-BE49-F238E27FC236}">
              <a16:creationId xmlns:a16="http://schemas.microsoft.com/office/drawing/2014/main" id="{00000000-0008-0000-1C00-00002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3" name="Option Button 1312">
          <a:extLst>
            <a:ext uri="{FF2B5EF4-FFF2-40B4-BE49-F238E27FC236}">
              <a16:creationId xmlns:a16="http://schemas.microsoft.com/office/drawing/2014/main" id="{00000000-0008-0000-1C00-00002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4" name="Option Button 1313">
          <a:extLst>
            <a:ext uri="{FF2B5EF4-FFF2-40B4-BE49-F238E27FC236}">
              <a16:creationId xmlns:a16="http://schemas.microsoft.com/office/drawing/2014/main" id="{00000000-0008-0000-1C00-00002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5" name="Option Button 1314">
          <a:extLst>
            <a:ext uri="{FF2B5EF4-FFF2-40B4-BE49-F238E27FC236}">
              <a16:creationId xmlns:a16="http://schemas.microsoft.com/office/drawing/2014/main" id="{00000000-0008-0000-1C00-00002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6" name="Group Box 1315" descr="Group Box 5">
          <a:extLst>
            <a:ext uri="{FF2B5EF4-FFF2-40B4-BE49-F238E27FC236}">
              <a16:creationId xmlns:a16="http://schemas.microsoft.com/office/drawing/2014/main" id="{00000000-0008-0000-1C00-00002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283</xdr:row>
      <xdr:rowOff>34920</xdr:rowOff>
    </xdr:from>
    <xdr:to>
      <xdr:col>7</xdr:col>
      <xdr:colOff>-323640</xdr:colOff>
      <xdr:row>284</xdr:row>
      <xdr:rowOff>0</xdr:rowOff>
    </xdr:to>
    <xdr:sp macro="" textlink="">
      <xdr:nvSpPr>
        <xdr:cNvPr id="1317" name="Option Button 1316">
          <a:extLst>
            <a:ext uri="{FF2B5EF4-FFF2-40B4-BE49-F238E27FC236}">
              <a16:creationId xmlns:a16="http://schemas.microsoft.com/office/drawing/2014/main" id="{00000000-0008-0000-1C00-00002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8" name="Option Button 1317">
          <a:extLst>
            <a:ext uri="{FF2B5EF4-FFF2-40B4-BE49-F238E27FC236}">
              <a16:creationId xmlns:a16="http://schemas.microsoft.com/office/drawing/2014/main" id="{00000000-0008-0000-1C00-00002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9" name="Option Button 1318">
          <a:extLst>
            <a:ext uri="{FF2B5EF4-FFF2-40B4-BE49-F238E27FC236}">
              <a16:creationId xmlns:a16="http://schemas.microsoft.com/office/drawing/2014/main" id="{00000000-0008-0000-1C00-00002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0" name="Option Button 1319">
          <a:extLst>
            <a:ext uri="{FF2B5EF4-FFF2-40B4-BE49-F238E27FC236}">
              <a16:creationId xmlns:a16="http://schemas.microsoft.com/office/drawing/2014/main" id="{00000000-0008-0000-1C00-00002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1" name="Group Box 1320" descr="Group Box 5">
          <a:extLst>
            <a:ext uri="{FF2B5EF4-FFF2-40B4-BE49-F238E27FC236}">
              <a16:creationId xmlns:a16="http://schemas.microsoft.com/office/drawing/2014/main" id="{00000000-0008-0000-1C00-00002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284</xdr:row>
      <xdr:rowOff>34920</xdr:rowOff>
    </xdr:from>
    <xdr:to>
      <xdr:col>7</xdr:col>
      <xdr:colOff>-323640</xdr:colOff>
      <xdr:row>285</xdr:row>
      <xdr:rowOff>0</xdr:rowOff>
    </xdr:to>
    <xdr:sp macro="" textlink="">
      <xdr:nvSpPr>
        <xdr:cNvPr id="1322" name="Option Button 1321">
          <a:extLst>
            <a:ext uri="{FF2B5EF4-FFF2-40B4-BE49-F238E27FC236}">
              <a16:creationId xmlns:a16="http://schemas.microsoft.com/office/drawing/2014/main" id="{00000000-0008-0000-1C00-00002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3" name="Option Button 1322">
          <a:extLst>
            <a:ext uri="{FF2B5EF4-FFF2-40B4-BE49-F238E27FC236}">
              <a16:creationId xmlns:a16="http://schemas.microsoft.com/office/drawing/2014/main" id="{00000000-0008-0000-1C00-00002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4" name="Option Button 1323">
          <a:extLst>
            <a:ext uri="{FF2B5EF4-FFF2-40B4-BE49-F238E27FC236}">
              <a16:creationId xmlns:a16="http://schemas.microsoft.com/office/drawing/2014/main" id="{00000000-0008-0000-1C00-00002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5" name="Option Button 1324">
          <a:extLst>
            <a:ext uri="{FF2B5EF4-FFF2-40B4-BE49-F238E27FC236}">
              <a16:creationId xmlns:a16="http://schemas.microsoft.com/office/drawing/2014/main" id="{00000000-0008-0000-1C00-00002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6" name="Group Box 1325" descr="Group Box 5">
          <a:extLst>
            <a:ext uri="{FF2B5EF4-FFF2-40B4-BE49-F238E27FC236}">
              <a16:creationId xmlns:a16="http://schemas.microsoft.com/office/drawing/2014/main" id="{00000000-0008-0000-1C00-00002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285</xdr:row>
      <xdr:rowOff>34920</xdr:rowOff>
    </xdr:from>
    <xdr:to>
      <xdr:col>7</xdr:col>
      <xdr:colOff>-323640</xdr:colOff>
      <xdr:row>286</xdr:row>
      <xdr:rowOff>0</xdr:rowOff>
    </xdr:to>
    <xdr:sp macro="" textlink="">
      <xdr:nvSpPr>
        <xdr:cNvPr id="1327" name="Option Button 1326">
          <a:extLst>
            <a:ext uri="{FF2B5EF4-FFF2-40B4-BE49-F238E27FC236}">
              <a16:creationId xmlns:a16="http://schemas.microsoft.com/office/drawing/2014/main" id="{00000000-0008-0000-1C00-00002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8" name="Option Button 1327">
          <a:extLst>
            <a:ext uri="{FF2B5EF4-FFF2-40B4-BE49-F238E27FC236}">
              <a16:creationId xmlns:a16="http://schemas.microsoft.com/office/drawing/2014/main" id="{00000000-0008-0000-1C00-00003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9" name="Option Button 1328">
          <a:extLst>
            <a:ext uri="{FF2B5EF4-FFF2-40B4-BE49-F238E27FC236}">
              <a16:creationId xmlns:a16="http://schemas.microsoft.com/office/drawing/2014/main" id="{00000000-0008-0000-1C00-00003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0" name="Option Button 1329">
          <a:extLst>
            <a:ext uri="{FF2B5EF4-FFF2-40B4-BE49-F238E27FC236}">
              <a16:creationId xmlns:a16="http://schemas.microsoft.com/office/drawing/2014/main" id="{00000000-0008-0000-1C00-00003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1" name="Group Box 1330" descr="Group Box 5">
          <a:extLst>
            <a:ext uri="{FF2B5EF4-FFF2-40B4-BE49-F238E27FC236}">
              <a16:creationId xmlns:a16="http://schemas.microsoft.com/office/drawing/2014/main" id="{00000000-0008-0000-1C00-00003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286</xdr:row>
      <xdr:rowOff>34920</xdr:rowOff>
    </xdr:from>
    <xdr:to>
      <xdr:col>7</xdr:col>
      <xdr:colOff>-323640</xdr:colOff>
      <xdr:row>287</xdr:row>
      <xdr:rowOff>0</xdr:rowOff>
    </xdr:to>
    <xdr:sp macro="" textlink="">
      <xdr:nvSpPr>
        <xdr:cNvPr id="1332" name="Option Button 1331">
          <a:extLst>
            <a:ext uri="{FF2B5EF4-FFF2-40B4-BE49-F238E27FC236}">
              <a16:creationId xmlns:a16="http://schemas.microsoft.com/office/drawing/2014/main" id="{00000000-0008-0000-1C00-00003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3" name="Option Button 1332">
          <a:extLst>
            <a:ext uri="{FF2B5EF4-FFF2-40B4-BE49-F238E27FC236}">
              <a16:creationId xmlns:a16="http://schemas.microsoft.com/office/drawing/2014/main" id="{00000000-0008-0000-1C00-00003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4" name="Option Button 1333">
          <a:extLst>
            <a:ext uri="{FF2B5EF4-FFF2-40B4-BE49-F238E27FC236}">
              <a16:creationId xmlns:a16="http://schemas.microsoft.com/office/drawing/2014/main" id="{00000000-0008-0000-1C00-00003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5" name="Option Button 1334">
          <a:extLst>
            <a:ext uri="{FF2B5EF4-FFF2-40B4-BE49-F238E27FC236}">
              <a16:creationId xmlns:a16="http://schemas.microsoft.com/office/drawing/2014/main" id="{00000000-0008-0000-1C00-00003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6" name="Group Box 1335" descr="Group Box 5">
          <a:extLst>
            <a:ext uri="{FF2B5EF4-FFF2-40B4-BE49-F238E27FC236}">
              <a16:creationId xmlns:a16="http://schemas.microsoft.com/office/drawing/2014/main" id="{00000000-0008-0000-1C00-00003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287</xdr:row>
      <xdr:rowOff>34920</xdr:rowOff>
    </xdr:from>
    <xdr:to>
      <xdr:col>7</xdr:col>
      <xdr:colOff>-323640</xdr:colOff>
      <xdr:row>288</xdr:row>
      <xdr:rowOff>0</xdr:rowOff>
    </xdr:to>
    <xdr:sp macro="" textlink="">
      <xdr:nvSpPr>
        <xdr:cNvPr id="1337" name="Option Button 1336">
          <a:extLst>
            <a:ext uri="{FF2B5EF4-FFF2-40B4-BE49-F238E27FC236}">
              <a16:creationId xmlns:a16="http://schemas.microsoft.com/office/drawing/2014/main" id="{00000000-0008-0000-1C00-00003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8" name="Option Button 1337">
          <a:extLst>
            <a:ext uri="{FF2B5EF4-FFF2-40B4-BE49-F238E27FC236}">
              <a16:creationId xmlns:a16="http://schemas.microsoft.com/office/drawing/2014/main" id="{00000000-0008-0000-1C00-00003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9" name="Option Button 1338">
          <a:extLst>
            <a:ext uri="{FF2B5EF4-FFF2-40B4-BE49-F238E27FC236}">
              <a16:creationId xmlns:a16="http://schemas.microsoft.com/office/drawing/2014/main" id="{00000000-0008-0000-1C00-00003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0" name="Option Button 1339">
          <a:extLst>
            <a:ext uri="{FF2B5EF4-FFF2-40B4-BE49-F238E27FC236}">
              <a16:creationId xmlns:a16="http://schemas.microsoft.com/office/drawing/2014/main" id="{00000000-0008-0000-1C00-00003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1" name="Group Box 1340" descr="Group Box 5">
          <a:extLst>
            <a:ext uri="{FF2B5EF4-FFF2-40B4-BE49-F238E27FC236}">
              <a16:creationId xmlns:a16="http://schemas.microsoft.com/office/drawing/2014/main" id="{00000000-0008-0000-1C00-00003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288</xdr:row>
      <xdr:rowOff>34920</xdr:rowOff>
    </xdr:from>
    <xdr:to>
      <xdr:col>7</xdr:col>
      <xdr:colOff>-323640</xdr:colOff>
      <xdr:row>289</xdr:row>
      <xdr:rowOff>0</xdr:rowOff>
    </xdr:to>
    <xdr:sp macro="" textlink="">
      <xdr:nvSpPr>
        <xdr:cNvPr id="1342" name="Option Button 1341">
          <a:extLst>
            <a:ext uri="{FF2B5EF4-FFF2-40B4-BE49-F238E27FC236}">
              <a16:creationId xmlns:a16="http://schemas.microsoft.com/office/drawing/2014/main" id="{00000000-0008-0000-1C00-00003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3" name="Option Button 1342">
          <a:extLst>
            <a:ext uri="{FF2B5EF4-FFF2-40B4-BE49-F238E27FC236}">
              <a16:creationId xmlns:a16="http://schemas.microsoft.com/office/drawing/2014/main" id="{00000000-0008-0000-1C00-00003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4" name="Option Button 1343">
          <a:extLst>
            <a:ext uri="{FF2B5EF4-FFF2-40B4-BE49-F238E27FC236}">
              <a16:creationId xmlns:a16="http://schemas.microsoft.com/office/drawing/2014/main" id="{00000000-0008-0000-1C00-00004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5" name="Option Button 1344">
          <a:extLst>
            <a:ext uri="{FF2B5EF4-FFF2-40B4-BE49-F238E27FC236}">
              <a16:creationId xmlns:a16="http://schemas.microsoft.com/office/drawing/2014/main" id="{00000000-0008-0000-1C00-00004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6" name="Group Box 1345" descr="Group Box 5">
          <a:extLst>
            <a:ext uri="{FF2B5EF4-FFF2-40B4-BE49-F238E27FC236}">
              <a16:creationId xmlns:a16="http://schemas.microsoft.com/office/drawing/2014/main" id="{00000000-0008-0000-1C00-00004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289</xdr:row>
      <xdr:rowOff>34920</xdr:rowOff>
    </xdr:from>
    <xdr:to>
      <xdr:col>7</xdr:col>
      <xdr:colOff>-323640</xdr:colOff>
      <xdr:row>290</xdr:row>
      <xdr:rowOff>0</xdr:rowOff>
    </xdr:to>
    <xdr:sp macro="" textlink="">
      <xdr:nvSpPr>
        <xdr:cNvPr id="1347" name="Option Button 1346">
          <a:extLst>
            <a:ext uri="{FF2B5EF4-FFF2-40B4-BE49-F238E27FC236}">
              <a16:creationId xmlns:a16="http://schemas.microsoft.com/office/drawing/2014/main" id="{00000000-0008-0000-1C00-00004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8" name="Option Button 1347">
          <a:extLst>
            <a:ext uri="{FF2B5EF4-FFF2-40B4-BE49-F238E27FC236}">
              <a16:creationId xmlns:a16="http://schemas.microsoft.com/office/drawing/2014/main" id="{00000000-0008-0000-1C00-00004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9" name="Option Button 1348">
          <a:extLst>
            <a:ext uri="{FF2B5EF4-FFF2-40B4-BE49-F238E27FC236}">
              <a16:creationId xmlns:a16="http://schemas.microsoft.com/office/drawing/2014/main" id="{00000000-0008-0000-1C00-00004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0" name="Option Button 1349">
          <a:extLst>
            <a:ext uri="{FF2B5EF4-FFF2-40B4-BE49-F238E27FC236}">
              <a16:creationId xmlns:a16="http://schemas.microsoft.com/office/drawing/2014/main" id="{00000000-0008-0000-1C00-00004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1" name="Group Box 1350" descr="Group Box 5">
          <a:extLst>
            <a:ext uri="{FF2B5EF4-FFF2-40B4-BE49-F238E27FC236}">
              <a16:creationId xmlns:a16="http://schemas.microsoft.com/office/drawing/2014/main" id="{00000000-0008-0000-1C00-00004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290</xdr:row>
      <xdr:rowOff>34920</xdr:rowOff>
    </xdr:from>
    <xdr:to>
      <xdr:col>7</xdr:col>
      <xdr:colOff>-323640</xdr:colOff>
      <xdr:row>291</xdr:row>
      <xdr:rowOff>0</xdr:rowOff>
    </xdr:to>
    <xdr:sp macro="" textlink="">
      <xdr:nvSpPr>
        <xdr:cNvPr id="1352" name="Option Button 1351">
          <a:extLst>
            <a:ext uri="{FF2B5EF4-FFF2-40B4-BE49-F238E27FC236}">
              <a16:creationId xmlns:a16="http://schemas.microsoft.com/office/drawing/2014/main" id="{00000000-0008-0000-1C00-00004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3" name="Option Button 1352">
          <a:extLst>
            <a:ext uri="{FF2B5EF4-FFF2-40B4-BE49-F238E27FC236}">
              <a16:creationId xmlns:a16="http://schemas.microsoft.com/office/drawing/2014/main" id="{00000000-0008-0000-1C00-00004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4" name="Option Button 1353">
          <a:extLst>
            <a:ext uri="{FF2B5EF4-FFF2-40B4-BE49-F238E27FC236}">
              <a16:creationId xmlns:a16="http://schemas.microsoft.com/office/drawing/2014/main" id="{00000000-0008-0000-1C00-00004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5" name="Option Button 1354">
          <a:extLst>
            <a:ext uri="{FF2B5EF4-FFF2-40B4-BE49-F238E27FC236}">
              <a16:creationId xmlns:a16="http://schemas.microsoft.com/office/drawing/2014/main" id="{00000000-0008-0000-1C00-00004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6" name="Group Box 1355" descr="Group Box 5">
          <a:extLst>
            <a:ext uri="{FF2B5EF4-FFF2-40B4-BE49-F238E27FC236}">
              <a16:creationId xmlns:a16="http://schemas.microsoft.com/office/drawing/2014/main" id="{00000000-0008-0000-1C00-00004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291</xdr:row>
      <xdr:rowOff>34920</xdr:rowOff>
    </xdr:from>
    <xdr:to>
      <xdr:col>7</xdr:col>
      <xdr:colOff>-323640</xdr:colOff>
      <xdr:row>292</xdr:row>
      <xdr:rowOff>0</xdr:rowOff>
    </xdr:to>
    <xdr:sp macro="" textlink="">
      <xdr:nvSpPr>
        <xdr:cNvPr id="1357" name="Option Button 1356">
          <a:extLst>
            <a:ext uri="{FF2B5EF4-FFF2-40B4-BE49-F238E27FC236}">
              <a16:creationId xmlns:a16="http://schemas.microsoft.com/office/drawing/2014/main" id="{00000000-0008-0000-1C00-00004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8" name="Option Button 1357">
          <a:extLst>
            <a:ext uri="{FF2B5EF4-FFF2-40B4-BE49-F238E27FC236}">
              <a16:creationId xmlns:a16="http://schemas.microsoft.com/office/drawing/2014/main" id="{00000000-0008-0000-1C00-00004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9" name="Option Button 1358">
          <a:extLst>
            <a:ext uri="{FF2B5EF4-FFF2-40B4-BE49-F238E27FC236}">
              <a16:creationId xmlns:a16="http://schemas.microsoft.com/office/drawing/2014/main" id="{00000000-0008-0000-1C00-00004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0" name="Option Button 1359">
          <a:extLst>
            <a:ext uri="{FF2B5EF4-FFF2-40B4-BE49-F238E27FC236}">
              <a16:creationId xmlns:a16="http://schemas.microsoft.com/office/drawing/2014/main" id="{00000000-0008-0000-1C00-00005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1" name="Group Box 1360" descr="Group Box 5">
          <a:extLst>
            <a:ext uri="{FF2B5EF4-FFF2-40B4-BE49-F238E27FC236}">
              <a16:creationId xmlns:a16="http://schemas.microsoft.com/office/drawing/2014/main" id="{00000000-0008-0000-1C00-00005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292</xdr:row>
      <xdr:rowOff>34920</xdr:rowOff>
    </xdr:from>
    <xdr:to>
      <xdr:col>7</xdr:col>
      <xdr:colOff>-323640</xdr:colOff>
      <xdr:row>293</xdr:row>
      <xdr:rowOff>0</xdr:rowOff>
    </xdr:to>
    <xdr:sp macro="" textlink="">
      <xdr:nvSpPr>
        <xdr:cNvPr id="1362" name="Option Button 1361">
          <a:extLst>
            <a:ext uri="{FF2B5EF4-FFF2-40B4-BE49-F238E27FC236}">
              <a16:creationId xmlns:a16="http://schemas.microsoft.com/office/drawing/2014/main" id="{00000000-0008-0000-1C00-00005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3" name="Option Button 1362">
          <a:extLst>
            <a:ext uri="{FF2B5EF4-FFF2-40B4-BE49-F238E27FC236}">
              <a16:creationId xmlns:a16="http://schemas.microsoft.com/office/drawing/2014/main" id="{00000000-0008-0000-1C00-00005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4" name="Option Button 1363">
          <a:extLst>
            <a:ext uri="{FF2B5EF4-FFF2-40B4-BE49-F238E27FC236}">
              <a16:creationId xmlns:a16="http://schemas.microsoft.com/office/drawing/2014/main" id="{00000000-0008-0000-1C00-00005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5" name="Option Button 1364">
          <a:extLst>
            <a:ext uri="{FF2B5EF4-FFF2-40B4-BE49-F238E27FC236}">
              <a16:creationId xmlns:a16="http://schemas.microsoft.com/office/drawing/2014/main" id="{00000000-0008-0000-1C00-00005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6" name="Group Box 1365" descr="Group Box 5">
          <a:extLst>
            <a:ext uri="{FF2B5EF4-FFF2-40B4-BE49-F238E27FC236}">
              <a16:creationId xmlns:a16="http://schemas.microsoft.com/office/drawing/2014/main" id="{00000000-0008-0000-1C00-00005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293</xdr:row>
      <xdr:rowOff>34920</xdr:rowOff>
    </xdr:from>
    <xdr:to>
      <xdr:col>7</xdr:col>
      <xdr:colOff>-323640</xdr:colOff>
      <xdr:row>294</xdr:row>
      <xdr:rowOff>0</xdr:rowOff>
    </xdr:to>
    <xdr:sp macro="" textlink="">
      <xdr:nvSpPr>
        <xdr:cNvPr id="1367" name="Option Button 1366">
          <a:extLst>
            <a:ext uri="{FF2B5EF4-FFF2-40B4-BE49-F238E27FC236}">
              <a16:creationId xmlns:a16="http://schemas.microsoft.com/office/drawing/2014/main" id="{00000000-0008-0000-1C00-00005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8" name="Option Button 1367">
          <a:extLst>
            <a:ext uri="{FF2B5EF4-FFF2-40B4-BE49-F238E27FC236}">
              <a16:creationId xmlns:a16="http://schemas.microsoft.com/office/drawing/2014/main" id="{00000000-0008-0000-1C00-00005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9" name="Option Button 1368">
          <a:extLst>
            <a:ext uri="{FF2B5EF4-FFF2-40B4-BE49-F238E27FC236}">
              <a16:creationId xmlns:a16="http://schemas.microsoft.com/office/drawing/2014/main" id="{00000000-0008-0000-1C00-00005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0" name="Option Button 1369">
          <a:extLst>
            <a:ext uri="{FF2B5EF4-FFF2-40B4-BE49-F238E27FC236}">
              <a16:creationId xmlns:a16="http://schemas.microsoft.com/office/drawing/2014/main" id="{00000000-0008-0000-1C00-00005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1" name="Group Box 1370" descr="Group Box 5">
          <a:extLst>
            <a:ext uri="{FF2B5EF4-FFF2-40B4-BE49-F238E27FC236}">
              <a16:creationId xmlns:a16="http://schemas.microsoft.com/office/drawing/2014/main" id="{00000000-0008-0000-1C00-00005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294</xdr:row>
      <xdr:rowOff>34920</xdr:rowOff>
    </xdr:from>
    <xdr:to>
      <xdr:col>7</xdr:col>
      <xdr:colOff>-323640</xdr:colOff>
      <xdr:row>295</xdr:row>
      <xdr:rowOff>0</xdr:rowOff>
    </xdr:to>
    <xdr:sp macro="" textlink="">
      <xdr:nvSpPr>
        <xdr:cNvPr id="1372" name="Option Button 1371">
          <a:extLst>
            <a:ext uri="{FF2B5EF4-FFF2-40B4-BE49-F238E27FC236}">
              <a16:creationId xmlns:a16="http://schemas.microsoft.com/office/drawing/2014/main" id="{00000000-0008-0000-1C00-00005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3" name="Option Button 1372">
          <a:extLst>
            <a:ext uri="{FF2B5EF4-FFF2-40B4-BE49-F238E27FC236}">
              <a16:creationId xmlns:a16="http://schemas.microsoft.com/office/drawing/2014/main" id="{00000000-0008-0000-1C00-00005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4" name="Option Button 1373">
          <a:extLst>
            <a:ext uri="{FF2B5EF4-FFF2-40B4-BE49-F238E27FC236}">
              <a16:creationId xmlns:a16="http://schemas.microsoft.com/office/drawing/2014/main" id="{00000000-0008-0000-1C00-00005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5" name="Option Button 1374">
          <a:extLst>
            <a:ext uri="{FF2B5EF4-FFF2-40B4-BE49-F238E27FC236}">
              <a16:creationId xmlns:a16="http://schemas.microsoft.com/office/drawing/2014/main" id="{00000000-0008-0000-1C00-00005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6" name="Group Box 1375" descr="Group Box 5">
          <a:extLst>
            <a:ext uri="{FF2B5EF4-FFF2-40B4-BE49-F238E27FC236}">
              <a16:creationId xmlns:a16="http://schemas.microsoft.com/office/drawing/2014/main" id="{00000000-0008-0000-1C00-00006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295</xdr:row>
      <xdr:rowOff>34920</xdr:rowOff>
    </xdr:from>
    <xdr:to>
      <xdr:col>7</xdr:col>
      <xdr:colOff>-323640</xdr:colOff>
      <xdr:row>296</xdr:row>
      <xdr:rowOff>0</xdr:rowOff>
    </xdr:to>
    <xdr:sp macro="" textlink="">
      <xdr:nvSpPr>
        <xdr:cNvPr id="1377" name="Option Button 1376">
          <a:extLst>
            <a:ext uri="{FF2B5EF4-FFF2-40B4-BE49-F238E27FC236}">
              <a16:creationId xmlns:a16="http://schemas.microsoft.com/office/drawing/2014/main" id="{00000000-0008-0000-1C00-00006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8" name="Option Button 1377">
          <a:extLst>
            <a:ext uri="{FF2B5EF4-FFF2-40B4-BE49-F238E27FC236}">
              <a16:creationId xmlns:a16="http://schemas.microsoft.com/office/drawing/2014/main" id="{00000000-0008-0000-1C00-00006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9" name="Option Button 1378">
          <a:extLst>
            <a:ext uri="{FF2B5EF4-FFF2-40B4-BE49-F238E27FC236}">
              <a16:creationId xmlns:a16="http://schemas.microsoft.com/office/drawing/2014/main" id="{00000000-0008-0000-1C00-00006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0" name="Option Button 1379">
          <a:extLst>
            <a:ext uri="{FF2B5EF4-FFF2-40B4-BE49-F238E27FC236}">
              <a16:creationId xmlns:a16="http://schemas.microsoft.com/office/drawing/2014/main" id="{00000000-0008-0000-1C00-00006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1" name="Group Box 1380" descr="Group Box 5">
          <a:extLst>
            <a:ext uri="{FF2B5EF4-FFF2-40B4-BE49-F238E27FC236}">
              <a16:creationId xmlns:a16="http://schemas.microsoft.com/office/drawing/2014/main" id="{00000000-0008-0000-1C00-00006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296</xdr:row>
      <xdr:rowOff>34920</xdr:rowOff>
    </xdr:from>
    <xdr:to>
      <xdr:col>7</xdr:col>
      <xdr:colOff>-323640</xdr:colOff>
      <xdr:row>297</xdr:row>
      <xdr:rowOff>0</xdr:rowOff>
    </xdr:to>
    <xdr:sp macro="" textlink="">
      <xdr:nvSpPr>
        <xdr:cNvPr id="1382" name="Option Button 1381">
          <a:extLst>
            <a:ext uri="{FF2B5EF4-FFF2-40B4-BE49-F238E27FC236}">
              <a16:creationId xmlns:a16="http://schemas.microsoft.com/office/drawing/2014/main" id="{00000000-0008-0000-1C00-00006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3" name="Option Button 1382">
          <a:extLst>
            <a:ext uri="{FF2B5EF4-FFF2-40B4-BE49-F238E27FC236}">
              <a16:creationId xmlns:a16="http://schemas.microsoft.com/office/drawing/2014/main" id="{00000000-0008-0000-1C00-00006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4" name="Option Button 1383">
          <a:extLst>
            <a:ext uri="{FF2B5EF4-FFF2-40B4-BE49-F238E27FC236}">
              <a16:creationId xmlns:a16="http://schemas.microsoft.com/office/drawing/2014/main" id="{00000000-0008-0000-1C00-00006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5" name="Option Button 1384">
          <a:extLst>
            <a:ext uri="{FF2B5EF4-FFF2-40B4-BE49-F238E27FC236}">
              <a16:creationId xmlns:a16="http://schemas.microsoft.com/office/drawing/2014/main" id="{00000000-0008-0000-1C00-00006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6" name="Group Box 1385" descr="Group Box 5">
          <a:extLst>
            <a:ext uri="{FF2B5EF4-FFF2-40B4-BE49-F238E27FC236}">
              <a16:creationId xmlns:a16="http://schemas.microsoft.com/office/drawing/2014/main" id="{00000000-0008-0000-1C00-00006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297</xdr:row>
      <xdr:rowOff>34920</xdr:rowOff>
    </xdr:from>
    <xdr:to>
      <xdr:col>7</xdr:col>
      <xdr:colOff>-323640</xdr:colOff>
      <xdr:row>298</xdr:row>
      <xdr:rowOff>0</xdr:rowOff>
    </xdr:to>
    <xdr:sp macro="" textlink="">
      <xdr:nvSpPr>
        <xdr:cNvPr id="1387" name="Option Button 1386">
          <a:extLst>
            <a:ext uri="{FF2B5EF4-FFF2-40B4-BE49-F238E27FC236}">
              <a16:creationId xmlns:a16="http://schemas.microsoft.com/office/drawing/2014/main" id="{00000000-0008-0000-1C00-00006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8" name="Option Button 1387">
          <a:extLst>
            <a:ext uri="{FF2B5EF4-FFF2-40B4-BE49-F238E27FC236}">
              <a16:creationId xmlns:a16="http://schemas.microsoft.com/office/drawing/2014/main" id="{00000000-0008-0000-1C00-00006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9" name="Option Button 1388">
          <a:extLst>
            <a:ext uri="{FF2B5EF4-FFF2-40B4-BE49-F238E27FC236}">
              <a16:creationId xmlns:a16="http://schemas.microsoft.com/office/drawing/2014/main" id="{00000000-0008-0000-1C00-00006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0" name="Option Button 1389">
          <a:extLst>
            <a:ext uri="{FF2B5EF4-FFF2-40B4-BE49-F238E27FC236}">
              <a16:creationId xmlns:a16="http://schemas.microsoft.com/office/drawing/2014/main" id="{00000000-0008-0000-1C00-00006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1" name="Group Box 1390" descr="Group Box 5">
          <a:extLst>
            <a:ext uri="{FF2B5EF4-FFF2-40B4-BE49-F238E27FC236}">
              <a16:creationId xmlns:a16="http://schemas.microsoft.com/office/drawing/2014/main" id="{00000000-0008-0000-1C00-00006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298</xdr:row>
      <xdr:rowOff>34920</xdr:rowOff>
    </xdr:from>
    <xdr:to>
      <xdr:col>7</xdr:col>
      <xdr:colOff>-323640</xdr:colOff>
      <xdr:row>299</xdr:row>
      <xdr:rowOff>0</xdr:rowOff>
    </xdr:to>
    <xdr:sp macro="" textlink="">
      <xdr:nvSpPr>
        <xdr:cNvPr id="1392" name="Option Button 1391">
          <a:extLst>
            <a:ext uri="{FF2B5EF4-FFF2-40B4-BE49-F238E27FC236}">
              <a16:creationId xmlns:a16="http://schemas.microsoft.com/office/drawing/2014/main" id="{00000000-0008-0000-1C00-00007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3" name="Option Button 1392">
          <a:extLst>
            <a:ext uri="{FF2B5EF4-FFF2-40B4-BE49-F238E27FC236}">
              <a16:creationId xmlns:a16="http://schemas.microsoft.com/office/drawing/2014/main" id="{00000000-0008-0000-1C00-00007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4" name="Option Button 1393">
          <a:extLst>
            <a:ext uri="{FF2B5EF4-FFF2-40B4-BE49-F238E27FC236}">
              <a16:creationId xmlns:a16="http://schemas.microsoft.com/office/drawing/2014/main" id="{00000000-0008-0000-1C00-00007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5" name="Option Button 1394">
          <a:extLst>
            <a:ext uri="{FF2B5EF4-FFF2-40B4-BE49-F238E27FC236}">
              <a16:creationId xmlns:a16="http://schemas.microsoft.com/office/drawing/2014/main" id="{00000000-0008-0000-1C00-00007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6" name="Group Box 1395" descr="Group Box 5">
          <a:extLst>
            <a:ext uri="{FF2B5EF4-FFF2-40B4-BE49-F238E27FC236}">
              <a16:creationId xmlns:a16="http://schemas.microsoft.com/office/drawing/2014/main" id="{00000000-0008-0000-1C00-00007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299</xdr:row>
      <xdr:rowOff>34920</xdr:rowOff>
    </xdr:from>
    <xdr:to>
      <xdr:col>7</xdr:col>
      <xdr:colOff>-323640</xdr:colOff>
      <xdr:row>300</xdr:row>
      <xdr:rowOff>0</xdr:rowOff>
    </xdr:to>
    <xdr:sp macro="" textlink="">
      <xdr:nvSpPr>
        <xdr:cNvPr id="1397" name="Option Button 1396">
          <a:extLst>
            <a:ext uri="{FF2B5EF4-FFF2-40B4-BE49-F238E27FC236}">
              <a16:creationId xmlns:a16="http://schemas.microsoft.com/office/drawing/2014/main" id="{00000000-0008-0000-1C00-00007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8" name="Option Button 1397">
          <a:extLst>
            <a:ext uri="{FF2B5EF4-FFF2-40B4-BE49-F238E27FC236}">
              <a16:creationId xmlns:a16="http://schemas.microsoft.com/office/drawing/2014/main" id="{00000000-0008-0000-1C00-00007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9" name="Option Button 1398">
          <a:extLst>
            <a:ext uri="{FF2B5EF4-FFF2-40B4-BE49-F238E27FC236}">
              <a16:creationId xmlns:a16="http://schemas.microsoft.com/office/drawing/2014/main" id="{00000000-0008-0000-1C00-00007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0" name="Option Button 1399">
          <a:extLst>
            <a:ext uri="{FF2B5EF4-FFF2-40B4-BE49-F238E27FC236}">
              <a16:creationId xmlns:a16="http://schemas.microsoft.com/office/drawing/2014/main" id="{00000000-0008-0000-1C00-00007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1" name="Group Box 1400" descr="Group Box 5">
          <a:extLst>
            <a:ext uri="{FF2B5EF4-FFF2-40B4-BE49-F238E27FC236}">
              <a16:creationId xmlns:a16="http://schemas.microsoft.com/office/drawing/2014/main" id="{00000000-0008-0000-1C00-00007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300</xdr:row>
      <xdr:rowOff>34920</xdr:rowOff>
    </xdr:from>
    <xdr:to>
      <xdr:col>7</xdr:col>
      <xdr:colOff>-323640</xdr:colOff>
      <xdr:row>301</xdr:row>
      <xdr:rowOff>0</xdr:rowOff>
    </xdr:to>
    <xdr:sp macro="" textlink="">
      <xdr:nvSpPr>
        <xdr:cNvPr id="1402" name="Option Button 1401">
          <a:extLst>
            <a:ext uri="{FF2B5EF4-FFF2-40B4-BE49-F238E27FC236}">
              <a16:creationId xmlns:a16="http://schemas.microsoft.com/office/drawing/2014/main" id="{00000000-0008-0000-1C00-00007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3" name="Option Button 1402">
          <a:extLst>
            <a:ext uri="{FF2B5EF4-FFF2-40B4-BE49-F238E27FC236}">
              <a16:creationId xmlns:a16="http://schemas.microsoft.com/office/drawing/2014/main" id="{00000000-0008-0000-1C00-00007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4" name="Option Button 1403">
          <a:extLst>
            <a:ext uri="{FF2B5EF4-FFF2-40B4-BE49-F238E27FC236}">
              <a16:creationId xmlns:a16="http://schemas.microsoft.com/office/drawing/2014/main" id="{00000000-0008-0000-1C00-00007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5" name="Option Button 1404">
          <a:extLst>
            <a:ext uri="{FF2B5EF4-FFF2-40B4-BE49-F238E27FC236}">
              <a16:creationId xmlns:a16="http://schemas.microsoft.com/office/drawing/2014/main" id="{00000000-0008-0000-1C00-00007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6" name="Group Box 1405" descr="Group Box 5">
          <a:extLst>
            <a:ext uri="{FF2B5EF4-FFF2-40B4-BE49-F238E27FC236}">
              <a16:creationId xmlns:a16="http://schemas.microsoft.com/office/drawing/2014/main" id="{00000000-0008-0000-1C00-00007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301</xdr:row>
      <xdr:rowOff>34920</xdr:rowOff>
    </xdr:from>
    <xdr:to>
      <xdr:col>7</xdr:col>
      <xdr:colOff>-323640</xdr:colOff>
      <xdr:row>302</xdr:row>
      <xdr:rowOff>0</xdr:rowOff>
    </xdr:to>
    <xdr:sp macro="" textlink="">
      <xdr:nvSpPr>
        <xdr:cNvPr id="1407" name="Option Button 1406">
          <a:extLst>
            <a:ext uri="{FF2B5EF4-FFF2-40B4-BE49-F238E27FC236}">
              <a16:creationId xmlns:a16="http://schemas.microsoft.com/office/drawing/2014/main" id="{00000000-0008-0000-1C00-00007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8" name="Option Button 1407">
          <a:extLst>
            <a:ext uri="{FF2B5EF4-FFF2-40B4-BE49-F238E27FC236}">
              <a16:creationId xmlns:a16="http://schemas.microsoft.com/office/drawing/2014/main" id="{00000000-0008-0000-1C00-00008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9" name="Option Button 1408">
          <a:extLst>
            <a:ext uri="{FF2B5EF4-FFF2-40B4-BE49-F238E27FC236}">
              <a16:creationId xmlns:a16="http://schemas.microsoft.com/office/drawing/2014/main" id="{00000000-0008-0000-1C00-00008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0" name="Option Button 1409">
          <a:extLst>
            <a:ext uri="{FF2B5EF4-FFF2-40B4-BE49-F238E27FC236}">
              <a16:creationId xmlns:a16="http://schemas.microsoft.com/office/drawing/2014/main" id="{00000000-0008-0000-1C00-00008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1" name="Group Box 1410" descr="Group Box 5">
          <a:extLst>
            <a:ext uri="{FF2B5EF4-FFF2-40B4-BE49-F238E27FC236}">
              <a16:creationId xmlns:a16="http://schemas.microsoft.com/office/drawing/2014/main" id="{00000000-0008-0000-1C00-00008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302</xdr:row>
      <xdr:rowOff>34920</xdr:rowOff>
    </xdr:from>
    <xdr:to>
      <xdr:col>7</xdr:col>
      <xdr:colOff>-323640</xdr:colOff>
      <xdr:row>303</xdr:row>
      <xdr:rowOff>0</xdr:rowOff>
    </xdr:to>
    <xdr:sp macro="" textlink="">
      <xdr:nvSpPr>
        <xdr:cNvPr id="1412" name="Option Button 1411">
          <a:extLst>
            <a:ext uri="{FF2B5EF4-FFF2-40B4-BE49-F238E27FC236}">
              <a16:creationId xmlns:a16="http://schemas.microsoft.com/office/drawing/2014/main" id="{00000000-0008-0000-1C00-00008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3" name="Option Button 1412">
          <a:extLst>
            <a:ext uri="{FF2B5EF4-FFF2-40B4-BE49-F238E27FC236}">
              <a16:creationId xmlns:a16="http://schemas.microsoft.com/office/drawing/2014/main" id="{00000000-0008-0000-1C00-00008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4" name="Option Button 1413">
          <a:extLst>
            <a:ext uri="{FF2B5EF4-FFF2-40B4-BE49-F238E27FC236}">
              <a16:creationId xmlns:a16="http://schemas.microsoft.com/office/drawing/2014/main" id="{00000000-0008-0000-1C00-00008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5" name="Option Button 1414">
          <a:extLst>
            <a:ext uri="{FF2B5EF4-FFF2-40B4-BE49-F238E27FC236}">
              <a16:creationId xmlns:a16="http://schemas.microsoft.com/office/drawing/2014/main" id="{00000000-0008-0000-1C00-00008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6" name="Group Box 1415" descr="Group Box 5">
          <a:extLst>
            <a:ext uri="{FF2B5EF4-FFF2-40B4-BE49-F238E27FC236}">
              <a16:creationId xmlns:a16="http://schemas.microsoft.com/office/drawing/2014/main" id="{00000000-0008-0000-1C00-00008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303</xdr:row>
      <xdr:rowOff>34920</xdr:rowOff>
    </xdr:from>
    <xdr:to>
      <xdr:col>7</xdr:col>
      <xdr:colOff>-323640</xdr:colOff>
      <xdr:row>304</xdr:row>
      <xdr:rowOff>0</xdr:rowOff>
    </xdr:to>
    <xdr:sp macro="" textlink="">
      <xdr:nvSpPr>
        <xdr:cNvPr id="1417" name="Option Button 1416">
          <a:extLst>
            <a:ext uri="{FF2B5EF4-FFF2-40B4-BE49-F238E27FC236}">
              <a16:creationId xmlns:a16="http://schemas.microsoft.com/office/drawing/2014/main" id="{00000000-0008-0000-1C00-00008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8" name="Option Button 1417">
          <a:extLst>
            <a:ext uri="{FF2B5EF4-FFF2-40B4-BE49-F238E27FC236}">
              <a16:creationId xmlns:a16="http://schemas.microsoft.com/office/drawing/2014/main" id="{00000000-0008-0000-1C00-00008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9" name="Option Button 1418">
          <a:extLst>
            <a:ext uri="{FF2B5EF4-FFF2-40B4-BE49-F238E27FC236}">
              <a16:creationId xmlns:a16="http://schemas.microsoft.com/office/drawing/2014/main" id="{00000000-0008-0000-1C00-00008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0" name="Option Button 1419">
          <a:extLst>
            <a:ext uri="{FF2B5EF4-FFF2-40B4-BE49-F238E27FC236}">
              <a16:creationId xmlns:a16="http://schemas.microsoft.com/office/drawing/2014/main" id="{00000000-0008-0000-1C00-00008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1" name="Group Box 1420" descr="Group Box 5">
          <a:extLst>
            <a:ext uri="{FF2B5EF4-FFF2-40B4-BE49-F238E27FC236}">
              <a16:creationId xmlns:a16="http://schemas.microsoft.com/office/drawing/2014/main" id="{00000000-0008-0000-1C00-00008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304</xdr:row>
      <xdr:rowOff>34920</xdr:rowOff>
    </xdr:from>
    <xdr:to>
      <xdr:col>7</xdr:col>
      <xdr:colOff>-323640</xdr:colOff>
      <xdr:row>305</xdr:row>
      <xdr:rowOff>0</xdr:rowOff>
    </xdr:to>
    <xdr:sp macro="" textlink="">
      <xdr:nvSpPr>
        <xdr:cNvPr id="1422" name="Option Button 1421">
          <a:extLst>
            <a:ext uri="{FF2B5EF4-FFF2-40B4-BE49-F238E27FC236}">
              <a16:creationId xmlns:a16="http://schemas.microsoft.com/office/drawing/2014/main" id="{00000000-0008-0000-1C00-00008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3" name="Option Button 1422">
          <a:extLst>
            <a:ext uri="{FF2B5EF4-FFF2-40B4-BE49-F238E27FC236}">
              <a16:creationId xmlns:a16="http://schemas.microsoft.com/office/drawing/2014/main" id="{00000000-0008-0000-1C00-00008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4" name="Option Button 1423">
          <a:extLst>
            <a:ext uri="{FF2B5EF4-FFF2-40B4-BE49-F238E27FC236}">
              <a16:creationId xmlns:a16="http://schemas.microsoft.com/office/drawing/2014/main" id="{00000000-0008-0000-1C00-00009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5" name="Option Button 1424">
          <a:extLst>
            <a:ext uri="{FF2B5EF4-FFF2-40B4-BE49-F238E27FC236}">
              <a16:creationId xmlns:a16="http://schemas.microsoft.com/office/drawing/2014/main" id="{00000000-0008-0000-1C00-00009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6" name="Group Box 1425" descr="Group Box 5">
          <a:extLst>
            <a:ext uri="{FF2B5EF4-FFF2-40B4-BE49-F238E27FC236}">
              <a16:creationId xmlns:a16="http://schemas.microsoft.com/office/drawing/2014/main" id="{00000000-0008-0000-1C00-00009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305</xdr:row>
      <xdr:rowOff>34920</xdr:rowOff>
    </xdr:from>
    <xdr:to>
      <xdr:col>7</xdr:col>
      <xdr:colOff>-323640</xdr:colOff>
      <xdr:row>306</xdr:row>
      <xdr:rowOff>0</xdr:rowOff>
    </xdr:to>
    <xdr:sp macro="" textlink="">
      <xdr:nvSpPr>
        <xdr:cNvPr id="1427" name="Option Button 1426">
          <a:extLst>
            <a:ext uri="{FF2B5EF4-FFF2-40B4-BE49-F238E27FC236}">
              <a16:creationId xmlns:a16="http://schemas.microsoft.com/office/drawing/2014/main" id="{00000000-0008-0000-1C00-00009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8" name="Option Button 1427">
          <a:extLst>
            <a:ext uri="{FF2B5EF4-FFF2-40B4-BE49-F238E27FC236}">
              <a16:creationId xmlns:a16="http://schemas.microsoft.com/office/drawing/2014/main" id="{00000000-0008-0000-1C00-00009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9" name="Option Button 1428">
          <a:extLst>
            <a:ext uri="{FF2B5EF4-FFF2-40B4-BE49-F238E27FC236}">
              <a16:creationId xmlns:a16="http://schemas.microsoft.com/office/drawing/2014/main" id="{00000000-0008-0000-1C00-00009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0" name="Option Button 1429">
          <a:extLst>
            <a:ext uri="{FF2B5EF4-FFF2-40B4-BE49-F238E27FC236}">
              <a16:creationId xmlns:a16="http://schemas.microsoft.com/office/drawing/2014/main" id="{00000000-0008-0000-1C00-00009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1" name="Group Box 1430" descr="Group Box 5">
          <a:extLst>
            <a:ext uri="{FF2B5EF4-FFF2-40B4-BE49-F238E27FC236}">
              <a16:creationId xmlns:a16="http://schemas.microsoft.com/office/drawing/2014/main" id="{00000000-0008-0000-1C00-00009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306</xdr:row>
      <xdr:rowOff>34920</xdr:rowOff>
    </xdr:from>
    <xdr:to>
      <xdr:col>7</xdr:col>
      <xdr:colOff>-323640</xdr:colOff>
      <xdr:row>307</xdr:row>
      <xdr:rowOff>0</xdr:rowOff>
    </xdr:to>
    <xdr:sp macro="" textlink="">
      <xdr:nvSpPr>
        <xdr:cNvPr id="1432" name="Option Button 1431">
          <a:extLst>
            <a:ext uri="{FF2B5EF4-FFF2-40B4-BE49-F238E27FC236}">
              <a16:creationId xmlns:a16="http://schemas.microsoft.com/office/drawing/2014/main" id="{00000000-0008-0000-1C00-00009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3" name="Option Button 1432">
          <a:extLst>
            <a:ext uri="{FF2B5EF4-FFF2-40B4-BE49-F238E27FC236}">
              <a16:creationId xmlns:a16="http://schemas.microsoft.com/office/drawing/2014/main" id="{00000000-0008-0000-1C00-00009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4" name="Option Button 1433">
          <a:extLst>
            <a:ext uri="{FF2B5EF4-FFF2-40B4-BE49-F238E27FC236}">
              <a16:creationId xmlns:a16="http://schemas.microsoft.com/office/drawing/2014/main" id="{00000000-0008-0000-1C00-00009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5" name="Option Button 1434">
          <a:extLst>
            <a:ext uri="{FF2B5EF4-FFF2-40B4-BE49-F238E27FC236}">
              <a16:creationId xmlns:a16="http://schemas.microsoft.com/office/drawing/2014/main" id="{00000000-0008-0000-1C00-00009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6" name="Group Box 1435" descr="Group Box 5">
          <a:extLst>
            <a:ext uri="{FF2B5EF4-FFF2-40B4-BE49-F238E27FC236}">
              <a16:creationId xmlns:a16="http://schemas.microsoft.com/office/drawing/2014/main" id="{00000000-0008-0000-1C00-00009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307</xdr:row>
      <xdr:rowOff>34920</xdr:rowOff>
    </xdr:from>
    <xdr:to>
      <xdr:col>7</xdr:col>
      <xdr:colOff>-323640</xdr:colOff>
      <xdr:row>308</xdr:row>
      <xdr:rowOff>0</xdr:rowOff>
    </xdr:to>
    <xdr:sp macro="" textlink="">
      <xdr:nvSpPr>
        <xdr:cNvPr id="1437" name="Option Button 1436">
          <a:extLst>
            <a:ext uri="{FF2B5EF4-FFF2-40B4-BE49-F238E27FC236}">
              <a16:creationId xmlns:a16="http://schemas.microsoft.com/office/drawing/2014/main" id="{00000000-0008-0000-1C00-00009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8" name="Option Button 1437">
          <a:extLst>
            <a:ext uri="{FF2B5EF4-FFF2-40B4-BE49-F238E27FC236}">
              <a16:creationId xmlns:a16="http://schemas.microsoft.com/office/drawing/2014/main" id="{00000000-0008-0000-1C00-00009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9" name="Option Button 1438">
          <a:extLst>
            <a:ext uri="{FF2B5EF4-FFF2-40B4-BE49-F238E27FC236}">
              <a16:creationId xmlns:a16="http://schemas.microsoft.com/office/drawing/2014/main" id="{00000000-0008-0000-1C00-00009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0" name="Option Button 1439">
          <a:extLst>
            <a:ext uri="{FF2B5EF4-FFF2-40B4-BE49-F238E27FC236}">
              <a16:creationId xmlns:a16="http://schemas.microsoft.com/office/drawing/2014/main" id="{00000000-0008-0000-1C00-0000A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1" name="Group Box 1440" descr="Group Box 5">
          <a:extLst>
            <a:ext uri="{FF2B5EF4-FFF2-40B4-BE49-F238E27FC236}">
              <a16:creationId xmlns:a16="http://schemas.microsoft.com/office/drawing/2014/main" id="{00000000-0008-0000-1C00-0000A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308</xdr:row>
      <xdr:rowOff>34920</xdr:rowOff>
    </xdr:from>
    <xdr:to>
      <xdr:col>7</xdr:col>
      <xdr:colOff>-323640</xdr:colOff>
      <xdr:row>309</xdr:row>
      <xdr:rowOff>0</xdr:rowOff>
    </xdr:to>
    <xdr:sp macro="" textlink="">
      <xdr:nvSpPr>
        <xdr:cNvPr id="1442" name="Option Button 1441">
          <a:extLst>
            <a:ext uri="{FF2B5EF4-FFF2-40B4-BE49-F238E27FC236}">
              <a16:creationId xmlns:a16="http://schemas.microsoft.com/office/drawing/2014/main" id="{00000000-0008-0000-1C00-0000A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3" name="Option Button 1442">
          <a:extLst>
            <a:ext uri="{FF2B5EF4-FFF2-40B4-BE49-F238E27FC236}">
              <a16:creationId xmlns:a16="http://schemas.microsoft.com/office/drawing/2014/main" id="{00000000-0008-0000-1C00-0000A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4" name="Option Button 1443">
          <a:extLst>
            <a:ext uri="{FF2B5EF4-FFF2-40B4-BE49-F238E27FC236}">
              <a16:creationId xmlns:a16="http://schemas.microsoft.com/office/drawing/2014/main" id="{00000000-0008-0000-1C00-0000A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5" name="Option Button 1444">
          <a:extLst>
            <a:ext uri="{FF2B5EF4-FFF2-40B4-BE49-F238E27FC236}">
              <a16:creationId xmlns:a16="http://schemas.microsoft.com/office/drawing/2014/main" id="{00000000-0008-0000-1C00-0000A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6" name="Group Box 1445" descr="Group Box 5">
          <a:extLst>
            <a:ext uri="{FF2B5EF4-FFF2-40B4-BE49-F238E27FC236}">
              <a16:creationId xmlns:a16="http://schemas.microsoft.com/office/drawing/2014/main" id="{00000000-0008-0000-1C00-0000A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309</xdr:row>
      <xdr:rowOff>34920</xdr:rowOff>
    </xdr:from>
    <xdr:to>
      <xdr:col>7</xdr:col>
      <xdr:colOff>-323640</xdr:colOff>
      <xdr:row>310</xdr:row>
      <xdr:rowOff>0</xdr:rowOff>
    </xdr:to>
    <xdr:sp macro="" textlink="">
      <xdr:nvSpPr>
        <xdr:cNvPr id="1447" name="Option Button 1446">
          <a:extLst>
            <a:ext uri="{FF2B5EF4-FFF2-40B4-BE49-F238E27FC236}">
              <a16:creationId xmlns:a16="http://schemas.microsoft.com/office/drawing/2014/main" id="{00000000-0008-0000-1C00-0000A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8" name="Option Button 1447">
          <a:extLst>
            <a:ext uri="{FF2B5EF4-FFF2-40B4-BE49-F238E27FC236}">
              <a16:creationId xmlns:a16="http://schemas.microsoft.com/office/drawing/2014/main" id="{00000000-0008-0000-1C00-0000A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9" name="Option Button 1448">
          <a:extLst>
            <a:ext uri="{FF2B5EF4-FFF2-40B4-BE49-F238E27FC236}">
              <a16:creationId xmlns:a16="http://schemas.microsoft.com/office/drawing/2014/main" id="{00000000-0008-0000-1C00-0000A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0" name="Option Button 1449">
          <a:extLst>
            <a:ext uri="{FF2B5EF4-FFF2-40B4-BE49-F238E27FC236}">
              <a16:creationId xmlns:a16="http://schemas.microsoft.com/office/drawing/2014/main" id="{00000000-0008-0000-1C00-0000A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1" name="Group Box 1450" descr="Group Box 5">
          <a:extLst>
            <a:ext uri="{FF2B5EF4-FFF2-40B4-BE49-F238E27FC236}">
              <a16:creationId xmlns:a16="http://schemas.microsoft.com/office/drawing/2014/main" id="{00000000-0008-0000-1C00-0000A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310</xdr:row>
      <xdr:rowOff>34920</xdr:rowOff>
    </xdr:from>
    <xdr:to>
      <xdr:col>7</xdr:col>
      <xdr:colOff>-323640</xdr:colOff>
      <xdr:row>311</xdr:row>
      <xdr:rowOff>0</xdr:rowOff>
    </xdr:to>
    <xdr:sp macro="" textlink="">
      <xdr:nvSpPr>
        <xdr:cNvPr id="1452" name="Option Button 1451">
          <a:extLst>
            <a:ext uri="{FF2B5EF4-FFF2-40B4-BE49-F238E27FC236}">
              <a16:creationId xmlns:a16="http://schemas.microsoft.com/office/drawing/2014/main" id="{00000000-0008-0000-1C00-0000A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3" name="Option Button 1452">
          <a:extLst>
            <a:ext uri="{FF2B5EF4-FFF2-40B4-BE49-F238E27FC236}">
              <a16:creationId xmlns:a16="http://schemas.microsoft.com/office/drawing/2014/main" id="{00000000-0008-0000-1C00-0000A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4" name="Option Button 1453">
          <a:extLst>
            <a:ext uri="{FF2B5EF4-FFF2-40B4-BE49-F238E27FC236}">
              <a16:creationId xmlns:a16="http://schemas.microsoft.com/office/drawing/2014/main" id="{00000000-0008-0000-1C00-0000A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5" name="Option Button 1454">
          <a:extLst>
            <a:ext uri="{FF2B5EF4-FFF2-40B4-BE49-F238E27FC236}">
              <a16:creationId xmlns:a16="http://schemas.microsoft.com/office/drawing/2014/main" id="{00000000-0008-0000-1C00-0000A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6" name="Group Box 1455" descr="Group Box 5">
          <a:extLst>
            <a:ext uri="{FF2B5EF4-FFF2-40B4-BE49-F238E27FC236}">
              <a16:creationId xmlns:a16="http://schemas.microsoft.com/office/drawing/2014/main" id="{00000000-0008-0000-1C00-0000B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311</xdr:row>
      <xdr:rowOff>34920</xdr:rowOff>
    </xdr:from>
    <xdr:to>
      <xdr:col>7</xdr:col>
      <xdr:colOff>-323640</xdr:colOff>
      <xdr:row>312</xdr:row>
      <xdr:rowOff>0</xdr:rowOff>
    </xdr:to>
    <xdr:sp macro="" textlink="">
      <xdr:nvSpPr>
        <xdr:cNvPr id="1457" name="Option Button 1456">
          <a:extLst>
            <a:ext uri="{FF2B5EF4-FFF2-40B4-BE49-F238E27FC236}">
              <a16:creationId xmlns:a16="http://schemas.microsoft.com/office/drawing/2014/main" id="{00000000-0008-0000-1C00-0000B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8" name="Option Button 1457">
          <a:extLst>
            <a:ext uri="{FF2B5EF4-FFF2-40B4-BE49-F238E27FC236}">
              <a16:creationId xmlns:a16="http://schemas.microsoft.com/office/drawing/2014/main" id="{00000000-0008-0000-1C00-0000B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9" name="Option Button 1458">
          <a:extLst>
            <a:ext uri="{FF2B5EF4-FFF2-40B4-BE49-F238E27FC236}">
              <a16:creationId xmlns:a16="http://schemas.microsoft.com/office/drawing/2014/main" id="{00000000-0008-0000-1C00-0000B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0" name="Option Button 1459">
          <a:extLst>
            <a:ext uri="{FF2B5EF4-FFF2-40B4-BE49-F238E27FC236}">
              <a16:creationId xmlns:a16="http://schemas.microsoft.com/office/drawing/2014/main" id="{00000000-0008-0000-1C00-0000B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1" name="Group Box 1460" descr="Group Box 5">
          <a:extLst>
            <a:ext uri="{FF2B5EF4-FFF2-40B4-BE49-F238E27FC236}">
              <a16:creationId xmlns:a16="http://schemas.microsoft.com/office/drawing/2014/main" id="{00000000-0008-0000-1C00-0000B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312</xdr:row>
      <xdr:rowOff>34920</xdr:rowOff>
    </xdr:from>
    <xdr:to>
      <xdr:col>7</xdr:col>
      <xdr:colOff>-323640</xdr:colOff>
      <xdr:row>313</xdr:row>
      <xdr:rowOff>0</xdr:rowOff>
    </xdr:to>
    <xdr:sp macro="" textlink="">
      <xdr:nvSpPr>
        <xdr:cNvPr id="1462" name="Option Button 1461">
          <a:extLst>
            <a:ext uri="{FF2B5EF4-FFF2-40B4-BE49-F238E27FC236}">
              <a16:creationId xmlns:a16="http://schemas.microsoft.com/office/drawing/2014/main" id="{00000000-0008-0000-1C00-0000B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3" name="Option Button 1462">
          <a:extLst>
            <a:ext uri="{FF2B5EF4-FFF2-40B4-BE49-F238E27FC236}">
              <a16:creationId xmlns:a16="http://schemas.microsoft.com/office/drawing/2014/main" id="{00000000-0008-0000-1C00-0000B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4" name="Option Button 1463">
          <a:extLst>
            <a:ext uri="{FF2B5EF4-FFF2-40B4-BE49-F238E27FC236}">
              <a16:creationId xmlns:a16="http://schemas.microsoft.com/office/drawing/2014/main" id="{00000000-0008-0000-1C00-0000B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5" name="Option Button 1464">
          <a:extLst>
            <a:ext uri="{FF2B5EF4-FFF2-40B4-BE49-F238E27FC236}">
              <a16:creationId xmlns:a16="http://schemas.microsoft.com/office/drawing/2014/main" id="{00000000-0008-0000-1C00-0000B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6" name="Group Box 1465" descr="Group Box 5">
          <a:extLst>
            <a:ext uri="{FF2B5EF4-FFF2-40B4-BE49-F238E27FC236}">
              <a16:creationId xmlns:a16="http://schemas.microsoft.com/office/drawing/2014/main" id="{00000000-0008-0000-1C00-0000B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313</xdr:row>
      <xdr:rowOff>34920</xdr:rowOff>
    </xdr:from>
    <xdr:to>
      <xdr:col>7</xdr:col>
      <xdr:colOff>-323640</xdr:colOff>
      <xdr:row>314</xdr:row>
      <xdr:rowOff>0</xdr:rowOff>
    </xdr:to>
    <xdr:sp macro="" textlink="">
      <xdr:nvSpPr>
        <xdr:cNvPr id="1467" name="Option Button 1466">
          <a:extLst>
            <a:ext uri="{FF2B5EF4-FFF2-40B4-BE49-F238E27FC236}">
              <a16:creationId xmlns:a16="http://schemas.microsoft.com/office/drawing/2014/main" id="{00000000-0008-0000-1C00-0000B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8" name="Option Button 1467">
          <a:extLst>
            <a:ext uri="{FF2B5EF4-FFF2-40B4-BE49-F238E27FC236}">
              <a16:creationId xmlns:a16="http://schemas.microsoft.com/office/drawing/2014/main" id="{00000000-0008-0000-1C00-0000B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9" name="Option Button 1468">
          <a:extLst>
            <a:ext uri="{FF2B5EF4-FFF2-40B4-BE49-F238E27FC236}">
              <a16:creationId xmlns:a16="http://schemas.microsoft.com/office/drawing/2014/main" id="{00000000-0008-0000-1C00-0000B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0" name="Option Button 1469">
          <a:extLst>
            <a:ext uri="{FF2B5EF4-FFF2-40B4-BE49-F238E27FC236}">
              <a16:creationId xmlns:a16="http://schemas.microsoft.com/office/drawing/2014/main" id="{00000000-0008-0000-1C00-0000B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1" name="Group Box 1470" descr="Group Box 5">
          <a:extLst>
            <a:ext uri="{FF2B5EF4-FFF2-40B4-BE49-F238E27FC236}">
              <a16:creationId xmlns:a16="http://schemas.microsoft.com/office/drawing/2014/main" id="{00000000-0008-0000-1C00-0000B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314</xdr:row>
      <xdr:rowOff>34920</xdr:rowOff>
    </xdr:from>
    <xdr:to>
      <xdr:col>7</xdr:col>
      <xdr:colOff>-323640</xdr:colOff>
      <xdr:row>315</xdr:row>
      <xdr:rowOff>0</xdr:rowOff>
    </xdr:to>
    <xdr:sp macro="" textlink="">
      <xdr:nvSpPr>
        <xdr:cNvPr id="1472" name="Option Button 1471">
          <a:extLst>
            <a:ext uri="{FF2B5EF4-FFF2-40B4-BE49-F238E27FC236}">
              <a16:creationId xmlns:a16="http://schemas.microsoft.com/office/drawing/2014/main" id="{00000000-0008-0000-1C00-0000C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3" name="Option Button 1472">
          <a:extLst>
            <a:ext uri="{FF2B5EF4-FFF2-40B4-BE49-F238E27FC236}">
              <a16:creationId xmlns:a16="http://schemas.microsoft.com/office/drawing/2014/main" id="{00000000-0008-0000-1C00-0000C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4" name="Option Button 1473">
          <a:extLst>
            <a:ext uri="{FF2B5EF4-FFF2-40B4-BE49-F238E27FC236}">
              <a16:creationId xmlns:a16="http://schemas.microsoft.com/office/drawing/2014/main" id="{00000000-0008-0000-1C00-0000C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5" name="Option Button 1474">
          <a:extLst>
            <a:ext uri="{FF2B5EF4-FFF2-40B4-BE49-F238E27FC236}">
              <a16:creationId xmlns:a16="http://schemas.microsoft.com/office/drawing/2014/main" id="{00000000-0008-0000-1C00-0000C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6" name="Group Box 1475" descr="Group Box 5">
          <a:extLst>
            <a:ext uri="{FF2B5EF4-FFF2-40B4-BE49-F238E27FC236}">
              <a16:creationId xmlns:a16="http://schemas.microsoft.com/office/drawing/2014/main" id="{00000000-0008-0000-1C00-0000C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315</xdr:row>
      <xdr:rowOff>34920</xdr:rowOff>
    </xdr:from>
    <xdr:to>
      <xdr:col>7</xdr:col>
      <xdr:colOff>-323640</xdr:colOff>
      <xdr:row>316</xdr:row>
      <xdr:rowOff>0</xdr:rowOff>
    </xdr:to>
    <xdr:sp macro="" textlink="">
      <xdr:nvSpPr>
        <xdr:cNvPr id="1477" name="Option Button 1476">
          <a:extLst>
            <a:ext uri="{FF2B5EF4-FFF2-40B4-BE49-F238E27FC236}">
              <a16:creationId xmlns:a16="http://schemas.microsoft.com/office/drawing/2014/main" id="{00000000-0008-0000-1C00-0000C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8" name="Option Button 1477">
          <a:extLst>
            <a:ext uri="{FF2B5EF4-FFF2-40B4-BE49-F238E27FC236}">
              <a16:creationId xmlns:a16="http://schemas.microsoft.com/office/drawing/2014/main" id="{00000000-0008-0000-1C00-0000C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9" name="Option Button 1478">
          <a:extLst>
            <a:ext uri="{FF2B5EF4-FFF2-40B4-BE49-F238E27FC236}">
              <a16:creationId xmlns:a16="http://schemas.microsoft.com/office/drawing/2014/main" id="{00000000-0008-0000-1C00-0000C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0" name="Option Button 1479">
          <a:extLst>
            <a:ext uri="{FF2B5EF4-FFF2-40B4-BE49-F238E27FC236}">
              <a16:creationId xmlns:a16="http://schemas.microsoft.com/office/drawing/2014/main" id="{00000000-0008-0000-1C00-0000C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1" name="Group Box 1480" descr="Group Box 5">
          <a:extLst>
            <a:ext uri="{FF2B5EF4-FFF2-40B4-BE49-F238E27FC236}">
              <a16:creationId xmlns:a16="http://schemas.microsoft.com/office/drawing/2014/main" id="{00000000-0008-0000-1C00-0000C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316</xdr:row>
      <xdr:rowOff>34920</xdr:rowOff>
    </xdr:from>
    <xdr:to>
      <xdr:col>7</xdr:col>
      <xdr:colOff>-323640</xdr:colOff>
      <xdr:row>317</xdr:row>
      <xdr:rowOff>0</xdr:rowOff>
    </xdr:to>
    <xdr:sp macro="" textlink="">
      <xdr:nvSpPr>
        <xdr:cNvPr id="1482" name="Option Button 1481">
          <a:extLst>
            <a:ext uri="{FF2B5EF4-FFF2-40B4-BE49-F238E27FC236}">
              <a16:creationId xmlns:a16="http://schemas.microsoft.com/office/drawing/2014/main" id="{00000000-0008-0000-1C00-0000C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3" name="Option Button 1482">
          <a:extLst>
            <a:ext uri="{FF2B5EF4-FFF2-40B4-BE49-F238E27FC236}">
              <a16:creationId xmlns:a16="http://schemas.microsoft.com/office/drawing/2014/main" id="{00000000-0008-0000-1C00-0000C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4" name="Option Button 1483">
          <a:extLst>
            <a:ext uri="{FF2B5EF4-FFF2-40B4-BE49-F238E27FC236}">
              <a16:creationId xmlns:a16="http://schemas.microsoft.com/office/drawing/2014/main" id="{00000000-0008-0000-1C00-0000C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5" name="Option Button 1484">
          <a:extLst>
            <a:ext uri="{FF2B5EF4-FFF2-40B4-BE49-F238E27FC236}">
              <a16:creationId xmlns:a16="http://schemas.microsoft.com/office/drawing/2014/main" id="{00000000-0008-0000-1C00-0000C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6" name="Group Box 1485" descr="Group Box 5">
          <a:extLst>
            <a:ext uri="{FF2B5EF4-FFF2-40B4-BE49-F238E27FC236}">
              <a16:creationId xmlns:a16="http://schemas.microsoft.com/office/drawing/2014/main" id="{00000000-0008-0000-1C00-0000C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317</xdr:row>
      <xdr:rowOff>34920</xdr:rowOff>
    </xdr:from>
    <xdr:to>
      <xdr:col>7</xdr:col>
      <xdr:colOff>-323640</xdr:colOff>
      <xdr:row>318</xdr:row>
      <xdr:rowOff>0</xdr:rowOff>
    </xdr:to>
    <xdr:sp macro="" textlink="">
      <xdr:nvSpPr>
        <xdr:cNvPr id="1487" name="Option Button 1486">
          <a:extLst>
            <a:ext uri="{FF2B5EF4-FFF2-40B4-BE49-F238E27FC236}">
              <a16:creationId xmlns:a16="http://schemas.microsoft.com/office/drawing/2014/main" id="{00000000-0008-0000-1C00-0000C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8" name="Option Button 1487">
          <a:extLst>
            <a:ext uri="{FF2B5EF4-FFF2-40B4-BE49-F238E27FC236}">
              <a16:creationId xmlns:a16="http://schemas.microsoft.com/office/drawing/2014/main" id="{00000000-0008-0000-1C00-0000D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9" name="Option Button 1488">
          <a:extLst>
            <a:ext uri="{FF2B5EF4-FFF2-40B4-BE49-F238E27FC236}">
              <a16:creationId xmlns:a16="http://schemas.microsoft.com/office/drawing/2014/main" id="{00000000-0008-0000-1C00-0000D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0" name="Option Button 1489">
          <a:extLst>
            <a:ext uri="{FF2B5EF4-FFF2-40B4-BE49-F238E27FC236}">
              <a16:creationId xmlns:a16="http://schemas.microsoft.com/office/drawing/2014/main" id="{00000000-0008-0000-1C00-0000D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1" name="Group Box 1490" descr="Group Box 5">
          <a:extLst>
            <a:ext uri="{FF2B5EF4-FFF2-40B4-BE49-F238E27FC236}">
              <a16:creationId xmlns:a16="http://schemas.microsoft.com/office/drawing/2014/main" id="{00000000-0008-0000-1C00-0000D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318</xdr:row>
      <xdr:rowOff>34920</xdr:rowOff>
    </xdr:from>
    <xdr:to>
      <xdr:col>7</xdr:col>
      <xdr:colOff>-323640</xdr:colOff>
      <xdr:row>319</xdr:row>
      <xdr:rowOff>0</xdr:rowOff>
    </xdr:to>
    <xdr:sp macro="" textlink="">
      <xdr:nvSpPr>
        <xdr:cNvPr id="1492" name="Option Button 1491">
          <a:extLst>
            <a:ext uri="{FF2B5EF4-FFF2-40B4-BE49-F238E27FC236}">
              <a16:creationId xmlns:a16="http://schemas.microsoft.com/office/drawing/2014/main" id="{00000000-0008-0000-1C00-0000D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3" name="Option Button 1492">
          <a:extLst>
            <a:ext uri="{FF2B5EF4-FFF2-40B4-BE49-F238E27FC236}">
              <a16:creationId xmlns:a16="http://schemas.microsoft.com/office/drawing/2014/main" id="{00000000-0008-0000-1C00-0000D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4" name="Option Button 1493">
          <a:extLst>
            <a:ext uri="{FF2B5EF4-FFF2-40B4-BE49-F238E27FC236}">
              <a16:creationId xmlns:a16="http://schemas.microsoft.com/office/drawing/2014/main" id="{00000000-0008-0000-1C00-0000D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5" name="Option Button 1494">
          <a:extLst>
            <a:ext uri="{FF2B5EF4-FFF2-40B4-BE49-F238E27FC236}">
              <a16:creationId xmlns:a16="http://schemas.microsoft.com/office/drawing/2014/main" id="{00000000-0008-0000-1C00-0000D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6" name="Group Box 1495" descr="Group Box 5">
          <a:extLst>
            <a:ext uri="{FF2B5EF4-FFF2-40B4-BE49-F238E27FC236}">
              <a16:creationId xmlns:a16="http://schemas.microsoft.com/office/drawing/2014/main" id="{00000000-0008-0000-1C00-0000D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319</xdr:row>
      <xdr:rowOff>34920</xdr:rowOff>
    </xdr:from>
    <xdr:to>
      <xdr:col>7</xdr:col>
      <xdr:colOff>-323640</xdr:colOff>
      <xdr:row>320</xdr:row>
      <xdr:rowOff>0</xdr:rowOff>
    </xdr:to>
    <xdr:sp macro="" textlink="">
      <xdr:nvSpPr>
        <xdr:cNvPr id="1497" name="Option Button 1496">
          <a:extLst>
            <a:ext uri="{FF2B5EF4-FFF2-40B4-BE49-F238E27FC236}">
              <a16:creationId xmlns:a16="http://schemas.microsoft.com/office/drawing/2014/main" id="{00000000-0008-0000-1C00-0000D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8" name="Option Button 1497">
          <a:extLst>
            <a:ext uri="{FF2B5EF4-FFF2-40B4-BE49-F238E27FC236}">
              <a16:creationId xmlns:a16="http://schemas.microsoft.com/office/drawing/2014/main" id="{00000000-0008-0000-1C00-0000D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9" name="Option Button 1498">
          <a:extLst>
            <a:ext uri="{FF2B5EF4-FFF2-40B4-BE49-F238E27FC236}">
              <a16:creationId xmlns:a16="http://schemas.microsoft.com/office/drawing/2014/main" id="{00000000-0008-0000-1C00-0000D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0" name="Option Button 1499">
          <a:extLst>
            <a:ext uri="{FF2B5EF4-FFF2-40B4-BE49-F238E27FC236}">
              <a16:creationId xmlns:a16="http://schemas.microsoft.com/office/drawing/2014/main" id="{00000000-0008-0000-1C00-0000D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1" name="Group Box 1500" descr="Group Box 5">
          <a:extLst>
            <a:ext uri="{FF2B5EF4-FFF2-40B4-BE49-F238E27FC236}">
              <a16:creationId xmlns:a16="http://schemas.microsoft.com/office/drawing/2014/main" id="{00000000-0008-0000-1C00-0000D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320</xdr:row>
      <xdr:rowOff>34920</xdr:rowOff>
    </xdr:from>
    <xdr:to>
      <xdr:col>7</xdr:col>
      <xdr:colOff>-323640</xdr:colOff>
      <xdr:row>321</xdr:row>
      <xdr:rowOff>0</xdr:rowOff>
    </xdr:to>
    <xdr:sp macro="" textlink="">
      <xdr:nvSpPr>
        <xdr:cNvPr id="1502" name="Option Button 1501">
          <a:extLst>
            <a:ext uri="{FF2B5EF4-FFF2-40B4-BE49-F238E27FC236}">
              <a16:creationId xmlns:a16="http://schemas.microsoft.com/office/drawing/2014/main" id="{00000000-0008-0000-1C00-0000D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3" name="Option Button 1502">
          <a:extLst>
            <a:ext uri="{FF2B5EF4-FFF2-40B4-BE49-F238E27FC236}">
              <a16:creationId xmlns:a16="http://schemas.microsoft.com/office/drawing/2014/main" id="{00000000-0008-0000-1C00-0000D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4" name="Option Button 1503">
          <a:extLst>
            <a:ext uri="{FF2B5EF4-FFF2-40B4-BE49-F238E27FC236}">
              <a16:creationId xmlns:a16="http://schemas.microsoft.com/office/drawing/2014/main" id="{00000000-0008-0000-1C00-0000E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5" name="Option Button 1504">
          <a:extLst>
            <a:ext uri="{FF2B5EF4-FFF2-40B4-BE49-F238E27FC236}">
              <a16:creationId xmlns:a16="http://schemas.microsoft.com/office/drawing/2014/main" id="{00000000-0008-0000-1C00-0000E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6" name="Group Box 1505" descr="Group Box 5">
          <a:extLst>
            <a:ext uri="{FF2B5EF4-FFF2-40B4-BE49-F238E27FC236}">
              <a16:creationId xmlns:a16="http://schemas.microsoft.com/office/drawing/2014/main" id="{00000000-0008-0000-1C00-0000E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321</xdr:row>
      <xdr:rowOff>34920</xdr:rowOff>
    </xdr:from>
    <xdr:to>
      <xdr:col>7</xdr:col>
      <xdr:colOff>-323640</xdr:colOff>
      <xdr:row>322</xdr:row>
      <xdr:rowOff>0</xdr:rowOff>
    </xdr:to>
    <xdr:sp macro="" textlink="">
      <xdr:nvSpPr>
        <xdr:cNvPr id="1507" name="Option Button 1506">
          <a:extLst>
            <a:ext uri="{FF2B5EF4-FFF2-40B4-BE49-F238E27FC236}">
              <a16:creationId xmlns:a16="http://schemas.microsoft.com/office/drawing/2014/main" id="{00000000-0008-0000-1C00-0000E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8" name="Option Button 1507">
          <a:extLst>
            <a:ext uri="{FF2B5EF4-FFF2-40B4-BE49-F238E27FC236}">
              <a16:creationId xmlns:a16="http://schemas.microsoft.com/office/drawing/2014/main" id="{00000000-0008-0000-1C00-0000E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9" name="Option Button 1508">
          <a:extLst>
            <a:ext uri="{FF2B5EF4-FFF2-40B4-BE49-F238E27FC236}">
              <a16:creationId xmlns:a16="http://schemas.microsoft.com/office/drawing/2014/main" id="{00000000-0008-0000-1C00-0000E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0" name="Option Button 1509">
          <a:extLst>
            <a:ext uri="{FF2B5EF4-FFF2-40B4-BE49-F238E27FC236}">
              <a16:creationId xmlns:a16="http://schemas.microsoft.com/office/drawing/2014/main" id="{00000000-0008-0000-1C00-0000E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1" name="Group Box 1510" descr="Group Box 5">
          <a:extLst>
            <a:ext uri="{FF2B5EF4-FFF2-40B4-BE49-F238E27FC236}">
              <a16:creationId xmlns:a16="http://schemas.microsoft.com/office/drawing/2014/main" id="{00000000-0008-0000-1C00-0000E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322</xdr:row>
      <xdr:rowOff>34920</xdr:rowOff>
    </xdr:from>
    <xdr:to>
      <xdr:col>7</xdr:col>
      <xdr:colOff>-323640</xdr:colOff>
      <xdr:row>323</xdr:row>
      <xdr:rowOff>0</xdr:rowOff>
    </xdr:to>
    <xdr:sp macro="" textlink="">
      <xdr:nvSpPr>
        <xdr:cNvPr id="1512" name="Option Button 1511">
          <a:extLst>
            <a:ext uri="{FF2B5EF4-FFF2-40B4-BE49-F238E27FC236}">
              <a16:creationId xmlns:a16="http://schemas.microsoft.com/office/drawing/2014/main" id="{00000000-0008-0000-1C00-0000E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3" name="Option Button 1512">
          <a:extLst>
            <a:ext uri="{FF2B5EF4-FFF2-40B4-BE49-F238E27FC236}">
              <a16:creationId xmlns:a16="http://schemas.microsoft.com/office/drawing/2014/main" id="{00000000-0008-0000-1C00-0000E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4" name="Option Button 1513">
          <a:extLst>
            <a:ext uri="{FF2B5EF4-FFF2-40B4-BE49-F238E27FC236}">
              <a16:creationId xmlns:a16="http://schemas.microsoft.com/office/drawing/2014/main" id="{00000000-0008-0000-1C00-0000E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5" name="Option Button 1514">
          <a:extLst>
            <a:ext uri="{FF2B5EF4-FFF2-40B4-BE49-F238E27FC236}">
              <a16:creationId xmlns:a16="http://schemas.microsoft.com/office/drawing/2014/main" id="{00000000-0008-0000-1C00-0000E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6" name="Group Box 1515" descr="Group Box 5">
          <a:extLst>
            <a:ext uri="{FF2B5EF4-FFF2-40B4-BE49-F238E27FC236}">
              <a16:creationId xmlns:a16="http://schemas.microsoft.com/office/drawing/2014/main" id="{00000000-0008-0000-1C00-0000E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323</xdr:row>
      <xdr:rowOff>34920</xdr:rowOff>
    </xdr:from>
    <xdr:to>
      <xdr:col>7</xdr:col>
      <xdr:colOff>-323640</xdr:colOff>
      <xdr:row>324</xdr:row>
      <xdr:rowOff>0</xdr:rowOff>
    </xdr:to>
    <xdr:sp macro="" textlink="">
      <xdr:nvSpPr>
        <xdr:cNvPr id="1517" name="Option Button 1516">
          <a:extLst>
            <a:ext uri="{FF2B5EF4-FFF2-40B4-BE49-F238E27FC236}">
              <a16:creationId xmlns:a16="http://schemas.microsoft.com/office/drawing/2014/main" id="{00000000-0008-0000-1C00-0000E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8" name="Option Button 1517">
          <a:extLst>
            <a:ext uri="{FF2B5EF4-FFF2-40B4-BE49-F238E27FC236}">
              <a16:creationId xmlns:a16="http://schemas.microsoft.com/office/drawing/2014/main" id="{00000000-0008-0000-1C00-0000E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9" name="Option Button 1518">
          <a:extLst>
            <a:ext uri="{FF2B5EF4-FFF2-40B4-BE49-F238E27FC236}">
              <a16:creationId xmlns:a16="http://schemas.microsoft.com/office/drawing/2014/main" id="{00000000-0008-0000-1C00-0000E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0" name="Option Button 1519">
          <a:extLst>
            <a:ext uri="{FF2B5EF4-FFF2-40B4-BE49-F238E27FC236}">
              <a16:creationId xmlns:a16="http://schemas.microsoft.com/office/drawing/2014/main" id="{00000000-0008-0000-1C00-0000F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1" name="Group Box 1520" descr="Group Box 5">
          <a:extLst>
            <a:ext uri="{FF2B5EF4-FFF2-40B4-BE49-F238E27FC236}">
              <a16:creationId xmlns:a16="http://schemas.microsoft.com/office/drawing/2014/main" id="{00000000-0008-0000-1C00-0000F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324</xdr:row>
      <xdr:rowOff>34920</xdr:rowOff>
    </xdr:from>
    <xdr:to>
      <xdr:col>7</xdr:col>
      <xdr:colOff>-323640</xdr:colOff>
      <xdr:row>325</xdr:row>
      <xdr:rowOff>0</xdr:rowOff>
    </xdr:to>
    <xdr:sp macro="" textlink="">
      <xdr:nvSpPr>
        <xdr:cNvPr id="1522" name="Option Button 1521">
          <a:extLst>
            <a:ext uri="{FF2B5EF4-FFF2-40B4-BE49-F238E27FC236}">
              <a16:creationId xmlns:a16="http://schemas.microsoft.com/office/drawing/2014/main" id="{00000000-0008-0000-1C00-0000F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3" name="Option Button 1522">
          <a:extLst>
            <a:ext uri="{FF2B5EF4-FFF2-40B4-BE49-F238E27FC236}">
              <a16:creationId xmlns:a16="http://schemas.microsoft.com/office/drawing/2014/main" id="{00000000-0008-0000-1C00-0000F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4" name="Option Button 1523">
          <a:extLst>
            <a:ext uri="{FF2B5EF4-FFF2-40B4-BE49-F238E27FC236}">
              <a16:creationId xmlns:a16="http://schemas.microsoft.com/office/drawing/2014/main" id="{00000000-0008-0000-1C00-0000F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5" name="Option Button 1524">
          <a:extLst>
            <a:ext uri="{FF2B5EF4-FFF2-40B4-BE49-F238E27FC236}">
              <a16:creationId xmlns:a16="http://schemas.microsoft.com/office/drawing/2014/main" id="{00000000-0008-0000-1C00-0000F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6" name="Group Box 1525" descr="Group Box 5">
          <a:extLst>
            <a:ext uri="{FF2B5EF4-FFF2-40B4-BE49-F238E27FC236}">
              <a16:creationId xmlns:a16="http://schemas.microsoft.com/office/drawing/2014/main" id="{00000000-0008-0000-1C00-0000F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325</xdr:row>
      <xdr:rowOff>34920</xdr:rowOff>
    </xdr:from>
    <xdr:to>
      <xdr:col>7</xdr:col>
      <xdr:colOff>-323640</xdr:colOff>
      <xdr:row>326</xdr:row>
      <xdr:rowOff>0</xdr:rowOff>
    </xdr:to>
    <xdr:sp macro="" textlink="">
      <xdr:nvSpPr>
        <xdr:cNvPr id="1527" name="Option Button 1526">
          <a:extLst>
            <a:ext uri="{FF2B5EF4-FFF2-40B4-BE49-F238E27FC236}">
              <a16:creationId xmlns:a16="http://schemas.microsoft.com/office/drawing/2014/main" id="{00000000-0008-0000-1C00-0000F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8" name="Option Button 1527">
          <a:extLst>
            <a:ext uri="{FF2B5EF4-FFF2-40B4-BE49-F238E27FC236}">
              <a16:creationId xmlns:a16="http://schemas.microsoft.com/office/drawing/2014/main" id="{00000000-0008-0000-1C00-0000F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9" name="Option Button 1528">
          <a:extLst>
            <a:ext uri="{FF2B5EF4-FFF2-40B4-BE49-F238E27FC236}">
              <a16:creationId xmlns:a16="http://schemas.microsoft.com/office/drawing/2014/main" id="{00000000-0008-0000-1C00-0000F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0" name="Option Button 1529">
          <a:extLst>
            <a:ext uri="{FF2B5EF4-FFF2-40B4-BE49-F238E27FC236}">
              <a16:creationId xmlns:a16="http://schemas.microsoft.com/office/drawing/2014/main" id="{00000000-0008-0000-1C00-0000F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1" name="Group Box 1530" descr="Group Box 5">
          <a:extLst>
            <a:ext uri="{FF2B5EF4-FFF2-40B4-BE49-F238E27FC236}">
              <a16:creationId xmlns:a16="http://schemas.microsoft.com/office/drawing/2014/main" id="{00000000-0008-0000-1C00-0000F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326</xdr:row>
      <xdr:rowOff>34920</xdr:rowOff>
    </xdr:from>
    <xdr:to>
      <xdr:col>7</xdr:col>
      <xdr:colOff>-323640</xdr:colOff>
      <xdr:row>327</xdr:row>
      <xdr:rowOff>0</xdr:rowOff>
    </xdr:to>
    <xdr:sp macro="" textlink="">
      <xdr:nvSpPr>
        <xdr:cNvPr id="1532" name="Option Button 1531">
          <a:extLst>
            <a:ext uri="{FF2B5EF4-FFF2-40B4-BE49-F238E27FC236}">
              <a16:creationId xmlns:a16="http://schemas.microsoft.com/office/drawing/2014/main" id="{00000000-0008-0000-1C00-0000F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3" name="Option Button 1532">
          <a:extLst>
            <a:ext uri="{FF2B5EF4-FFF2-40B4-BE49-F238E27FC236}">
              <a16:creationId xmlns:a16="http://schemas.microsoft.com/office/drawing/2014/main" id="{00000000-0008-0000-1C00-0000F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4" name="Option Button 1533">
          <a:extLst>
            <a:ext uri="{FF2B5EF4-FFF2-40B4-BE49-F238E27FC236}">
              <a16:creationId xmlns:a16="http://schemas.microsoft.com/office/drawing/2014/main" id="{00000000-0008-0000-1C00-0000F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5" name="Option Button 1534">
          <a:extLst>
            <a:ext uri="{FF2B5EF4-FFF2-40B4-BE49-F238E27FC236}">
              <a16:creationId xmlns:a16="http://schemas.microsoft.com/office/drawing/2014/main" id="{00000000-0008-0000-1C00-0000F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6" name="Group Box 1535" descr="Group Box 5">
          <a:extLst>
            <a:ext uri="{FF2B5EF4-FFF2-40B4-BE49-F238E27FC236}">
              <a16:creationId xmlns:a16="http://schemas.microsoft.com/office/drawing/2014/main" id="{00000000-0008-0000-1C00-00000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327</xdr:row>
      <xdr:rowOff>34920</xdr:rowOff>
    </xdr:from>
    <xdr:to>
      <xdr:col>7</xdr:col>
      <xdr:colOff>-323640</xdr:colOff>
      <xdr:row>328</xdr:row>
      <xdr:rowOff>0</xdr:rowOff>
    </xdr:to>
    <xdr:sp macro="" textlink="">
      <xdr:nvSpPr>
        <xdr:cNvPr id="1537" name="Option Button 1536">
          <a:extLst>
            <a:ext uri="{FF2B5EF4-FFF2-40B4-BE49-F238E27FC236}">
              <a16:creationId xmlns:a16="http://schemas.microsoft.com/office/drawing/2014/main" id="{00000000-0008-0000-1C00-00000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8" name="Option Button 1537">
          <a:extLst>
            <a:ext uri="{FF2B5EF4-FFF2-40B4-BE49-F238E27FC236}">
              <a16:creationId xmlns:a16="http://schemas.microsoft.com/office/drawing/2014/main" id="{00000000-0008-0000-1C00-00000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9" name="Option Button 1538">
          <a:extLst>
            <a:ext uri="{FF2B5EF4-FFF2-40B4-BE49-F238E27FC236}">
              <a16:creationId xmlns:a16="http://schemas.microsoft.com/office/drawing/2014/main" id="{00000000-0008-0000-1C00-00000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0" name="Option Button 1539">
          <a:extLst>
            <a:ext uri="{FF2B5EF4-FFF2-40B4-BE49-F238E27FC236}">
              <a16:creationId xmlns:a16="http://schemas.microsoft.com/office/drawing/2014/main" id="{00000000-0008-0000-1C00-00000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1" name="Group Box 1540" descr="Group Box 5">
          <a:extLst>
            <a:ext uri="{FF2B5EF4-FFF2-40B4-BE49-F238E27FC236}">
              <a16:creationId xmlns:a16="http://schemas.microsoft.com/office/drawing/2014/main" id="{00000000-0008-0000-1C00-00000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328</xdr:row>
      <xdr:rowOff>34920</xdr:rowOff>
    </xdr:from>
    <xdr:to>
      <xdr:col>7</xdr:col>
      <xdr:colOff>-323640</xdr:colOff>
      <xdr:row>329</xdr:row>
      <xdr:rowOff>0</xdr:rowOff>
    </xdr:to>
    <xdr:sp macro="" textlink="">
      <xdr:nvSpPr>
        <xdr:cNvPr id="1542" name="Option Button 1541">
          <a:extLst>
            <a:ext uri="{FF2B5EF4-FFF2-40B4-BE49-F238E27FC236}">
              <a16:creationId xmlns:a16="http://schemas.microsoft.com/office/drawing/2014/main" id="{00000000-0008-0000-1C00-00000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3" name="Option Button 1542">
          <a:extLst>
            <a:ext uri="{FF2B5EF4-FFF2-40B4-BE49-F238E27FC236}">
              <a16:creationId xmlns:a16="http://schemas.microsoft.com/office/drawing/2014/main" id="{00000000-0008-0000-1C00-00000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4" name="Option Button 1543">
          <a:extLst>
            <a:ext uri="{FF2B5EF4-FFF2-40B4-BE49-F238E27FC236}">
              <a16:creationId xmlns:a16="http://schemas.microsoft.com/office/drawing/2014/main" id="{00000000-0008-0000-1C00-00000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5" name="Option Button 1544">
          <a:extLst>
            <a:ext uri="{FF2B5EF4-FFF2-40B4-BE49-F238E27FC236}">
              <a16:creationId xmlns:a16="http://schemas.microsoft.com/office/drawing/2014/main" id="{00000000-0008-0000-1C00-00000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6" name="Group Box 1545" descr="Group Box 5">
          <a:extLst>
            <a:ext uri="{FF2B5EF4-FFF2-40B4-BE49-F238E27FC236}">
              <a16:creationId xmlns:a16="http://schemas.microsoft.com/office/drawing/2014/main" id="{00000000-0008-0000-1C00-00000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329</xdr:row>
      <xdr:rowOff>34920</xdr:rowOff>
    </xdr:from>
    <xdr:to>
      <xdr:col>7</xdr:col>
      <xdr:colOff>-323640</xdr:colOff>
      <xdr:row>330</xdr:row>
      <xdr:rowOff>0</xdr:rowOff>
    </xdr:to>
    <xdr:sp macro="" textlink="">
      <xdr:nvSpPr>
        <xdr:cNvPr id="1547" name="Option Button 1546">
          <a:extLst>
            <a:ext uri="{FF2B5EF4-FFF2-40B4-BE49-F238E27FC236}">
              <a16:creationId xmlns:a16="http://schemas.microsoft.com/office/drawing/2014/main" id="{00000000-0008-0000-1C00-00000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8" name="Option Button 1547">
          <a:extLst>
            <a:ext uri="{FF2B5EF4-FFF2-40B4-BE49-F238E27FC236}">
              <a16:creationId xmlns:a16="http://schemas.microsoft.com/office/drawing/2014/main" id="{00000000-0008-0000-1C00-00000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9" name="Option Button 1548">
          <a:extLst>
            <a:ext uri="{FF2B5EF4-FFF2-40B4-BE49-F238E27FC236}">
              <a16:creationId xmlns:a16="http://schemas.microsoft.com/office/drawing/2014/main" id="{00000000-0008-0000-1C00-00000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0" name="Option Button 1549">
          <a:extLst>
            <a:ext uri="{FF2B5EF4-FFF2-40B4-BE49-F238E27FC236}">
              <a16:creationId xmlns:a16="http://schemas.microsoft.com/office/drawing/2014/main" id="{00000000-0008-0000-1C00-00000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1" name="Group Box 1550" descr="Group Box 5">
          <a:extLst>
            <a:ext uri="{FF2B5EF4-FFF2-40B4-BE49-F238E27FC236}">
              <a16:creationId xmlns:a16="http://schemas.microsoft.com/office/drawing/2014/main" id="{00000000-0008-0000-1C00-00000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330</xdr:row>
      <xdr:rowOff>34920</xdr:rowOff>
    </xdr:from>
    <xdr:to>
      <xdr:col>7</xdr:col>
      <xdr:colOff>-323640</xdr:colOff>
      <xdr:row>331</xdr:row>
      <xdr:rowOff>0</xdr:rowOff>
    </xdr:to>
    <xdr:sp macro="" textlink="">
      <xdr:nvSpPr>
        <xdr:cNvPr id="1552" name="Option Button 1551">
          <a:extLst>
            <a:ext uri="{FF2B5EF4-FFF2-40B4-BE49-F238E27FC236}">
              <a16:creationId xmlns:a16="http://schemas.microsoft.com/office/drawing/2014/main" id="{00000000-0008-0000-1C00-00001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3" name="Option Button 1552">
          <a:extLst>
            <a:ext uri="{FF2B5EF4-FFF2-40B4-BE49-F238E27FC236}">
              <a16:creationId xmlns:a16="http://schemas.microsoft.com/office/drawing/2014/main" id="{00000000-0008-0000-1C00-00001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4" name="Option Button 1553">
          <a:extLst>
            <a:ext uri="{FF2B5EF4-FFF2-40B4-BE49-F238E27FC236}">
              <a16:creationId xmlns:a16="http://schemas.microsoft.com/office/drawing/2014/main" id="{00000000-0008-0000-1C00-00001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5" name="Option Button 1554">
          <a:extLst>
            <a:ext uri="{FF2B5EF4-FFF2-40B4-BE49-F238E27FC236}">
              <a16:creationId xmlns:a16="http://schemas.microsoft.com/office/drawing/2014/main" id="{00000000-0008-0000-1C00-00001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6" name="Group Box 1555" descr="Group Box 5">
          <a:extLst>
            <a:ext uri="{FF2B5EF4-FFF2-40B4-BE49-F238E27FC236}">
              <a16:creationId xmlns:a16="http://schemas.microsoft.com/office/drawing/2014/main" id="{00000000-0008-0000-1C00-00001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331</xdr:row>
      <xdr:rowOff>34920</xdr:rowOff>
    </xdr:from>
    <xdr:to>
      <xdr:col>7</xdr:col>
      <xdr:colOff>-323640</xdr:colOff>
      <xdr:row>332</xdr:row>
      <xdr:rowOff>0</xdr:rowOff>
    </xdr:to>
    <xdr:sp macro="" textlink="">
      <xdr:nvSpPr>
        <xdr:cNvPr id="1557" name="Option Button 1556">
          <a:extLst>
            <a:ext uri="{FF2B5EF4-FFF2-40B4-BE49-F238E27FC236}">
              <a16:creationId xmlns:a16="http://schemas.microsoft.com/office/drawing/2014/main" id="{00000000-0008-0000-1C00-00001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8" name="Option Button 1557">
          <a:extLst>
            <a:ext uri="{FF2B5EF4-FFF2-40B4-BE49-F238E27FC236}">
              <a16:creationId xmlns:a16="http://schemas.microsoft.com/office/drawing/2014/main" id="{00000000-0008-0000-1C00-00001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9" name="Option Button 1558">
          <a:extLst>
            <a:ext uri="{FF2B5EF4-FFF2-40B4-BE49-F238E27FC236}">
              <a16:creationId xmlns:a16="http://schemas.microsoft.com/office/drawing/2014/main" id="{00000000-0008-0000-1C00-00001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0" name="Option Button 1559">
          <a:extLst>
            <a:ext uri="{FF2B5EF4-FFF2-40B4-BE49-F238E27FC236}">
              <a16:creationId xmlns:a16="http://schemas.microsoft.com/office/drawing/2014/main" id="{00000000-0008-0000-1C00-00001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1" name="Group Box 1560" descr="Group Box 5">
          <a:extLst>
            <a:ext uri="{FF2B5EF4-FFF2-40B4-BE49-F238E27FC236}">
              <a16:creationId xmlns:a16="http://schemas.microsoft.com/office/drawing/2014/main" id="{00000000-0008-0000-1C00-00001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332</xdr:row>
      <xdr:rowOff>34920</xdr:rowOff>
    </xdr:from>
    <xdr:to>
      <xdr:col>7</xdr:col>
      <xdr:colOff>-323640</xdr:colOff>
      <xdr:row>333</xdr:row>
      <xdr:rowOff>0</xdr:rowOff>
    </xdr:to>
    <xdr:sp macro="" textlink="">
      <xdr:nvSpPr>
        <xdr:cNvPr id="1562" name="Option Button 1561">
          <a:extLst>
            <a:ext uri="{FF2B5EF4-FFF2-40B4-BE49-F238E27FC236}">
              <a16:creationId xmlns:a16="http://schemas.microsoft.com/office/drawing/2014/main" id="{00000000-0008-0000-1C00-00001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3" name="Option Button 1562">
          <a:extLst>
            <a:ext uri="{FF2B5EF4-FFF2-40B4-BE49-F238E27FC236}">
              <a16:creationId xmlns:a16="http://schemas.microsoft.com/office/drawing/2014/main" id="{00000000-0008-0000-1C00-00001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4" name="Option Button 1563">
          <a:extLst>
            <a:ext uri="{FF2B5EF4-FFF2-40B4-BE49-F238E27FC236}">
              <a16:creationId xmlns:a16="http://schemas.microsoft.com/office/drawing/2014/main" id="{00000000-0008-0000-1C00-00001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5" name="Option Button 1564">
          <a:extLst>
            <a:ext uri="{FF2B5EF4-FFF2-40B4-BE49-F238E27FC236}">
              <a16:creationId xmlns:a16="http://schemas.microsoft.com/office/drawing/2014/main" id="{00000000-0008-0000-1C00-00001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6" name="Group Box 1565" descr="Group Box 5">
          <a:extLst>
            <a:ext uri="{FF2B5EF4-FFF2-40B4-BE49-F238E27FC236}">
              <a16:creationId xmlns:a16="http://schemas.microsoft.com/office/drawing/2014/main" id="{00000000-0008-0000-1C00-00001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333</xdr:row>
      <xdr:rowOff>34920</xdr:rowOff>
    </xdr:from>
    <xdr:to>
      <xdr:col>7</xdr:col>
      <xdr:colOff>-323640</xdr:colOff>
      <xdr:row>334</xdr:row>
      <xdr:rowOff>0</xdr:rowOff>
    </xdr:to>
    <xdr:sp macro="" textlink="">
      <xdr:nvSpPr>
        <xdr:cNvPr id="1567" name="Option Button 1566">
          <a:extLst>
            <a:ext uri="{FF2B5EF4-FFF2-40B4-BE49-F238E27FC236}">
              <a16:creationId xmlns:a16="http://schemas.microsoft.com/office/drawing/2014/main" id="{00000000-0008-0000-1C00-00001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8" name="Option Button 1567">
          <a:extLst>
            <a:ext uri="{FF2B5EF4-FFF2-40B4-BE49-F238E27FC236}">
              <a16:creationId xmlns:a16="http://schemas.microsoft.com/office/drawing/2014/main" id="{00000000-0008-0000-1C00-00002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9" name="Option Button 1568">
          <a:extLst>
            <a:ext uri="{FF2B5EF4-FFF2-40B4-BE49-F238E27FC236}">
              <a16:creationId xmlns:a16="http://schemas.microsoft.com/office/drawing/2014/main" id="{00000000-0008-0000-1C00-00002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0" name="Option Button 1569">
          <a:extLst>
            <a:ext uri="{FF2B5EF4-FFF2-40B4-BE49-F238E27FC236}">
              <a16:creationId xmlns:a16="http://schemas.microsoft.com/office/drawing/2014/main" id="{00000000-0008-0000-1C00-00002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1" name="Group Box 1570" descr="Group Box 5">
          <a:extLst>
            <a:ext uri="{FF2B5EF4-FFF2-40B4-BE49-F238E27FC236}">
              <a16:creationId xmlns:a16="http://schemas.microsoft.com/office/drawing/2014/main" id="{00000000-0008-0000-1C00-00002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334</xdr:row>
      <xdr:rowOff>34920</xdr:rowOff>
    </xdr:from>
    <xdr:to>
      <xdr:col>7</xdr:col>
      <xdr:colOff>-323640</xdr:colOff>
      <xdr:row>335</xdr:row>
      <xdr:rowOff>0</xdr:rowOff>
    </xdr:to>
    <xdr:sp macro="" textlink="">
      <xdr:nvSpPr>
        <xdr:cNvPr id="1572" name="Option Button 1571">
          <a:extLst>
            <a:ext uri="{FF2B5EF4-FFF2-40B4-BE49-F238E27FC236}">
              <a16:creationId xmlns:a16="http://schemas.microsoft.com/office/drawing/2014/main" id="{00000000-0008-0000-1C00-00002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3" name="Option Button 1572">
          <a:extLst>
            <a:ext uri="{FF2B5EF4-FFF2-40B4-BE49-F238E27FC236}">
              <a16:creationId xmlns:a16="http://schemas.microsoft.com/office/drawing/2014/main" id="{00000000-0008-0000-1C00-00002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4" name="Option Button 1573">
          <a:extLst>
            <a:ext uri="{FF2B5EF4-FFF2-40B4-BE49-F238E27FC236}">
              <a16:creationId xmlns:a16="http://schemas.microsoft.com/office/drawing/2014/main" id="{00000000-0008-0000-1C00-00002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5" name="Option Button 1574">
          <a:extLst>
            <a:ext uri="{FF2B5EF4-FFF2-40B4-BE49-F238E27FC236}">
              <a16:creationId xmlns:a16="http://schemas.microsoft.com/office/drawing/2014/main" id="{00000000-0008-0000-1C00-00002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6" name="Group Box 1575" descr="Group Box 5">
          <a:extLst>
            <a:ext uri="{FF2B5EF4-FFF2-40B4-BE49-F238E27FC236}">
              <a16:creationId xmlns:a16="http://schemas.microsoft.com/office/drawing/2014/main" id="{00000000-0008-0000-1C00-00002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335</xdr:row>
      <xdr:rowOff>34920</xdr:rowOff>
    </xdr:from>
    <xdr:to>
      <xdr:col>7</xdr:col>
      <xdr:colOff>-323640</xdr:colOff>
      <xdr:row>336</xdr:row>
      <xdr:rowOff>0</xdr:rowOff>
    </xdr:to>
    <xdr:sp macro="" textlink="">
      <xdr:nvSpPr>
        <xdr:cNvPr id="1577" name="Option Button 1576">
          <a:extLst>
            <a:ext uri="{FF2B5EF4-FFF2-40B4-BE49-F238E27FC236}">
              <a16:creationId xmlns:a16="http://schemas.microsoft.com/office/drawing/2014/main" id="{00000000-0008-0000-1C00-00002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8" name="Option Button 1577">
          <a:extLst>
            <a:ext uri="{FF2B5EF4-FFF2-40B4-BE49-F238E27FC236}">
              <a16:creationId xmlns:a16="http://schemas.microsoft.com/office/drawing/2014/main" id="{00000000-0008-0000-1C00-00002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9" name="Option Button 1578">
          <a:extLst>
            <a:ext uri="{FF2B5EF4-FFF2-40B4-BE49-F238E27FC236}">
              <a16:creationId xmlns:a16="http://schemas.microsoft.com/office/drawing/2014/main" id="{00000000-0008-0000-1C00-00002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0" name="Option Button 1579">
          <a:extLst>
            <a:ext uri="{FF2B5EF4-FFF2-40B4-BE49-F238E27FC236}">
              <a16:creationId xmlns:a16="http://schemas.microsoft.com/office/drawing/2014/main" id="{00000000-0008-0000-1C00-00002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1" name="Group Box 1580" descr="Group Box 5">
          <a:extLst>
            <a:ext uri="{FF2B5EF4-FFF2-40B4-BE49-F238E27FC236}">
              <a16:creationId xmlns:a16="http://schemas.microsoft.com/office/drawing/2014/main" id="{00000000-0008-0000-1C00-00002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336</xdr:row>
      <xdr:rowOff>34920</xdr:rowOff>
    </xdr:from>
    <xdr:to>
      <xdr:col>7</xdr:col>
      <xdr:colOff>-323640</xdr:colOff>
      <xdr:row>337</xdr:row>
      <xdr:rowOff>0</xdr:rowOff>
    </xdr:to>
    <xdr:sp macro="" textlink="">
      <xdr:nvSpPr>
        <xdr:cNvPr id="1582" name="Option Button 1581">
          <a:extLst>
            <a:ext uri="{FF2B5EF4-FFF2-40B4-BE49-F238E27FC236}">
              <a16:creationId xmlns:a16="http://schemas.microsoft.com/office/drawing/2014/main" id="{00000000-0008-0000-1C00-00002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3" name="Option Button 1582">
          <a:extLst>
            <a:ext uri="{FF2B5EF4-FFF2-40B4-BE49-F238E27FC236}">
              <a16:creationId xmlns:a16="http://schemas.microsoft.com/office/drawing/2014/main" id="{00000000-0008-0000-1C00-00002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4" name="Option Button 1583">
          <a:extLst>
            <a:ext uri="{FF2B5EF4-FFF2-40B4-BE49-F238E27FC236}">
              <a16:creationId xmlns:a16="http://schemas.microsoft.com/office/drawing/2014/main" id="{00000000-0008-0000-1C00-00003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5" name="Option Button 1584">
          <a:extLst>
            <a:ext uri="{FF2B5EF4-FFF2-40B4-BE49-F238E27FC236}">
              <a16:creationId xmlns:a16="http://schemas.microsoft.com/office/drawing/2014/main" id="{00000000-0008-0000-1C00-00003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6" name="Group Box 1585" descr="Group Box 5">
          <a:extLst>
            <a:ext uri="{FF2B5EF4-FFF2-40B4-BE49-F238E27FC236}">
              <a16:creationId xmlns:a16="http://schemas.microsoft.com/office/drawing/2014/main" id="{00000000-0008-0000-1C00-00003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337</xdr:row>
      <xdr:rowOff>34920</xdr:rowOff>
    </xdr:from>
    <xdr:to>
      <xdr:col>7</xdr:col>
      <xdr:colOff>-323640</xdr:colOff>
      <xdr:row>338</xdr:row>
      <xdr:rowOff>0</xdr:rowOff>
    </xdr:to>
    <xdr:sp macro="" textlink="">
      <xdr:nvSpPr>
        <xdr:cNvPr id="1587" name="Option Button 1586">
          <a:extLst>
            <a:ext uri="{FF2B5EF4-FFF2-40B4-BE49-F238E27FC236}">
              <a16:creationId xmlns:a16="http://schemas.microsoft.com/office/drawing/2014/main" id="{00000000-0008-0000-1C00-00003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8" name="Option Button 1587">
          <a:extLst>
            <a:ext uri="{FF2B5EF4-FFF2-40B4-BE49-F238E27FC236}">
              <a16:creationId xmlns:a16="http://schemas.microsoft.com/office/drawing/2014/main" id="{00000000-0008-0000-1C00-00003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9" name="Option Button 1588">
          <a:extLst>
            <a:ext uri="{FF2B5EF4-FFF2-40B4-BE49-F238E27FC236}">
              <a16:creationId xmlns:a16="http://schemas.microsoft.com/office/drawing/2014/main" id="{00000000-0008-0000-1C00-00003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0" name="Option Button 1589">
          <a:extLst>
            <a:ext uri="{FF2B5EF4-FFF2-40B4-BE49-F238E27FC236}">
              <a16:creationId xmlns:a16="http://schemas.microsoft.com/office/drawing/2014/main" id="{00000000-0008-0000-1C00-00003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1" name="Group Box 1590" descr="Group Box 5">
          <a:extLst>
            <a:ext uri="{FF2B5EF4-FFF2-40B4-BE49-F238E27FC236}">
              <a16:creationId xmlns:a16="http://schemas.microsoft.com/office/drawing/2014/main" id="{00000000-0008-0000-1C00-00003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338</xdr:row>
      <xdr:rowOff>34920</xdr:rowOff>
    </xdr:from>
    <xdr:to>
      <xdr:col>7</xdr:col>
      <xdr:colOff>-323640</xdr:colOff>
      <xdr:row>339</xdr:row>
      <xdr:rowOff>0</xdr:rowOff>
    </xdr:to>
    <xdr:sp macro="" textlink="">
      <xdr:nvSpPr>
        <xdr:cNvPr id="1592" name="Option Button 1591">
          <a:extLst>
            <a:ext uri="{FF2B5EF4-FFF2-40B4-BE49-F238E27FC236}">
              <a16:creationId xmlns:a16="http://schemas.microsoft.com/office/drawing/2014/main" id="{00000000-0008-0000-1C00-00003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3" name="Option Button 1592">
          <a:extLst>
            <a:ext uri="{FF2B5EF4-FFF2-40B4-BE49-F238E27FC236}">
              <a16:creationId xmlns:a16="http://schemas.microsoft.com/office/drawing/2014/main" id="{00000000-0008-0000-1C00-00003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4" name="Option Button 1593">
          <a:extLst>
            <a:ext uri="{FF2B5EF4-FFF2-40B4-BE49-F238E27FC236}">
              <a16:creationId xmlns:a16="http://schemas.microsoft.com/office/drawing/2014/main" id="{00000000-0008-0000-1C00-00003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5" name="Option Button 1594">
          <a:extLst>
            <a:ext uri="{FF2B5EF4-FFF2-40B4-BE49-F238E27FC236}">
              <a16:creationId xmlns:a16="http://schemas.microsoft.com/office/drawing/2014/main" id="{00000000-0008-0000-1C00-00003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6" name="Group Box 1595" descr="Group Box 5">
          <a:extLst>
            <a:ext uri="{FF2B5EF4-FFF2-40B4-BE49-F238E27FC236}">
              <a16:creationId xmlns:a16="http://schemas.microsoft.com/office/drawing/2014/main" id="{00000000-0008-0000-1C00-00003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339</xdr:row>
      <xdr:rowOff>34920</xdr:rowOff>
    </xdr:from>
    <xdr:to>
      <xdr:col>7</xdr:col>
      <xdr:colOff>-323640</xdr:colOff>
      <xdr:row>340</xdr:row>
      <xdr:rowOff>0</xdr:rowOff>
    </xdr:to>
    <xdr:sp macro="" textlink="">
      <xdr:nvSpPr>
        <xdr:cNvPr id="1597" name="Option Button 1596">
          <a:extLst>
            <a:ext uri="{FF2B5EF4-FFF2-40B4-BE49-F238E27FC236}">
              <a16:creationId xmlns:a16="http://schemas.microsoft.com/office/drawing/2014/main" id="{00000000-0008-0000-1C00-00003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8" name="Option Button 1597">
          <a:extLst>
            <a:ext uri="{FF2B5EF4-FFF2-40B4-BE49-F238E27FC236}">
              <a16:creationId xmlns:a16="http://schemas.microsoft.com/office/drawing/2014/main" id="{00000000-0008-0000-1C00-00003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9" name="Option Button 1598">
          <a:extLst>
            <a:ext uri="{FF2B5EF4-FFF2-40B4-BE49-F238E27FC236}">
              <a16:creationId xmlns:a16="http://schemas.microsoft.com/office/drawing/2014/main" id="{00000000-0008-0000-1C00-00003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0" name="Option Button 1599">
          <a:extLst>
            <a:ext uri="{FF2B5EF4-FFF2-40B4-BE49-F238E27FC236}">
              <a16:creationId xmlns:a16="http://schemas.microsoft.com/office/drawing/2014/main" id="{00000000-0008-0000-1C00-00004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1" name="Group Box 1600" descr="Group Box 5">
          <a:extLst>
            <a:ext uri="{FF2B5EF4-FFF2-40B4-BE49-F238E27FC236}">
              <a16:creationId xmlns:a16="http://schemas.microsoft.com/office/drawing/2014/main" id="{00000000-0008-0000-1C00-00004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340</xdr:row>
      <xdr:rowOff>34920</xdr:rowOff>
    </xdr:from>
    <xdr:to>
      <xdr:col>7</xdr:col>
      <xdr:colOff>-323640</xdr:colOff>
      <xdr:row>341</xdr:row>
      <xdr:rowOff>0</xdr:rowOff>
    </xdr:to>
    <xdr:sp macro="" textlink="">
      <xdr:nvSpPr>
        <xdr:cNvPr id="1602" name="Option Button 1601">
          <a:extLst>
            <a:ext uri="{FF2B5EF4-FFF2-40B4-BE49-F238E27FC236}">
              <a16:creationId xmlns:a16="http://schemas.microsoft.com/office/drawing/2014/main" id="{00000000-0008-0000-1C00-00004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3" name="Option Button 1602">
          <a:extLst>
            <a:ext uri="{FF2B5EF4-FFF2-40B4-BE49-F238E27FC236}">
              <a16:creationId xmlns:a16="http://schemas.microsoft.com/office/drawing/2014/main" id="{00000000-0008-0000-1C00-00004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4" name="Option Button 1603">
          <a:extLst>
            <a:ext uri="{FF2B5EF4-FFF2-40B4-BE49-F238E27FC236}">
              <a16:creationId xmlns:a16="http://schemas.microsoft.com/office/drawing/2014/main" id="{00000000-0008-0000-1C00-00004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5" name="Option Button 1604">
          <a:extLst>
            <a:ext uri="{FF2B5EF4-FFF2-40B4-BE49-F238E27FC236}">
              <a16:creationId xmlns:a16="http://schemas.microsoft.com/office/drawing/2014/main" id="{00000000-0008-0000-1C00-00004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6" name="Group Box 1605" descr="Group Box 5">
          <a:extLst>
            <a:ext uri="{FF2B5EF4-FFF2-40B4-BE49-F238E27FC236}">
              <a16:creationId xmlns:a16="http://schemas.microsoft.com/office/drawing/2014/main" id="{00000000-0008-0000-1C00-00004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341</xdr:row>
      <xdr:rowOff>34920</xdr:rowOff>
    </xdr:from>
    <xdr:to>
      <xdr:col>7</xdr:col>
      <xdr:colOff>-323640</xdr:colOff>
      <xdr:row>342</xdr:row>
      <xdr:rowOff>0</xdr:rowOff>
    </xdr:to>
    <xdr:sp macro="" textlink="">
      <xdr:nvSpPr>
        <xdr:cNvPr id="1607" name="Option Button 1606">
          <a:extLst>
            <a:ext uri="{FF2B5EF4-FFF2-40B4-BE49-F238E27FC236}">
              <a16:creationId xmlns:a16="http://schemas.microsoft.com/office/drawing/2014/main" id="{00000000-0008-0000-1C00-00004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8" name="Option Button 1607">
          <a:extLst>
            <a:ext uri="{FF2B5EF4-FFF2-40B4-BE49-F238E27FC236}">
              <a16:creationId xmlns:a16="http://schemas.microsoft.com/office/drawing/2014/main" id="{00000000-0008-0000-1C00-00004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9" name="Option Button 1608">
          <a:extLst>
            <a:ext uri="{FF2B5EF4-FFF2-40B4-BE49-F238E27FC236}">
              <a16:creationId xmlns:a16="http://schemas.microsoft.com/office/drawing/2014/main" id="{00000000-0008-0000-1C00-00004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0" name="Option Button 1609">
          <a:extLst>
            <a:ext uri="{FF2B5EF4-FFF2-40B4-BE49-F238E27FC236}">
              <a16:creationId xmlns:a16="http://schemas.microsoft.com/office/drawing/2014/main" id="{00000000-0008-0000-1C00-00004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1" name="Group Box 1610" descr="Group Box 5">
          <a:extLst>
            <a:ext uri="{FF2B5EF4-FFF2-40B4-BE49-F238E27FC236}">
              <a16:creationId xmlns:a16="http://schemas.microsoft.com/office/drawing/2014/main" id="{00000000-0008-0000-1C00-00004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342</xdr:row>
      <xdr:rowOff>34920</xdr:rowOff>
    </xdr:from>
    <xdr:to>
      <xdr:col>7</xdr:col>
      <xdr:colOff>-323640</xdr:colOff>
      <xdr:row>343</xdr:row>
      <xdr:rowOff>0</xdr:rowOff>
    </xdr:to>
    <xdr:sp macro="" textlink="">
      <xdr:nvSpPr>
        <xdr:cNvPr id="1612" name="Option Button 1611">
          <a:extLst>
            <a:ext uri="{FF2B5EF4-FFF2-40B4-BE49-F238E27FC236}">
              <a16:creationId xmlns:a16="http://schemas.microsoft.com/office/drawing/2014/main" id="{00000000-0008-0000-1C00-00004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3" name="Option Button 1612">
          <a:extLst>
            <a:ext uri="{FF2B5EF4-FFF2-40B4-BE49-F238E27FC236}">
              <a16:creationId xmlns:a16="http://schemas.microsoft.com/office/drawing/2014/main" id="{00000000-0008-0000-1C00-00004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4" name="Option Button 1613">
          <a:extLst>
            <a:ext uri="{FF2B5EF4-FFF2-40B4-BE49-F238E27FC236}">
              <a16:creationId xmlns:a16="http://schemas.microsoft.com/office/drawing/2014/main" id="{00000000-0008-0000-1C00-00004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5" name="Option Button 1614">
          <a:extLst>
            <a:ext uri="{FF2B5EF4-FFF2-40B4-BE49-F238E27FC236}">
              <a16:creationId xmlns:a16="http://schemas.microsoft.com/office/drawing/2014/main" id="{00000000-0008-0000-1C00-00004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6" name="Group Box 1615" descr="Group Box 5">
          <a:extLst>
            <a:ext uri="{FF2B5EF4-FFF2-40B4-BE49-F238E27FC236}">
              <a16:creationId xmlns:a16="http://schemas.microsoft.com/office/drawing/2014/main" id="{00000000-0008-0000-1C00-00005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343</xdr:row>
      <xdr:rowOff>34920</xdr:rowOff>
    </xdr:from>
    <xdr:to>
      <xdr:col>7</xdr:col>
      <xdr:colOff>-323640</xdr:colOff>
      <xdr:row>344</xdr:row>
      <xdr:rowOff>0</xdr:rowOff>
    </xdr:to>
    <xdr:sp macro="" textlink="">
      <xdr:nvSpPr>
        <xdr:cNvPr id="1617" name="Option Button 1616">
          <a:extLst>
            <a:ext uri="{FF2B5EF4-FFF2-40B4-BE49-F238E27FC236}">
              <a16:creationId xmlns:a16="http://schemas.microsoft.com/office/drawing/2014/main" id="{00000000-0008-0000-1C00-00005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8" name="Option Button 1617">
          <a:extLst>
            <a:ext uri="{FF2B5EF4-FFF2-40B4-BE49-F238E27FC236}">
              <a16:creationId xmlns:a16="http://schemas.microsoft.com/office/drawing/2014/main" id="{00000000-0008-0000-1C00-00005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9" name="Option Button 1618">
          <a:extLst>
            <a:ext uri="{FF2B5EF4-FFF2-40B4-BE49-F238E27FC236}">
              <a16:creationId xmlns:a16="http://schemas.microsoft.com/office/drawing/2014/main" id="{00000000-0008-0000-1C00-00005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0" name="Option Button 1619">
          <a:extLst>
            <a:ext uri="{FF2B5EF4-FFF2-40B4-BE49-F238E27FC236}">
              <a16:creationId xmlns:a16="http://schemas.microsoft.com/office/drawing/2014/main" id="{00000000-0008-0000-1C00-00005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1" name="Group Box 1620" descr="Group Box 5">
          <a:extLst>
            <a:ext uri="{FF2B5EF4-FFF2-40B4-BE49-F238E27FC236}">
              <a16:creationId xmlns:a16="http://schemas.microsoft.com/office/drawing/2014/main" id="{00000000-0008-0000-1C00-00005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344</xdr:row>
      <xdr:rowOff>34920</xdr:rowOff>
    </xdr:from>
    <xdr:to>
      <xdr:col>7</xdr:col>
      <xdr:colOff>-323640</xdr:colOff>
      <xdr:row>345</xdr:row>
      <xdr:rowOff>0</xdr:rowOff>
    </xdr:to>
    <xdr:sp macro="" textlink="">
      <xdr:nvSpPr>
        <xdr:cNvPr id="1622" name="Option Button 1621">
          <a:extLst>
            <a:ext uri="{FF2B5EF4-FFF2-40B4-BE49-F238E27FC236}">
              <a16:creationId xmlns:a16="http://schemas.microsoft.com/office/drawing/2014/main" id="{00000000-0008-0000-1C00-00005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3" name="Option Button 1622">
          <a:extLst>
            <a:ext uri="{FF2B5EF4-FFF2-40B4-BE49-F238E27FC236}">
              <a16:creationId xmlns:a16="http://schemas.microsoft.com/office/drawing/2014/main" id="{00000000-0008-0000-1C00-00005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4" name="Option Button 1623">
          <a:extLst>
            <a:ext uri="{FF2B5EF4-FFF2-40B4-BE49-F238E27FC236}">
              <a16:creationId xmlns:a16="http://schemas.microsoft.com/office/drawing/2014/main" id="{00000000-0008-0000-1C00-00005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5" name="Option Button 1624">
          <a:extLst>
            <a:ext uri="{FF2B5EF4-FFF2-40B4-BE49-F238E27FC236}">
              <a16:creationId xmlns:a16="http://schemas.microsoft.com/office/drawing/2014/main" id="{00000000-0008-0000-1C00-00005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6" name="Group Box 1625" descr="Group Box 5">
          <a:extLst>
            <a:ext uri="{FF2B5EF4-FFF2-40B4-BE49-F238E27FC236}">
              <a16:creationId xmlns:a16="http://schemas.microsoft.com/office/drawing/2014/main" id="{00000000-0008-0000-1C00-00005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345</xdr:row>
      <xdr:rowOff>34920</xdr:rowOff>
    </xdr:from>
    <xdr:to>
      <xdr:col>7</xdr:col>
      <xdr:colOff>-323640</xdr:colOff>
      <xdr:row>346</xdr:row>
      <xdr:rowOff>0</xdr:rowOff>
    </xdr:to>
    <xdr:sp macro="" textlink="">
      <xdr:nvSpPr>
        <xdr:cNvPr id="1627" name="Option Button 1626">
          <a:extLst>
            <a:ext uri="{FF2B5EF4-FFF2-40B4-BE49-F238E27FC236}">
              <a16:creationId xmlns:a16="http://schemas.microsoft.com/office/drawing/2014/main" id="{00000000-0008-0000-1C00-00005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8" name="Option Button 1627">
          <a:extLst>
            <a:ext uri="{FF2B5EF4-FFF2-40B4-BE49-F238E27FC236}">
              <a16:creationId xmlns:a16="http://schemas.microsoft.com/office/drawing/2014/main" id="{00000000-0008-0000-1C00-00005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9" name="Option Button 1628">
          <a:extLst>
            <a:ext uri="{FF2B5EF4-FFF2-40B4-BE49-F238E27FC236}">
              <a16:creationId xmlns:a16="http://schemas.microsoft.com/office/drawing/2014/main" id="{00000000-0008-0000-1C00-00005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0" name="Option Button 1629">
          <a:extLst>
            <a:ext uri="{FF2B5EF4-FFF2-40B4-BE49-F238E27FC236}">
              <a16:creationId xmlns:a16="http://schemas.microsoft.com/office/drawing/2014/main" id="{00000000-0008-0000-1C00-00005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1" name="Group Box 1630" descr="Group Box 5">
          <a:extLst>
            <a:ext uri="{FF2B5EF4-FFF2-40B4-BE49-F238E27FC236}">
              <a16:creationId xmlns:a16="http://schemas.microsoft.com/office/drawing/2014/main" id="{00000000-0008-0000-1C00-00005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346</xdr:row>
      <xdr:rowOff>34920</xdr:rowOff>
    </xdr:from>
    <xdr:to>
      <xdr:col>7</xdr:col>
      <xdr:colOff>-323640</xdr:colOff>
      <xdr:row>347</xdr:row>
      <xdr:rowOff>0</xdr:rowOff>
    </xdr:to>
    <xdr:sp macro="" textlink="">
      <xdr:nvSpPr>
        <xdr:cNvPr id="1632" name="Option Button 1631">
          <a:extLst>
            <a:ext uri="{FF2B5EF4-FFF2-40B4-BE49-F238E27FC236}">
              <a16:creationId xmlns:a16="http://schemas.microsoft.com/office/drawing/2014/main" id="{00000000-0008-0000-1C00-00006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3" name="Option Button 1632">
          <a:extLst>
            <a:ext uri="{FF2B5EF4-FFF2-40B4-BE49-F238E27FC236}">
              <a16:creationId xmlns:a16="http://schemas.microsoft.com/office/drawing/2014/main" id="{00000000-0008-0000-1C00-00006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4" name="Option Button 1633">
          <a:extLst>
            <a:ext uri="{FF2B5EF4-FFF2-40B4-BE49-F238E27FC236}">
              <a16:creationId xmlns:a16="http://schemas.microsoft.com/office/drawing/2014/main" id="{00000000-0008-0000-1C00-00006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5" name="Option Button 1634">
          <a:extLst>
            <a:ext uri="{FF2B5EF4-FFF2-40B4-BE49-F238E27FC236}">
              <a16:creationId xmlns:a16="http://schemas.microsoft.com/office/drawing/2014/main" id="{00000000-0008-0000-1C00-00006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6" name="Group Box 1635" descr="Group Box 5">
          <a:extLst>
            <a:ext uri="{FF2B5EF4-FFF2-40B4-BE49-F238E27FC236}">
              <a16:creationId xmlns:a16="http://schemas.microsoft.com/office/drawing/2014/main" id="{00000000-0008-0000-1C00-00006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347</xdr:row>
      <xdr:rowOff>34920</xdr:rowOff>
    </xdr:from>
    <xdr:to>
      <xdr:col>7</xdr:col>
      <xdr:colOff>-323640</xdr:colOff>
      <xdr:row>348</xdr:row>
      <xdr:rowOff>0</xdr:rowOff>
    </xdr:to>
    <xdr:sp macro="" textlink="">
      <xdr:nvSpPr>
        <xdr:cNvPr id="1637" name="Option Button 1636">
          <a:extLst>
            <a:ext uri="{FF2B5EF4-FFF2-40B4-BE49-F238E27FC236}">
              <a16:creationId xmlns:a16="http://schemas.microsoft.com/office/drawing/2014/main" id="{00000000-0008-0000-1C00-00006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8" name="Option Button 1637">
          <a:extLst>
            <a:ext uri="{FF2B5EF4-FFF2-40B4-BE49-F238E27FC236}">
              <a16:creationId xmlns:a16="http://schemas.microsoft.com/office/drawing/2014/main" id="{00000000-0008-0000-1C00-00006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9" name="Option Button 1638">
          <a:extLst>
            <a:ext uri="{FF2B5EF4-FFF2-40B4-BE49-F238E27FC236}">
              <a16:creationId xmlns:a16="http://schemas.microsoft.com/office/drawing/2014/main" id="{00000000-0008-0000-1C00-00006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0" name="Option Button 1639">
          <a:extLst>
            <a:ext uri="{FF2B5EF4-FFF2-40B4-BE49-F238E27FC236}">
              <a16:creationId xmlns:a16="http://schemas.microsoft.com/office/drawing/2014/main" id="{00000000-0008-0000-1C00-00006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1" name="Group Box 1640" descr="Group Box 5">
          <a:extLst>
            <a:ext uri="{FF2B5EF4-FFF2-40B4-BE49-F238E27FC236}">
              <a16:creationId xmlns:a16="http://schemas.microsoft.com/office/drawing/2014/main" id="{00000000-0008-0000-1C00-00006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348</xdr:row>
      <xdr:rowOff>34920</xdr:rowOff>
    </xdr:from>
    <xdr:to>
      <xdr:col>7</xdr:col>
      <xdr:colOff>-323640</xdr:colOff>
      <xdr:row>349</xdr:row>
      <xdr:rowOff>0</xdr:rowOff>
    </xdr:to>
    <xdr:sp macro="" textlink="">
      <xdr:nvSpPr>
        <xdr:cNvPr id="1642" name="Option Button 1641">
          <a:extLst>
            <a:ext uri="{FF2B5EF4-FFF2-40B4-BE49-F238E27FC236}">
              <a16:creationId xmlns:a16="http://schemas.microsoft.com/office/drawing/2014/main" id="{00000000-0008-0000-1C00-00006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3" name="Option Button 1642">
          <a:extLst>
            <a:ext uri="{FF2B5EF4-FFF2-40B4-BE49-F238E27FC236}">
              <a16:creationId xmlns:a16="http://schemas.microsoft.com/office/drawing/2014/main" id="{00000000-0008-0000-1C00-00006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4" name="Option Button 1643">
          <a:extLst>
            <a:ext uri="{FF2B5EF4-FFF2-40B4-BE49-F238E27FC236}">
              <a16:creationId xmlns:a16="http://schemas.microsoft.com/office/drawing/2014/main" id="{00000000-0008-0000-1C00-00006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5" name="Option Button 1644">
          <a:extLst>
            <a:ext uri="{FF2B5EF4-FFF2-40B4-BE49-F238E27FC236}">
              <a16:creationId xmlns:a16="http://schemas.microsoft.com/office/drawing/2014/main" id="{00000000-0008-0000-1C00-00006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6" name="Group Box 1645" descr="Group Box 5">
          <a:extLst>
            <a:ext uri="{FF2B5EF4-FFF2-40B4-BE49-F238E27FC236}">
              <a16:creationId xmlns:a16="http://schemas.microsoft.com/office/drawing/2014/main" id="{00000000-0008-0000-1C00-00006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349</xdr:row>
      <xdr:rowOff>34920</xdr:rowOff>
    </xdr:from>
    <xdr:to>
      <xdr:col>7</xdr:col>
      <xdr:colOff>-323640</xdr:colOff>
      <xdr:row>350</xdr:row>
      <xdr:rowOff>0</xdr:rowOff>
    </xdr:to>
    <xdr:sp macro="" textlink="">
      <xdr:nvSpPr>
        <xdr:cNvPr id="1647" name="Option Button 1646">
          <a:extLst>
            <a:ext uri="{FF2B5EF4-FFF2-40B4-BE49-F238E27FC236}">
              <a16:creationId xmlns:a16="http://schemas.microsoft.com/office/drawing/2014/main" id="{00000000-0008-0000-1C00-00006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8" name="Option Button 1647">
          <a:extLst>
            <a:ext uri="{FF2B5EF4-FFF2-40B4-BE49-F238E27FC236}">
              <a16:creationId xmlns:a16="http://schemas.microsoft.com/office/drawing/2014/main" id="{00000000-0008-0000-1C00-00007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9" name="Option Button 1648">
          <a:extLst>
            <a:ext uri="{FF2B5EF4-FFF2-40B4-BE49-F238E27FC236}">
              <a16:creationId xmlns:a16="http://schemas.microsoft.com/office/drawing/2014/main" id="{00000000-0008-0000-1C00-00007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0" name="Option Button 1649">
          <a:extLst>
            <a:ext uri="{FF2B5EF4-FFF2-40B4-BE49-F238E27FC236}">
              <a16:creationId xmlns:a16="http://schemas.microsoft.com/office/drawing/2014/main" id="{00000000-0008-0000-1C00-00007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1" name="Group Box 1650" descr="Group Box 5">
          <a:extLst>
            <a:ext uri="{FF2B5EF4-FFF2-40B4-BE49-F238E27FC236}">
              <a16:creationId xmlns:a16="http://schemas.microsoft.com/office/drawing/2014/main" id="{00000000-0008-0000-1C00-00007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350</xdr:row>
      <xdr:rowOff>34920</xdr:rowOff>
    </xdr:from>
    <xdr:to>
      <xdr:col>7</xdr:col>
      <xdr:colOff>-323640</xdr:colOff>
      <xdr:row>351</xdr:row>
      <xdr:rowOff>0</xdr:rowOff>
    </xdr:to>
    <xdr:sp macro="" textlink="">
      <xdr:nvSpPr>
        <xdr:cNvPr id="1652" name="Option Button 1651">
          <a:extLst>
            <a:ext uri="{FF2B5EF4-FFF2-40B4-BE49-F238E27FC236}">
              <a16:creationId xmlns:a16="http://schemas.microsoft.com/office/drawing/2014/main" id="{00000000-0008-0000-1C00-00007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3" name="Option Button 1652">
          <a:extLst>
            <a:ext uri="{FF2B5EF4-FFF2-40B4-BE49-F238E27FC236}">
              <a16:creationId xmlns:a16="http://schemas.microsoft.com/office/drawing/2014/main" id="{00000000-0008-0000-1C00-00007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4" name="Option Button 1653">
          <a:extLst>
            <a:ext uri="{FF2B5EF4-FFF2-40B4-BE49-F238E27FC236}">
              <a16:creationId xmlns:a16="http://schemas.microsoft.com/office/drawing/2014/main" id="{00000000-0008-0000-1C00-00007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5" name="Option Button 1654">
          <a:extLst>
            <a:ext uri="{FF2B5EF4-FFF2-40B4-BE49-F238E27FC236}">
              <a16:creationId xmlns:a16="http://schemas.microsoft.com/office/drawing/2014/main" id="{00000000-0008-0000-1C00-00007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6" name="Group Box 1655" descr="Group Box 5">
          <a:extLst>
            <a:ext uri="{FF2B5EF4-FFF2-40B4-BE49-F238E27FC236}">
              <a16:creationId xmlns:a16="http://schemas.microsoft.com/office/drawing/2014/main" id="{00000000-0008-0000-1C00-00007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351</xdr:row>
      <xdr:rowOff>34920</xdr:rowOff>
    </xdr:from>
    <xdr:to>
      <xdr:col>7</xdr:col>
      <xdr:colOff>-323640</xdr:colOff>
      <xdr:row>352</xdr:row>
      <xdr:rowOff>0</xdr:rowOff>
    </xdr:to>
    <xdr:sp macro="" textlink="">
      <xdr:nvSpPr>
        <xdr:cNvPr id="1657" name="Option Button 1656">
          <a:extLst>
            <a:ext uri="{FF2B5EF4-FFF2-40B4-BE49-F238E27FC236}">
              <a16:creationId xmlns:a16="http://schemas.microsoft.com/office/drawing/2014/main" id="{00000000-0008-0000-1C00-00007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8" name="Option Button 1657">
          <a:extLst>
            <a:ext uri="{FF2B5EF4-FFF2-40B4-BE49-F238E27FC236}">
              <a16:creationId xmlns:a16="http://schemas.microsoft.com/office/drawing/2014/main" id="{00000000-0008-0000-1C00-00007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9" name="Option Button 1658">
          <a:extLst>
            <a:ext uri="{FF2B5EF4-FFF2-40B4-BE49-F238E27FC236}">
              <a16:creationId xmlns:a16="http://schemas.microsoft.com/office/drawing/2014/main" id="{00000000-0008-0000-1C00-00007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0" name="Option Button 1659">
          <a:extLst>
            <a:ext uri="{FF2B5EF4-FFF2-40B4-BE49-F238E27FC236}">
              <a16:creationId xmlns:a16="http://schemas.microsoft.com/office/drawing/2014/main" id="{00000000-0008-0000-1C00-00007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1" name="Group Box 1660" descr="Group Box 5">
          <a:extLst>
            <a:ext uri="{FF2B5EF4-FFF2-40B4-BE49-F238E27FC236}">
              <a16:creationId xmlns:a16="http://schemas.microsoft.com/office/drawing/2014/main" id="{00000000-0008-0000-1C00-00007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352</xdr:row>
      <xdr:rowOff>34920</xdr:rowOff>
    </xdr:from>
    <xdr:to>
      <xdr:col>7</xdr:col>
      <xdr:colOff>-323640</xdr:colOff>
      <xdr:row>353</xdr:row>
      <xdr:rowOff>0</xdr:rowOff>
    </xdr:to>
    <xdr:sp macro="" textlink="">
      <xdr:nvSpPr>
        <xdr:cNvPr id="1662" name="Option Button 1661">
          <a:extLst>
            <a:ext uri="{FF2B5EF4-FFF2-40B4-BE49-F238E27FC236}">
              <a16:creationId xmlns:a16="http://schemas.microsoft.com/office/drawing/2014/main" id="{00000000-0008-0000-1C00-00007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3" name="Option Button 1662">
          <a:extLst>
            <a:ext uri="{FF2B5EF4-FFF2-40B4-BE49-F238E27FC236}">
              <a16:creationId xmlns:a16="http://schemas.microsoft.com/office/drawing/2014/main" id="{00000000-0008-0000-1C00-00007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4" name="Option Button 1663">
          <a:extLst>
            <a:ext uri="{FF2B5EF4-FFF2-40B4-BE49-F238E27FC236}">
              <a16:creationId xmlns:a16="http://schemas.microsoft.com/office/drawing/2014/main" id="{00000000-0008-0000-1C00-00008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5" name="Option Button 1664">
          <a:extLst>
            <a:ext uri="{FF2B5EF4-FFF2-40B4-BE49-F238E27FC236}">
              <a16:creationId xmlns:a16="http://schemas.microsoft.com/office/drawing/2014/main" id="{00000000-0008-0000-1C00-00008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6" name="Group Box 1665" descr="Group Box 5">
          <a:extLst>
            <a:ext uri="{FF2B5EF4-FFF2-40B4-BE49-F238E27FC236}">
              <a16:creationId xmlns:a16="http://schemas.microsoft.com/office/drawing/2014/main" id="{00000000-0008-0000-1C00-00008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353</xdr:row>
      <xdr:rowOff>34920</xdr:rowOff>
    </xdr:from>
    <xdr:to>
      <xdr:col>7</xdr:col>
      <xdr:colOff>-323640</xdr:colOff>
      <xdr:row>354</xdr:row>
      <xdr:rowOff>0</xdr:rowOff>
    </xdr:to>
    <xdr:sp macro="" textlink="">
      <xdr:nvSpPr>
        <xdr:cNvPr id="1667" name="Option Button 1666">
          <a:extLst>
            <a:ext uri="{FF2B5EF4-FFF2-40B4-BE49-F238E27FC236}">
              <a16:creationId xmlns:a16="http://schemas.microsoft.com/office/drawing/2014/main" id="{00000000-0008-0000-1C00-00008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8" name="Option Button 1667">
          <a:extLst>
            <a:ext uri="{FF2B5EF4-FFF2-40B4-BE49-F238E27FC236}">
              <a16:creationId xmlns:a16="http://schemas.microsoft.com/office/drawing/2014/main" id="{00000000-0008-0000-1C00-00008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9" name="Option Button 1668">
          <a:extLst>
            <a:ext uri="{FF2B5EF4-FFF2-40B4-BE49-F238E27FC236}">
              <a16:creationId xmlns:a16="http://schemas.microsoft.com/office/drawing/2014/main" id="{00000000-0008-0000-1C00-00008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0" name="Option Button 1669">
          <a:extLst>
            <a:ext uri="{FF2B5EF4-FFF2-40B4-BE49-F238E27FC236}">
              <a16:creationId xmlns:a16="http://schemas.microsoft.com/office/drawing/2014/main" id="{00000000-0008-0000-1C00-00008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1" name="Group Box 1670" descr="Group Box 5">
          <a:extLst>
            <a:ext uri="{FF2B5EF4-FFF2-40B4-BE49-F238E27FC236}">
              <a16:creationId xmlns:a16="http://schemas.microsoft.com/office/drawing/2014/main" id="{00000000-0008-0000-1C00-00008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354</xdr:row>
      <xdr:rowOff>34920</xdr:rowOff>
    </xdr:from>
    <xdr:to>
      <xdr:col>7</xdr:col>
      <xdr:colOff>-323640</xdr:colOff>
      <xdr:row>355</xdr:row>
      <xdr:rowOff>0</xdr:rowOff>
    </xdr:to>
    <xdr:sp macro="" textlink="">
      <xdr:nvSpPr>
        <xdr:cNvPr id="1672" name="Option Button 1671">
          <a:extLst>
            <a:ext uri="{FF2B5EF4-FFF2-40B4-BE49-F238E27FC236}">
              <a16:creationId xmlns:a16="http://schemas.microsoft.com/office/drawing/2014/main" id="{00000000-0008-0000-1C00-00008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3" name="Option Button 1672">
          <a:extLst>
            <a:ext uri="{FF2B5EF4-FFF2-40B4-BE49-F238E27FC236}">
              <a16:creationId xmlns:a16="http://schemas.microsoft.com/office/drawing/2014/main" id="{00000000-0008-0000-1C00-00008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4" name="Option Button 1673">
          <a:extLst>
            <a:ext uri="{FF2B5EF4-FFF2-40B4-BE49-F238E27FC236}">
              <a16:creationId xmlns:a16="http://schemas.microsoft.com/office/drawing/2014/main" id="{00000000-0008-0000-1C00-00008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5" name="Option Button 1674">
          <a:extLst>
            <a:ext uri="{FF2B5EF4-FFF2-40B4-BE49-F238E27FC236}">
              <a16:creationId xmlns:a16="http://schemas.microsoft.com/office/drawing/2014/main" id="{00000000-0008-0000-1C00-00008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6" name="Group Box 1675" descr="Group Box 5">
          <a:extLst>
            <a:ext uri="{FF2B5EF4-FFF2-40B4-BE49-F238E27FC236}">
              <a16:creationId xmlns:a16="http://schemas.microsoft.com/office/drawing/2014/main" id="{00000000-0008-0000-1C00-00008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355</xdr:row>
      <xdr:rowOff>34920</xdr:rowOff>
    </xdr:from>
    <xdr:to>
      <xdr:col>7</xdr:col>
      <xdr:colOff>-323640</xdr:colOff>
      <xdr:row>356</xdr:row>
      <xdr:rowOff>0</xdr:rowOff>
    </xdr:to>
    <xdr:sp macro="" textlink="">
      <xdr:nvSpPr>
        <xdr:cNvPr id="1677" name="Option Button 1676">
          <a:extLst>
            <a:ext uri="{FF2B5EF4-FFF2-40B4-BE49-F238E27FC236}">
              <a16:creationId xmlns:a16="http://schemas.microsoft.com/office/drawing/2014/main" id="{00000000-0008-0000-1C00-00008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8" name="Option Button 1677">
          <a:extLst>
            <a:ext uri="{FF2B5EF4-FFF2-40B4-BE49-F238E27FC236}">
              <a16:creationId xmlns:a16="http://schemas.microsoft.com/office/drawing/2014/main" id="{00000000-0008-0000-1C00-00008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9" name="Option Button 1678">
          <a:extLst>
            <a:ext uri="{FF2B5EF4-FFF2-40B4-BE49-F238E27FC236}">
              <a16:creationId xmlns:a16="http://schemas.microsoft.com/office/drawing/2014/main" id="{00000000-0008-0000-1C00-00008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0" name="Option Button 1679">
          <a:extLst>
            <a:ext uri="{FF2B5EF4-FFF2-40B4-BE49-F238E27FC236}">
              <a16:creationId xmlns:a16="http://schemas.microsoft.com/office/drawing/2014/main" id="{00000000-0008-0000-1C00-00009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1" name="Group Box 1680" descr="Group Box 5">
          <a:extLst>
            <a:ext uri="{FF2B5EF4-FFF2-40B4-BE49-F238E27FC236}">
              <a16:creationId xmlns:a16="http://schemas.microsoft.com/office/drawing/2014/main" id="{00000000-0008-0000-1C00-00009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356</xdr:row>
      <xdr:rowOff>34920</xdr:rowOff>
    </xdr:from>
    <xdr:to>
      <xdr:col>7</xdr:col>
      <xdr:colOff>-323640</xdr:colOff>
      <xdr:row>357</xdr:row>
      <xdr:rowOff>0</xdr:rowOff>
    </xdr:to>
    <xdr:sp macro="" textlink="">
      <xdr:nvSpPr>
        <xdr:cNvPr id="1682" name="Option Button 1681">
          <a:extLst>
            <a:ext uri="{FF2B5EF4-FFF2-40B4-BE49-F238E27FC236}">
              <a16:creationId xmlns:a16="http://schemas.microsoft.com/office/drawing/2014/main" id="{00000000-0008-0000-1C00-00009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3" name="Option Button 1682">
          <a:extLst>
            <a:ext uri="{FF2B5EF4-FFF2-40B4-BE49-F238E27FC236}">
              <a16:creationId xmlns:a16="http://schemas.microsoft.com/office/drawing/2014/main" id="{00000000-0008-0000-1C00-00009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4" name="Option Button 1683">
          <a:extLst>
            <a:ext uri="{FF2B5EF4-FFF2-40B4-BE49-F238E27FC236}">
              <a16:creationId xmlns:a16="http://schemas.microsoft.com/office/drawing/2014/main" id="{00000000-0008-0000-1C00-00009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5" name="Option Button 1684">
          <a:extLst>
            <a:ext uri="{FF2B5EF4-FFF2-40B4-BE49-F238E27FC236}">
              <a16:creationId xmlns:a16="http://schemas.microsoft.com/office/drawing/2014/main" id="{00000000-0008-0000-1C00-00009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6" name="Group Box 1685" descr="Group Box 5">
          <a:extLst>
            <a:ext uri="{FF2B5EF4-FFF2-40B4-BE49-F238E27FC236}">
              <a16:creationId xmlns:a16="http://schemas.microsoft.com/office/drawing/2014/main" id="{00000000-0008-0000-1C00-00009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357</xdr:row>
      <xdr:rowOff>34920</xdr:rowOff>
    </xdr:from>
    <xdr:to>
      <xdr:col>7</xdr:col>
      <xdr:colOff>-323640</xdr:colOff>
      <xdr:row>358</xdr:row>
      <xdr:rowOff>0</xdr:rowOff>
    </xdr:to>
    <xdr:sp macro="" textlink="">
      <xdr:nvSpPr>
        <xdr:cNvPr id="1687" name="Option Button 1686">
          <a:extLst>
            <a:ext uri="{FF2B5EF4-FFF2-40B4-BE49-F238E27FC236}">
              <a16:creationId xmlns:a16="http://schemas.microsoft.com/office/drawing/2014/main" id="{00000000-0008-0000-1C00-00009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8" name="Option Button 1687">
          <a:extLst>
            <a:ext uri="{FF2B5EF4-FFF2-40B4-BE49-F238E27FC236}">
              <a16:creationId xmlns:a16="http://schemas.microsoft.com/office/drawing/2014/main" id="{00000000-0008-0000-1C00-00009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9" name="Option Button 1688">
          <a:extLst>
            <a:ext uri="{FF2B5EF4-FFF2-40B4-BE49-F238E27FC236}">
              <a16:creationId xmlns:a16="http://schemas.microsoft.com/office/drawing/2014/main" id="{00000000-0008-0000-1C00-00009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0" name="Option Button 1689">
          <a:extLst>
            <a:ext uri="{FF2B5EF4-FFF2-40B4-BE49-F238E27FC236}">
              <a16:creationId xmlns:a16="http://schemas.microsoft.com/office/drawing/2014/main" id="{00000000-0008-0000-1C00-00009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1" name="Group Box 1690" descr="Group Box 5">
          <a:extLst>
            <a:ext uri="{FF2B5EF4-FFF2-40B4-BE49-F238E27FC236}">
              <a16:creationId xmlns:a16="http://schemas.microsoft.com/office/drawing/2014/main" id="{00000000-0008-0000-1C00-00009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358</xdr:row>
      <xdr:rowOff>34920</xdr:rowOff>
    </xdr:from>
    <xdr:to>
      <xdr:col>7</xdr:col>
      <xdr:colOff>-323640</xdr:colOff>
      <xdr:row>359</xdr:row>
      <xdr:rowOff>0</xdr:rowOff>
    </xdr:to>
    <xdr:sp macro="" textlink="">
      <xdr:nvSpPr>
        <xdr:cNvPr id="1692" name="Option Button 1691">
          <a:extLst>
            <a:ext uri="{FF2B5EF4-FFF2-40B4-BE49-F238E27FC236}">
              <a16:creationId xmlns:a16="http://schemas.microsoft.com/office/drawing/2014/main" id="{00000000-0008-0000-1C00-00009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3" name="Option Button 1692">
          <a:extLst>
            <a:ext uri="{FF2B5EF4-FFF2-40B4-BE49-F238E27FC236}">
              <a16:creationId xmlns:a16="http://schemas.microsoft.com/office/drawing/2014/main" id="{00000000-0008-0000-1C00-00009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4" name="Option Button 1693">
          <a:extLst>
            <a:ext uri="{FF2B5EF4-FFF2-40B4-BE49-F238E27FC236}">
              <a16:creationId xmlns:a16="http://schemas.microsoft.com/office/drawing/2014/main" id="{00000000-0008-0000-1C00-00009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5" name="Option Button 1694">
          <a:extLst>
            <a:ext uri="{FF2B5EF4-FFF2-40B4-BE49-F238E27FC236}">
              <a16:creationId xmlns:a16="http://schemas.microsoft.com/office/drawing/2014/main" id="{00000000-0008-0000-1C00-00009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6" name="Group Box 1695" descr="Group Box 5">
          <a:extLst>
            <a:ext uri="{FF2B5EF4-FFF2-40B4-BE49-F238E27FC236}">
              <a16:creationId xmlns:a16="http://schemas.microsoft.com/office/drawing/2014/main" id="{00000000-0008-0000-1C00-0000A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359</xdr:row>
      <xdr:rowOff>34920</xdr:rowOff>
    </xdr:from>
    <xdr:to>
      <xdr:col>7</xdr:col>
      <xdr:colOff>-323640</xdr:colOff>
      <xdr:row>360</xdr:row>
      <xdr:rowOff>0</xdr:rowOff>
    </xdr:to>
    <xdr:sp macro="" textlink="">
      <xdr:nvSpPr>
        <xdr:cNvPr id="1697" name="Option Button 1696">
          <a:extLst>
            <a:ext uri="{FF2B5EF4-FFF2-40B4-BE49-F238E27FC236}">
              <a16:creationId xmlns:a16="http://schemas.microsoft.com/office/drawing/2014/main" id="{00000000-0008-0000-1C00-0000A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8" name="Option Button 1697">
          <a:extLst>
            <a:ext uri="{FF2B5EF4-FFF2-40B4-BE49-F238E27FC236}">
              <a16:creationId xmlns:a16="http://schemas.microsoft.com/office/drawing/2014/main" id="{00000000-0008-0000-1C00-0000A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9" name="Option Button 1698">
          <a:extLst>
            <a:ext uri="{FF2B5EF4-FFF2-40B4-BE49-F238E27FC236}">
              <a16:creationId xmlns:a16="http://schemas.microsoft.com/office/drawing/2014/main" id="{00000000-0008-0000-1C00-0000A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0" name="Option Button 1699">
          <a:extLst>
            <a:ext uri="{FF2B5EF4-FFF2-40B4-BE49-F238E27FC236}">
              <a16:creationId xmlns:a16="http://schemas.microsoft.com/office/drawing/2014/main" id="{00000000-0008-0000-1C00-0000A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1" name="Group Box 1700" descr="Group Box 5">
          <a:extLst>
            <a:ext uri="{FF2B5EF4-FFF2-40B4-BE49-F238E27FC236}">
              <a16:creationId xmlns:a16="http://schemas.microsoft.com/office/drawing/2014/main" id="{00000000-0008-0000-1C00-0000A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360</xdr:row>
      <xdr:rowOff>34920</xdr:rowOff>
    </xdr:from>
    <xdr:to>
      <xdr:col>7</xdr:col>
      <xdr:colOff>-323640</xdr:colOff>
      <xdr:row>361</xdr:row>
      <xdr:rowOff>0</xdr:rowOff>
    </xdr:to>
    <xdr:sp macro="" textlink="">
      <xdr:nvSpPr>
        <xdr:cNvPr id="1702" name="Option Button 1701">
          <a:extLst>
            <a:ext uri="{FF2B5EF4-FFF2-40B4-BE49-F238E27FC236}">
              <a16:creationId xmlns:a16="http://schemas.microsoft.com/office/drawing/2014/main" id="{00000000-0008-0000-1C00-0000A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3" name="Option Button 1702">
          <a:extLst>
            <a:ext uri="{FF2B5EF4-FFF2-40B4-BE49-F238E27FC236}">
              <a16:creationId xmlns:a16="http://schemas.microsoft.com/office/drawing/2014/main" id="{00000000-0008-0000-1C00-0000A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4" name="Option Button 1703">
          <a:extLst>
            <a:ext uri="{FF2B5EF4-FFF2-40B4-BE49-F238E27FC236}">
              <a16:creationId xmlns:a16="http://schemas.microsoft.com/office/drawing/2014/main" id="{00000000-0008-0000-1C00-0000A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5" name="Option Button 1704">
          <a:extLst>
            <a:ext uri="{FF2B5EF4-FFF2-40B4-BE49-F238E27FC236}">
              <a16:creationId xmlns:a16="http://schemas.microsoft.com/office/drawing/2014/main" id="{00000000-0008-0000-1C00-0000A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6" name="Group Box 1705" descr="Group Box 5">
          <a:extLst>
            <a:ext uri="{FF2B5EF4-FFF2-40B4-BE49-F238E27FC236}">
              <a16:creationId xmlns:a16="http://schemas.microsoft.com/office/drawing/2014/main" id="{00000000-0008-0000-1C00-0000A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361</xdr:row>
      <xdr:rowOff>34920</xdr:rowOff>
    </xdr:from>
    <xdr:to>
      <xdr:col>7</xdr:col>
      <xdr:colOff>-323640</xdr:colOff>
      <xdr:row>362</xdr:row>
      <xdr:rowOff>0</xdr:rowOff>
    </xdr:to>
    <xdr:sp macro="" textlink="">
      <xdr:nvSpPr>
        <xdr:cNvPr id="1707" name="Option Button 1706">
          <a:extLst>
            <a:ext uri="{FF2B5EF4-FFF2-40B4-BE49-F238E27FC236}">
              <a16:creationId xmlns:a16="http://schemas.microsoft.com/office/drawing/2014/main" id="{00000000-0008-0000-1C00-0000A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8" name="Option Button 1707">
          <a:extLst>
            <a:ext uri="{FF2B5EF4-FFF2-40B4-BE49-F238E27FC236}">
              <a16:creationId xmlns:a16="http://schemas.microsoft.com/office/drawing/2014/main" id="{00000000-0008-0000-1C00-0000A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9" name="Option Button 1708">
          <a:extLst>
            <a:ext uri="{FF2B5EF4-FFF2-40B4-BE49-F238E27FC236}">
              <a16:creationId xmlns:a16="http://schemas.microsoft.com/office/drawing/2014/main" id="{00000000-0008-0000-1C00-0000A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0" name="Option Button 1709">
          <a:extLst>
            <a:ext uri="{FF2B5EF4-FFF2-40B4-BE49-F238E27FC236}">
              <a16:creationId xmlns:a16="http://schemas.microsoft.com/office/drawing/2014/main" id="{00000000-0008-0000-1C00-0000A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1" name="Group Box 1710" descr="Group Box 5">
          <a:extLst>
            <a:ext uri="{FF2B5EF4-FFF2-40B4-BE49-F238E27FC236}">
              <a16:creationId xmlns:a16="http://schemas.microsoft.com/office/drawing/2014/main" id="{00000000-0008-0000-1C00-0000A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362</xdr:row>
      <xdr:rowOff>34920</xdr:rowOff>
    </xdr:from>
    <xdr:to>
      <xdr:col>7</xdr:col>
      <xdr:colOff>-323640</xdr:colOff>
      <xdr:row>363</xdr:row>
      <xdr:rowOff>0</xdr:rowOff>
    </xdr:to>
    <xdr:sp macro="" textlink="">
      <xdr:nvSpPr>
        <xdr:cNvPr id="1712" name="Option Button 1711">
          <a:extLst>
            <a:ext uri="{FF2B5EF4-FFF2-40B4-BE49-F238E27FC236}">
              <a16:creationId xmlns:a16="http://schemas.microsoft.com/office/drawing/2014/main" id="{00000000-0008-0000-1C00-0000B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3" name="Option Button 1712">
          <a:extLst>
            <a:ext uri="{FF2B5EF4-FFF2-40B4-BE49-F238E27FC236}">
              <a16:creationId xmlns:a16="http://schemas.microsoft.com/office/drawing/2014/main" id="{00000000-0008-0000-1C00-0000B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4" name="Option Button 1713">
          <a:extLst>
            <a:ext uri="{FF2B5EF4-FFF2-40B4-BE49-F238E27FC236}">
              <a16:creationId xmlns:a16="http://schemas.microsoft.com/office/drawing/2014/main" id="{00000000-0008-0000-1C00-0000B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5" name="Option Button 1714">
          <a:extLst>
            <a:ext uri="{FF2B5EF4-FFF2-40B4-BE49-F238E27FC236}">
              <a16:creationId xmlns:a16="http://schemas.microsoft.com/office/drawing/2014/main" id="{00000000-0008-0000-1C00-0000B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6" name="Group Box 1715" descr="Group Box 5">
          <a:extLst>
            <a:ext uri="{FF2B5EF4-FFF2-40B4-BE49-F238E27FC236}">
              <a16:creationId xmlns:a16="http://schemas.microsoft.com/office/drawing/2014/main" id="{00000000-0008-0000-1C00-0000B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363</xdr:row>
      <xdr:rowOff>34920</xdr:rowOff>
    </xdr:from>
    <xdr:to>
      <xdr:col>7</xdr:col>
      <xdr:colOff>-323640</xdr:colOff>
      <xdr:row>364</xdr:row>
      <xdr:rowOff>0</xdr:rowOff>
    </xdr:to>
    <xdr:sp macro="" textlink="">
      <xdr:nvSpPr>
        <xdr:cNvPr id="1717" name="Option Button 1716">
          <a:extLst>
            <a:ext uri="{FF2B5EF4-FFF2-40B4-BE49-F238E27FC236}">
              <a16:creationId xmlns:a16="http://schemas.microsoft.com/office/drawing/2014/main" id="{00000000-0008-0000-1C00-0000B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8" name="Option Button 1717">
          <a:extLst>
            <a:ext uri="{FF2B5EF4-FFF2-40B4-BE49-F238E27FC236}">
              <a16:creationId xmlns:a16="http://schemas.microsoft.com/office/drawing/2014/main" id="{00000000-0008-0000-1C00-0000B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9" name="Option Button 1718">
          <a:extLst>
            <a:ext uri="{FF2B5EF4-FFF2-40B4-BE49-F238E27FC236}">
              <a16:creationId xmlns:a16="http://schemas.microsoft.com/office/drawing/2014/main" id="{00000000-0008-0000-1C00-0000B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0" name="Option Button 1719">
          <a:extLst>
            <a:ext uri="{FF2B5EF4-FFF2-40B4-BE49-F238E27FC236}">
              <a16:creationId xmlns:a16="http://schemas.microsoft.com/office/drawing/2014/main" id="{00000000-0008-0000-1C00-0000B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1" name="Group Box 1720" descr="Group Box 5">
          <a:extLst>
            <a:ext uri="{FF2B5EF4-FFF2-40B4-BE49-F238E27FC236}">
              <a16:creationId xmlns:a16="http://schemas.microsoft.com/office/drawing/2014/main" id="{00000000-0008-0000-1C00-0000B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364</xdr:row>
      <xdr:rowOff>34920</xdr:rowOff>
    </xdr:from>
    <xdr:to>
      <xdr:col>7</xdr:col>
      <xdr:colOff>-323640</xdr:colOff>
      <xdr:row>365</xdr:row>
      <xdr:rowOff>0</xdr:rowOff>
    </xdr:to>
    <xdr:sp macro="" textlink="">
      <xdr:nvSpPr>
        <xdr:cNvPr id="1722" name="Option Button 1721">
          <a:extLst>
            <a:ext uri="{FF2B5EF4-FFF2-40B4-BE49-F238E27FC236}">
              <a16:creationId xmlns:a16="http://schemas.microsoft.com/office/drawing/2014/main" id="{00000000-0008-0000-1C00-0000B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3" name="Option Button 1722">
          <a:extLst>
            <a:ext uri="{FF2B5EF4-FFF2-40B4-BE49-F238E27FC236}">
              <a16:creationId xmlns:a16="http://schemas.microsoft.com/office/drawing/2014/main" id="{00000000-0008-0000-1C00-0000B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4" name="Option Button 1723">
          <a:extLst>
            <a:ext uri="{FF2B5EF4-FFF2-40B4-BE49-F238E27FC236}">
              <a16:creationId xmlns:a16="http://schemas.microsoft.com/office/drawing/2014/main" id="{00000000-0008-0000-1C00-0000B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5" name="Option Button 1724">
          <a:extLst>
            <a:ext uri="{FF2B5EF4-FFF2-40B4-BE49-F238E27FC236}">
              <a16:creationId xmlns:a16="http://schemas.microsoft.com/office/drawing/2014/main" id="{00000000-0008-0000-1C00-0000B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6" name="Group Box 1725" descr="Group Box 5">
          <a:extLst>
            <a:ext uri="{FF2B5EF4-FFF2-40B4-BE49-F238E27FC236}">
              <a16:creationId xmlns:a16="http://schemas.microsoft.com/office/drawing/2014/main" id="{00000000-0008-0000-1C00-0000B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365</xdr:row>
      <xdr:rowOff>34920</xdr:rowOff>
    </xdr:from>
    <xdr:to>
      <xdr:col>7</xdr:col>
      <xdr:colOff>-323640</xdr:colOff>
      <xdr:row>366</xdr:row>
      <xdr:rowOff>0</xdr:rowOff>
    </xdr:to>
    <xdr:sp macro="" textlink="">
      <xdr:nvSpPr>
        <xdr:cNvPr id="1727" name="Option Button 1726">
          <a:extLst>
            <a:ext uri="{FF2B5EF4-FFF2-40B4-BE49-F238E27FC236}">
              <a16:creationId xmlns:a16="http://schemas.microsoft.com/office/drawing/2014/main" id="{00000000-0008-0000-1C00-0000B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8" name="Option Button 1727">
          <a:extLst>
            <a:ext uri="{FF2B5EF4-FFF2-40B4-BE49-F238E27FC236}">
              <a16:creationId xmlns:a16="http://schemas.microsoft.com/office/drawing/2014/main" id="{00000000-0008-0000-1C00-0000C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9" name="Option Button 1728">
          <a:extLst>
            <a:ext uri="{FF2B5EF4-FFF2-40B4-BE49-F238E27FC236}">
              <a16:creationId xmlns:a16="http://schemas.microsoft.com/office/drawing/2014/main" id="{00000000-0008-0000-1C00-0000C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0" name="Option Button 1729">
          <a:extLst>
            <a:ext uri="{FF2B5EF4-FFF2-40B4-BE49-F238E27FC236}">
              <a16:creationId xmlns:a16="http://schemas.microsoft.com/office/drawing/2014/main" id="{00000000-0008-0000-1C00-0000C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1" name="Group Box 1730" descr="Group Box 5">
          <a:extLst>
            <a:ext uri="{FF2B5EF4-FFF2-40B4-BE49-F238E27FC236}">
              <a16:creationId xmlns:a16="http://schemas.microsoft.com/office/drawing/2014/main" id="{00000000-0008-0000-1C00-0000C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366</xdr:row>
      <xdr:rowOff>34920</xdr:rowOff>
    </xdr:from>
    <xdr:to>
      <xdr:col>7</xdr:col>
      <xdr:colOff>-323640</xdr:colOff>
      <xdr:row>367</xdr:row>
      <xdr:rowOff>0</xdr:rowOff>
    </xdr:to>
    <xdr:sp macro="" textlink="">
      <xdr:nvSpPr>
        <xdr:cNvPr id="1732" name="Option Button 1731">
          <a:extLst>
            <a:ext uri="{FF2B5EF4-FFF2-40B4-BE49-F238E27FC236}">
              <a16:creationId xmlns:a16="http://schemas.microsoft.com/office/drawing/2014/main" id="{00000000-0008-0000-1C00-0000C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3" name="Option Button 1732">
          <a:extLst>
            <a:ext uri="{FF2B5EF4-FFF2-40B4-BE49-F238E27FC236}">
              <a16:creationId xmlns:a16="http://schemas.microsoft.com/office/drawing/2014/main" id="{00000000-0008-0000-1C00-0000C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4" name="Option Button 1733">
          <a:extLst>
            <a:ext uri="{FF2B5EF4-FFF2-40B4-BE49-F238E27FC236}">
              <a16:creationId xmlns:a16="http://schemas.microsoft.com/office/drawing/2014/main" id="{00000000-0008-0000-1C00-0000C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5" name="Option Button 1734">
          <a:extLst>
            <a:ext uri="{FF2B5EF4-FFF2-40B4-BE49-F238E27FC236}">
              <a16:creationId xmlns:a16="http://schemas.microsoft.com/office/drawing/2014/main" id="{00000000-0008-0000-1C00-0000C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6" name="Group Box 1735" descr="Group Box 5">
          <a:extLst>
            <a:ext uri="{FF2B5EF4-FFF2-40B4-BE49-F238E27FC236}">
              <a16:creationId xmlns:a16="http://schemas.microsoft.com/office/drawing/2014/main" id="{00000000-0008-0000-1C00-0000C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367</xdr:row>
      <xdr:rowOff>34920</xdr:rowOff>
    </xdr:from>
    <xdr:to>
      <xdr:col>7</xdr:col>
      <xdr:colOff>-323640</xdr:colOff>
      <xdr:row>368</xdr:row>
      <xdr:rowOff>0</xdr:rowOff>
    </xdr:to>
    <xdr:sp macro="" textlink="">
      <xdr:nvSpPr>
        <xdr:cNvPr id="1737" name="Option Button 1736">
          <a:extLst>
            <a:ext uri="{FF2B5EF4-FFF2-40B4-BE49-F238E27FC236}">
              <a16:creationId xmlns:a16="http://schemas.microsoft.com/office/drawing/2014/main" id="{00000000-0008-0000-1C00-0000C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8" name="Option Button 1737">
          <a:extLst>
            <a:ext uri="{FF2B5EF4-FFF2-40B4-BE49-F238E27FC236}">
              <a16:creationId xmlns:a16="http://schemas.microsoft.com/office/drawing/2014/main" id="{00000000-0008-0000-1C00-0000C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9" name="Option Button 1738">
          <a:extLst>
            <a:ext uri="{FF2B5EF4-FFF2-40B4-BE49-F238E27FC236}">
              <a16:creationId xmlns:a16="http://schemas.microsoft.com/office/drawing/2014/main" id="{00000000-0008-0000-1C00-0000C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0" name="Option Button 1739">
          <a:extLst>
            <a:ext uri="{FF2B5EF4-FFF2-40B4-BE49-F238E27FC236}">
              <a16:creationId xmlns:a16="http://schemas.microsoft.com/office/drawing/2014/main" id="{00000000-0008-0000-1C00-0000C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1" name="Group Box 1740" descr="Group Box 5">
          <a:extLst>
            <a:ext uri="{FF2B5EF4-FFF2-40B4-BE49-F238E27FC236}">
              <a16:creationId xmlns:a16="http://schemas.microsoft.com/office/drawing/2014/main" id="{00000000-0008-0000-1C00-0000C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368</xdr:row>
      <xdr:rowOff>34920</xdr:rowOff>
    </xdr:from>
    <xdr:to>
      <xdr:col>7</xdr:col>
      <xdr:colOff>-323640</xdr:colOff>
      <xdr:row>369</xdr:row>
      <xdr:rowOff>0</xdr:rowOff>
    </xdr:to>
    <xdr:sp macro="" textlink="">
      <xdr:nvSpPr>
        <xdr:cNvPr id="1742" name="Option Button 1741">
          <a:extLst>
            <a:ext uri="{FF2B5EF4-FFF2-40B4-BE49-F238E27FC236}">
              <a16:creationId xmlns:a16="http://schemas.microsoft.com/office/drawing/2014/main" id="{00000000-0008-0000-1C00-0000C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3" name="Option Button 1742">
          <a:extLst>
            <a:ext uri="{FF2B5EF4-FFF2-40B4-BE49-F238E27FC236}">
              <a16:creationId xmlns:a16="http://schemas.microsoft.com/office/drawing/2014/main" id="{00000000-0008-0000-1C00-0000C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4" name="Option Button 1743">
          <a:extLst>
            <a:ext uri="{FF2B5EF4-FFF2-40B4-BE49-F238E27FC236}">
              <a16:creationId xmlns:a16="http://schemas.microsoft.com/office/drawing/2014/main" id="{00000000-0008-0000-1C00-0000D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5" name="Option Button 1744">
          <a:extLst>
            <a:ext uri="{FF2B5EF4-FFF2-40B4-BE49-F238E27FC236}">
              <a16:creationId xmlns:a16="http://schemas.microsoft.com/office/drawing/2014/main" id="{00000000-0008-0000-1C00-0000D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6" name="Group Box 1745" descr="Group Box 5">
          <a:extLst>
            <a:ext uri="{FF2B5EF4-FFF2-40B4-BE49-F238E27FC236}">
              <a16:creationId xmlns:a16="http://schemas.microsoft.com/office/drawing/2014/main" id="{00000000-0008-0000-1C00-0000D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369</xdr:row>
      <xdr:rowOff>34920</xdr:rowOff>
    </xdr:from>
    <xdr:to>
      <xdr:col>7</xdr:col>
      <xdr:colOff>-323640</xdr:colOff>
      <xdr:row>370</xdr:row>
      <xdr:rowOff>0</xdr:rowOff>
    </xdr:to>
    <xdr:sp macro="" textlink="">
      <xdr:nvSpPr>
        <xdr:cNvPr id="1747" name="Option Button 1746">
          <a:extLst>
            <a:ext uri="{FF2B5EF4-FFF2-40B4-BE49-F238E27FC236}">
              <a16:creationId xmlns:a16="http://schemas.microsoft.com/office/drawing/2014/main" id="{00000000-0008-0000-1C00-0000D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8" name="Option Button 1747">
          <a:extLst>
            <a:ext uri="{FF2B5EF4-FFF2-40B4-BE49-F238E27FC236}">
              <a16:creationId xmlns:a16="http://schemas.microsoft.com/office/drawing/2014/main" id="{00000000-0008-0000-1C00-0000D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9" name="Option Button 1748">
          <a:extLst>
            <a:ext uri="{FF2B5EF4-FFF2-40B4-BE49-F238E27FC236}">
              <a16:creationId xmlns:a16="http://schemas.microsoft.com/office/drawing/2014/main" id="{00000000-0008-0000-1C00-0000D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0" name="Option Button 1749">
          <a:extLst>
            <a:ext uri="{FF2B5EF4-FFF2-40B4-BE49-F238E27FC236}">
              <a16:creationId xmlns:a16="http://schemas.microsoft.com/office/drawing/2014/main" id="{00000000-0008-0000-1C00-0000D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1" name="Group Box 1750" descr="Group Box 5">
          <a:extLst>
            <a:ext uri="{FF2B5EF4-FFF2-40B4-BE49-F238E27FC236}">
              <a16:creationId xmlns:a16="http://schemas.microsoft.com/office/drawing/2014/main" id="{00000000-0008-0000-1C00-0000D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370</xdr:row>
      <xdr:rowOff>34920</xdr:rowOff>
    </xdr:from>
    <xdr:to>
      <xdr:col>7</xdr:col>
      <xdr:colOff>-323640</xdr:colOff>
      <xdr:row>371</xdr:row>
      <xdr:rowOff>0</xdr:rowOff>
    </xdr:to>
    <xdr:sp macro="" textlink="">
      <xdr:nvSpPr>
        <xdr:cNvPr id="1752" name="Option Button 1751">
          <a:extLst>
            <a:ext uri="{FF2B5EF4-FFF2-40B4-BE49-F238E27FC236}">
              <a16:creationId xmlns:a16="http://schemas.microsoft.com/office/drawing/2014/main" id="{00000000-0008-0000-1C00-0000D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3" name="Option Button 1752">
          <a:extLst>
            <a:ext uri="{FF2B5EF4-FFF2-40B4-BE49-F238E27FC236}">
              <a16:creationId xmlns:a16="http://schemas.microsoft.com/office/drawing/2014/main" id="{00000000-0008-0000-1C00-0000D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4" name="Option Button 1753">
          <a:extLst>
            <a:ext uri="{FF2B5EF4-FFF2-40B4-BE49-F238E27FC236}">
              <a16:creationId xmlns:a16="http://schemas.microsoft.com/office/drawing/2014/main" id="{00000000-0008-0000-1C00-0000D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5" name="Option Button 1754">
          <a:extLst>
            <a:ext uri="{FF2B5EF4-FFF2-40B4-BE49-F238E27FC236}">
              <a16:creationId xmlns:a16="http://schemas.microsoft.com/office/drawing/2014/main" id="{00000000-0008-0000-1C00-0000D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6" name="Group Box 1755" descr="Group Box 5">
          <a:extLst>
            <a:ext uri="{FF2B5EF4-FFF2-40B4-BE49-F238E27FC236}">
              <a16:creationId xmlns:a16="http://schemas.microsoft.com/office/drawing/2014/main" id="{00000000-0008-0000-1C00-0000D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371</xdr:row>
      <xdr:rowOff>34920</xdr:rowOff>
    </xdr:from>
    <xdr:to>
      <xdr:col>7</xdr:col>
      <xdr:colOff>-323640</xdr:colOff>
      <xdr:row>372</xdr:row>
      <xdr:rowOff>0</xdr:rowOff>
    </xdr:to>
    <xdr:sp macro="" textlink="">
      <xdr:nvSpPr>
        <xdr:cNvPr id="1757" name="Option Button 1756">
          <a:extLst>
            <a:ext uri="{FF2B5EF4-FFF2-40B4-BE49-F238E27FC236}">
              <a16:creationId xmlns:a16="http://schemas.microsoft.com/office/drawing/2014/main" id="{00000000-0008-0000-1C00-0000D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8" name="Option Button 1757">
          <a:extLst>
            <a:ext uri="{FF2B5EF4-FFF2-40B4-BE49-F238E27FC236}">
              <a16:creationId xmlns:a16="http://schemas.microsoft.com/office/drawing/2014/main" id="{00000000-0008-0000-1C00-0000D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9" name="Option Button 1758">
          <a:extLst>
            <a:ext uri="{FF2B5EF4-FFF2-40B4-BE49-F238E27FC236}">
              <a16:creationId xmlns:a16="http://schemas.microsoft.com/office/drawing/2014/main" id="{00000000-0008-0000-1C00-0000D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0" name="Option Button 1759">
          <a:extLst>
            <a:ext uri="{FF2B5EF4-FFF2-40B4-BE49-F238E27FC236}">
              <a16:creationId xmlns:a16="http://schemas.microsoft.com/office/drawing/2014/main" id="{00000000-0008-0000-1C00-0000E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1" name="Group Box 1760" descr="Group Box 5">
          <a:extLst>
            <a:ext uri="{FF2B5EF4-FFF2-40B4-BE49-F238E27FC236}">
              <a16:creationId xmlns:a16="http://schemas.microsoft.com/office/drawing/2014/main" id="{00000000-0008-0000-1C00-0000E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372</xdr:row>
      <xdr:rowOff>34920</xdr:rowOff>
    </xdr:from>
    <xdr:to>
      <xdr:col>7</xdr:col>
      <xdr:colOff>-323640</xdr:colOff>
      <xdr:row>373</xdr:row>
      <xdr:rowOff>0</xdr:rowOff>
    </xdr:to>
    <xdr:sp macro="" textlink="">
      <xdr:nvSpPr>
        <xdr:cNvPr id="1762" name="Option Button 1761">
          <a:extLst>
            <a:ext uri="{FF2B5EF4-FFF2-40B4-BE49-F238E27FC236}">
              <a16:creationId xmlns:a16="http://schemas.microsoft.com/office/drawing/2014/main" id="{00000000-0008-0000-1C00-0000E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3" name="Option Button 1762">
          <a:extLst>
            <a:ext uri="{FF2B5EF4-FFF2-40B4-BE49-F238E27FC236}">
              <a16:creationId xmlns:a16="http://schemas.microsoft.com/office/drawing/2014/main" id="{00000000-0008-0000-1C00-0000E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4" name="Option Button 1763">
          <a:extLst>
            <a:ext uri="{FF2B5EF4-FFF2-40B4-BE49-F238E27FC236}">
              <a16:creationId xmlns:a16="http://schemas.microsoft.com/office/drawing/2014/main" id="{00000000-0008-0000-1C00-0000E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5" name="Option Button 1764">
          <a:extLst>
            <a:ext uri="{FF2B5EF4-FFF2-40B4-BE49-F238E27FC236}">
              <a16:creationId xmlns:a16="http://schemas.microsoft.com/office/drawing/2014/main" id="{00000000-0008-0000-1C00-0000E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6" name="Group Box 1765" descr="Group Box 5">
          <a:extLst>
            <a:ext uri="{FF2B5EF4-FFF2-40B4-BE49-F238E27FC236}">
              <a16:creationId xmlns:a16="http://schemas.microsoft.com/office/drawing/2014/main" id="{00000000-0008-0000-1C00-0000E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373</xdr:row>
      <xdr:rowOff>34920</xdr:rowOff>
    </xdr:from>
    <xdr:to>
      <xdr:col>7</xdr:col>
      <xdr:colOff>-323640</xdr:colOff>
      <xdr:row>374</xdr:row>
      <xdr:rowOff>0</xdr:rowOff>
    </xdr:to>
    <xdr:sp macro="" textlink="">
      <xdr:nvSpPr>
        <xdr:cNvPr id="1767" name="Option Button 1766">
          <a:extLst>
            <a:ext uri="{FF2B5EF4-FFF2-40B4-BE49-F238E27FC236}">
              <a16:creationId xmlns:a16="http://schemas.microsoft.com/office/drawing/2014/main" id="{00000000-0008-0000-1C00-0000E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8" name="Option Button 1767">
          <a:extLst>
            <a:ext uri="{FF2B5EF4-FFF2-40B4-BE49-F238E27FC236}">
              <a16:creationId xmlns:a16="http://schemas.microsoft.com/office/drawing/2014/main" id="{00000000-0008-0000-1C00-0000E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9" name="Option Button 1768">
          <a:extLst>
            <a:ext uri="{FF2B5EF4-FFF2-40B4-BE49-F238E27FC236}">
              <a16:creationId xmlns:a16="http://schemas.microsoft.com/office/drawing/2014/main" id="{00000000-0008-0000-1C00-0000E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0" name="Option Button 1769">
          <a:extLst>
            <a:ext uri="{FF2B5EF4-FFF2-40B4-BE49-F238E27FC236}">
              <a16:creationId xmlns:a16="http://schemas.microsoft.com/office/drawing/2014/main" id="{00000000-0008-0000-1C00-0000E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1" name="Group Box 1770" descr="Group Box 5">
          <a:extLst>
            <a:ext uri="{FF2B5EF4-FFF2-40B4-BE49-F238E27FC236}">
              <a16:creationId xmlns:a16="http://schemas.microsoft.com/office/drawing/2014/main" id="{00000000-0008-0000-1C00-0000E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374</xdr:row>
      <xdr:rowOff>34920</xdr:rowOff>
    </xdr:from>
    <xdr:to>
      <xdr:col>7</xdr:col>
      <xdr:colOff>-323640</xdr:colOff>
      <xdr:row>375</xdr:row>
      <xdr:rowOff>0</xdr:rowOff>
    </xdr:to>
    <xdr:sp macro="" textlink="">
      <xdr:nvSpPr>
        <xdr:cNvPr id="1772" name="Option Button 1771">
          <a:extLst>
            <a:ext uri="{FF2B5EF4-FFF2-40B4-BE49-F238E27FC236}">
              <a16:creationId xmlns:a16="http://schemas.microsoft.com/office/drawing/2014/main" id="{00000000-0008-0000-1C00-0000E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3" name="Option Button 1772">
          <a:extLst>
            <a:ext uri="{FF2B5EF4-FFF2-40B4-BE49-F238E27FC236}">
              <a16:creationId xmlns:a16="http://schemas.microsoft.com/office/drawing/2014/main" id="{00000000-0008-0000-1C00-0000E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4" name="Option Button 1773">
          <a:extLst>
            <a:ext uri="{FF2B5EF4-FFF2-40B4-BE49-F238E27FC236}">
              <a16:creationId xmlns:a16="http://schemas.microsoft.com/office/drawing/2014/main" id="{00000000-0008-0000-1C00-0000E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5" name="Option Button 1774">
          <a:extLst>
            <a:ext uri="{FF2B5EF4-FFF2-40B4-BE49-F238E27FC236}">
              <a16:creationId xmlns:a16="http://schemas.microsoft.com/office/drawing/2014/main" id="{00000000-0008-0000-1C00-0000E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6" name="Group Box 1775" descr="Group Box 5">
          <a:extLst>
            <a:ext uri="{FF2B5EF4-FFF2-40B4-BE49-F238E27FC236}">
              <a16:creationId xmlns:a16="http://schemas.microsoft.com/office/drawing/2014/main" id="{00000000-0008-0000-1C00-0000F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375</xdr:row>
      <xdr:rowOff>34920</xdr:rowOff>
    </xdr:from>
    <xdr:to>
      <xdr:col>7</xdr:col>
      <xdr:colOff>-323640</xdr:colOff>
      <xdr:row>376</xdr:row>
      <xdr:rowOff>0</xdr:rowOff>
    </xdr:to>
    <xdr:sp macro="" textlink="">
      <xdr:nvSpPr>
        <xdr:cNvPr id="1777" name="Option Button 1776">
          <a:extLst>
            <a:ext uri="{FF2B5EF4-FFF2-40B4-BE49-F238E27FC236}">
              <a16:creationId xmlns:a16="http://schemas.microsoft.com/office/drawing/2014/main" id="{00000000-0008-0000-1C00-0000F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8" name="Option Button 1777">
          <a:extLst>
            <a:ext uri="{FF2B5EF4-FFF2-40B4-BE49-F238E27FC236}">
              <a16:creationId xmlns:a16="http://schemas.microsoft.com/office/drawing/2014/main" id="{00000000-0008-0000-1C00-0000F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9" name="Option Button 1778">
          <a:extLst>
            <a:ext uri="{FF2B5EF4-FFF2-40B4-BE49-F238E27FC236}">
              <a16:creationId xmlns:a16="http://schemas.microsoft.com/office/drawing/2014/main" id="{00000000-0008-0000-1C00-0000F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0" name="Option Button 1779">
          <a:extLst>
            <a:ext uri="{FF2B5EF4-FFF2-40B4-BE49-F238E27FC236}">
              <a16:creationId xmlns:a16="http://schemas.microsoft.com/office/drawing/2014/main" id="{00000000-0008-0000-1C00-0000F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1" name="Group Box 1780" descr="Group Box 5">
          <a:extLst>
            <a:ext uri="{FF2B5EF4-FFF2-40B4-BE49-F238E27FC236}">
              <a16:creationId xmlns:a16="http://schemas.microsoft.com/office/drawing/2014/main" id="{00000000-0008-0000-1C00-0000F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376</xdr:row>
      <xdr:rowOff>34920</xdr:rowOff>
    </xdr:from>
    <xdr:to>
      <xdr:col>7</xdr:col>
      <xdr:colOff>-323640</xdr:colOff>
      <xdr:row>377</xdr:row>
      <xdr:rowOff>0</xdr:rowOff>
    </xdr:to>
    <xdr:sp macro="" textlink="">
      <xdr:nvSpPr>
        <xdr:cNvPr id="1782" name="Option Button 1781">
          <a:extLst>
            <a:ext uri="{FF2B5EF4-FFF2-40B4-BE49-F238E27FC236}">
              <a16:creationId xmlns:a16="http://schemas.microsoft.com/office/drawing/2014/main" id="{00000000-0008-0000-1C00-0000F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3" name="Option Button 1782">
          <a:extLst>
            <a:ext uri="{FF2B5EF4-FFF2-40B4-BE49-F238E27FC236}">
              <a16:creationId xmlns:a16="http://schemas.microsoft.com/office/drawing/2014/main" id="{00000000-0008-0000-1C00-0000F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4" name="Option Button 1783">
          <a:extLst>
            <a:ext uri="{FF2B5EF4-FFF2-40B4-BE49-F238E27FC236}">
              <a16:creationId xmlns:a16="http://schemas.microsoft.com/office/drawing/2014/main" id="{00000000-0008-0000-1C00-0000F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5" name="Option Button 1784">
          <a:extLst>
            <a:ext uri="{FF2B5EF4-FFF2-40B4-BE49-F238E27FC236}">
              <a16:creationId xmlns:a16="http://schemas.microsoft.com/office/drawing/2014/main" id="{00000000-0008-0000-1C00-0000F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6" name="Group Box 1785" descr="Group Box 5">
          <a:extLst>
            <a:ext uri="{FF2B5EF4-FFF2-40B4-BE49-F238E27FC236}">
              <a16:creationId xmlns:a16="http://schemas.microsoft.com/office/drawing/2014/main" id="{00000000-0008-0000-1C00-0000F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377</xdr:row>
      <xdr:rowOff>34920</xdr:rowOff>
    </xdr:from>
    <xdr:to>
      <xdr:col>7</xdr:col>
      <xdr:colOff>-323640</xdr:colOff>
      <xdr:row>378</xdr:row>
      <xdr:rowOff>0</xdr:rowOff>
    </xdr:to>
    <xdr:sp macro="" textlink="">
      <xdr:nvSpPr>
        <xdr:cNvPr id="1787" name="Option Button 1786">
          <a:extLst>
            <a:ext uri="{FF2B5EF4-FFF2-40B4-BE49-F238E27FC236}">
              <a16:creationId xmlns:a16="http://schemas.microsoft.com/office/drawing/2014/main" id="{00000000-0008-0000-1C00-0000F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8" name="Option Button 1787">
          <a:extLst>
            <a:ext uri="{FF2B5EF4-FFF2-40B4-BE49-F238E27FC236}">
              <a16:creationId xmlns:a16="http://schemas.microsoft.com/office/drawing/2014/main" id="{00000000-0008-0000-1C00-0000F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9" name="Option Button 1788">
          <a:extLst>
            <a:ext uri="{FF2B5EF4-FFF2-40B4-BE49-F238E27FC236}">
              <a16:creationId xmlns:a16="http://schemas.microsoft.com/office/drawing/2014/main" id="{00000000-0008-0000-1C00-0000F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0" name="Option Button 1789">
          <a:extLst>
            <a:ext uri="{FF2B5EF4-FFF2-40B4-BE49-F238E27FC236}">
              <a16:creationId xmlns:a16="http://schemas.microsoft.com/office/drawing/2014/main" id="{00000000-0008-0000-1C00-0000F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1" name="Group Box 1790" descr="Group Box 5">
          <a:extLst>
            <a:ext uri="{FF2B5EF4-FFF2-40B4-BE49-F238E27FC236}">
              <a16:creationId xmlns:a16="http://schemas.microsoft.com/office/drawing/2014/main" id="{00000000-0008-0000-1C00-0000F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378</xdr:row>
      <xdr:rowOff>34920</xdr:rowOff>
    </xdr:from>
    <xdr:to>
      <xdr:col>7</xdr:col>
      <xdr:colOff>-323640</xdr:colOff>
      <xdr:row>379</xdr:row>
      <xdr:rowOff>0</xdr:rowOff>
    </xdr:to>
    <xdr:sp macro="" textlink="">
      <xdr:nvSpPr>
        <xdr:cNvPr id="1792" name="Option Button 1791">
          <a:extLst>
            <a:ext uri="{FF2B5EF4-FFF2-40B4-BE49-F238E27FC236}">
              <a16:creationId xmlns:a16="http://schemas.microsoft.com/office/drawing/2014/main" id="{00000000-0008-0000-1C00-00000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3" name="Option Button 1792">
          <a:extLst>
            <a:ext uri="{FF2B5EF4-FFF2-40B4-BE49-F238E27FC236}">
              <a16:creationId xmlns:a16="http://schemas.microsoft.com/office/drawing/2014/main" id="{00000000-0008-0000-1C00-00000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4" name="Option Button 1793">
          <a:extLst>
            <a:ext uri="{FF2B5EF4-FFF2-40B4-BE49-F238E27FC236}">
              <a16:creationId xmlns:a16="http://schemas.microsoft.com/office/drawing/2014/main" id="{00000000-0008-0000-1C00-00000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5" name="Option Button 1794">
          <a:extLst>
            <a:ext uri="{FF2B5EF4-FFF2-40B4-BE49-F238E27FC236}">
              <a16:creationId xmlns:a16="http://schemas.microsoft.com/office/drawing/2014/main" id="{00000000-0008-0000-1C00-00000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6" name="Group Box 1795" descr="Group Box 5">
          <a:extLst>
            <a:ext uri="{FF2B5EF4-FFF2-40B4-BE49-F238E27FC236}">
              <a16:creationId xmlns:a16="http://schemas.microsoft.com/office/drawing/2014/main" id="{00000000-0008-0000-1C00-00000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379</xdr:row>
      <xdr:rowOff>34920</xdr:rowOff>
    </xdr:from>
    <xdr:to>
      <xdr:col>7</xdr:col>
      <xdr:colOff>-323640</xdr:colOff>
      <xdr:row>380</xdr:row>
      <xdr:rowOff>0</xdr:rowOff>
    </xdr:to>
    <xdr:sp macro="" textlink="">
      <xdr:nvSpPr>
        <xdr:cNvPr id="1797" name="Option Button 1796">
          <a:extLst>
            <a:ext uri="{FF2B5EF4-FFF2-40B4-BE49-F238E27FC236}">
              <a16:creationId xmlns:a16="http://schemas.microsoft.com/office/drawing/2014/main" id="{00000000-0008-0000-1C00-00000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8" name="Option Button 1797">
          <a:extLst>
            <a:ext uri="{FF2B5EF4-FFF2-40B4-BE49-F238E27FC236}">
              <a16:creationId xmlns:a16="http://schemas.microsoft.com/office/drawing/2014/main" id="{00000000-0008-0000-1C00-00000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9" name="Option Button 1798">
          <a:extLst>
            <a:ext uri="{FF2B5EF4-FFF2-40B4-BE49-F238E27FC236}">
              <a16:creationId xmlns:a16="http://schemas.microsoft.com/office/drawing/2014/main" id="{00000000-0008-0000-1C00-00000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0" name="Option Button 1799">
          <a:extLst>
            <a:ext uri="{FF2B5EF4-FFF2-40B4-BE49-F238E27FC236}">
              <a16:creationId xmlns:a16="http://schemas.microsoft.com/office/drawing/2014/main" id="{00000000-0008-0000-1C00-00000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1" name="Group Box 1800" descr="Group Box 5">
          <a:extLst>
            <a:ext uri="{FF2B5EF4-FFF2-40B4-BE49-F238E27FC236}">
              <a16:creationId xmlns:a16="http://schemas.microsoft.com/office/drawing/2014/main" id="{00000000-0008-0000-1C00-00000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380</xdr:row>
      <xdr:rowOff>34920</xdr:rowOff>
    </xdr:from>
    <xdr:to>
      <xdr:col>7</xdr:col>
      <xdr:colOff>-323640</xdr:colOff>
      <xdr:row>381</xdr:row>
      <xdr:rowOff>0</xdr:rowOff>
    </xdr:to>
    <xdr:sp macro="" textlink="">
      <xdr:nvSpPr>
        <xdr:cNvPr id="1802" name="Option Button 1801">
          <a:extLst>
            <a:ext uri="{FF2B5EF4-FFF2-40B4-BE49-F238E27FC236}">
              <a16:creationId xmlns:a16="http://schemas.microsoft.com/office/drawing/2014/main" id="{00000000-0008-0000-1C00-00000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3" name="Option Button 1802">
          <a:extLst>
            <a:ext uri="{FF2B5EF4-FFF2-40B4-BE49-F238E27FC236}">
              <a16:creationId xmlns:a16="http://schemas.microsoft.com/office/drawing/2014/main" id="{00000000-0008-0000-1C00-00000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4" name="Option Button 1803">
          <a:extLst>
            <a:ext uri="{FF2B5EF4-FFF2-40B4-BE49-F238E27FC236}">
              <a16:creationId xmlns:a16="http://schemas.microsoft.com/office/drawing/2014/main" id="{00000000-0008-0000-1C00-00000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5" name="Option Button 1804">
          <a:extLst>
            <a:ext uri="{FF2B5EF4-FFF2-40B4-BE49-F238E27FC236}">
              <a16:creationId xmlns:a16="http://schemas.microsoft.com/office/drawing/2014/main" id="{00000000-0008-0000-1C00-00000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6" name="Group Box 1805" descr="Group Box 5">
          <a:extLst>
            <a:ext uri="{FF2B5EF4-FFF2-40B4-BE49-F238E27FC236}">
              <a16:creationId xmlns:a16="http://schemas.microsoft.com/office/drawing/2014/main" id="{00000000-0008-0000-1C00-00000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381</xdr:row>
      <xdr:rowOff>34920</xdr:rowOff>
    </xdr:from>
    <xdr:to>
      <xdr:col>7</xdr:col>
      <xdr:colOff>-323640</xdr:colOff>
      <xdr:row>382</xdr:row>
      <xdr:rowOff>0</xdr:rowOff>
    </xdr:to>
    <xdr:sp macro="" textlink="">
      <xdr:nvSpPr>
        <xdr:cNvPr id="1807" name="Option Button 1806">
          <a:extLst>
            <a:ext uri="{FF2B5EF4-FFF2-40B4-BE49-F238E27FC236}">
              <a16:creationId xmlns:a16="http://schemas.microsoft.com/office/drawing/2014/main" id="{00000000-0008-0000-1C00-00000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8" name="Option Button 1807">
          <a:extLst>
            <a:ext uri="{FF2B5EF4-FFF2-40B4-BE49-F238E27FC236}">
              <a16:creationId xmlns:a16="http://schemas.microsoft.com/office/drawing/2014/main" id="{00000000-0008-0000-1C00-00001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9" name="Option Button 1808">
          <a:extLst>
            <a:ext uri="{FF2B5EF4-FFF2-40B4-BE49-F238E27FC236}">
              <a16:creationId xmlns:a16="http://schemas.microsoft.com/office/drawing/2014/main" id="{00000000-0008-0000-1C00-00001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0" name="Option Button 1809">
          <a:extLst>
            <a:ext uri="{FF2B5EF4-FFF2-40B4-BE49-F238E27FC236}">
              <a16:creationId xmlns:a16="http://schemas.microsoft.com/office/drawing/2014/main" id="{00000000-0008-0000-1C00-00001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1" name="Group Box 1810" descr="Group Box 5">
          <a:extLst>
            <a:ext uri="{FF2B5EF4-FFF2-40B4-BE49-F238E27FC236}">
              <a16:creationId xmlns:a16="http://schemas.microsoft.com/office/drawing/2014/main" id="{00000000-0008-0000-1C00-00001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382</xdr:row>
      <xdr:rowOff>34920</xdr:rowOff>
    </xdr:from>
    <xdr:to>
      <xdr:col>7</xdr:col>
      <xdr:colOff>-323640</xdr:colOff>
      <xdr:row>383</xdr:row>
      <xdr:rowOff>0</xdr:rowOff>
    </xdr:to>
    <xdr:sp macro="" textlink="">
      <xdr:nvSpPr>
        <xdr:cNvPr id="1812" name="Option Button 1811">
          <a:extLst>
            <a:ext uri="{FF2B5EF4-FFF2-40B4-BE49-F238E27FC236}">
              <a16:creationId xmlns:a16="http://schemas.microsoft.com/office/drawing/2014/main" id="{00000000-0008-0000-1C00-00001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3" name="Option Button 1812">
          <a:extLst>
            <a:ext uri="{FF2B5EF4-FFF2-40B4-BE49-F238E27FC236}">
              <a16:creationId xmlns:a16="http://schemas.microsoft.com/office/drawing/2014/main" id="{00000000-0008-0000-1C00-00001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4" name="Option Button 1813">
          <a:extLst>
            <a:ext uri="{FF2B5EF4-FFF2-40B4-BE49-F238E27FC236}">
              <a16:creationId xmlns:a16="http://schemas.microsoft.com/office/drawing/2014/main" id="{00000000-0008-0000-1C00-00001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5" name="Option Button 1814">
          <a:extLst>
            <a:ext uri="{FF2B5EF4-FFF2-40B4-BE49-F238E27FC236}">
              <a16:creationId xmlns:a16="http://schemas.microsoft.com/office/drawing/2014/main" id="{00000000-0008-0000-1C00-00001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6" name="Group Box 1815" descr="Group Box 5">
          <a:extLst>
            <a:ext uri="{FF2B5EF4-FFF2-40B4-BE49-F238E27FC236}">
              <a16:creationId xmlns:a16="http://schemas.microsoft.com/office/drawing/2014/main" id="{00000000-0008-0000-1C00-00001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383</xdr:row>
      <xdr:rowOff>34920</xdr:rowOff>
    </xdr:from>
    <xdr:to>
      <xdr:col>7</xdr:col>
      <xdr:colOff>-323640</xdr:colOff>
      <xdr:row>384</xdr:row>
      <xdr:rowOff>0</xdr:rowOff>
    </xdr:to>
    <xdr:sp macro="" textlink="">
      <xdr:nvSpPr>
        <xdr:cNvPr id="1817" name="Option Button 1816">
          <a:extLst>
            <a:ext uri="{FF2B5EF4-FFF2-40B4-BE49-F238E27FC236}">
              <a16:creationId xmlns:a16="http://schemas.microsoft.com/office/drawing/2014/main" id="{00000000-0008-0000-1C00-00001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8" name="Option Button 1817">
          <a:extLst>
            <a:ext uri="{FF2B5EF4-FFF2-40B4-BE49-F238E27FC236}">
              <a16:creationId xmlns:a16="http://schemas.microsoft.com/office/drawing/2014/main" id="{00000000-0008-0000-1C00-00001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9" name="Option Button 1818">
          <a:extLst>
            <a:ext uri="{FF2B5EF4-FFF2-40B4-BE49-F238E27FC236}">
              <a16:creationId xmlns:a16="http://schemas.microsoft.com/office/drawing/2014/main" id="{00000000-0008-0000-1C00-00001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0" name="Option Button 1819">
          <a:extLst>
            <a:ext uri="{FF2B5EF4-FFF2-40B4-BE49-F238E27FC236}">
              <a16:creationId xmlns:a16="http://schemas.microsoft.com/office/drawing/2014/main" id="{00000000-0008-0000-1C00-00001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1" name="Group Box 1820" descr="Group Box 5">
          <a:extLst>
            <a:ext uri="{FF2B5EF4-FFF2-40B4-BE49-F238E27FC236}">
              <a16:creationId xmlns:a16="http://schemas.microsoft.com/office/drawing/2014/main" id="{00000000-0008-0000-1C00-00001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384</xdr:row>
      <xdr:rowOff>34920</xdr:rowOff>
    </xdr:from>
    <xdr:to>
      <xdr:col>7</xdr:col>
      <xdr:colOff>-323640</xdr:colOff>
      <xdr:row>385</xdr:row>
      <xdr:rowOff>0</xdr:rowOff>
    </xdr:to>
    <xdr:sp macro="" textlink="">
      <xdr:nvSpPr>
        <xdr:cNvPr id="1822" name="Option Button 1821">
          <a:extLst>
            <a:ext uri="{FF2B5EF4-FFF2-40B4-BE49-F238E27FC236}">
              <a16:creationId xmlns:a16="http://schemas.microsoft.com/office/drawing/2014/main" id="{00000000-0008-0000-1C00-00001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3" name="Option Button 1822">
          <a:extLst>
            <a:ext uri="{FF2B5EF4-FFF2-40B4-BE49-F238E27FC236}">
              <a16:creationId xmlns:a16="http://schemas.microsoft.com/office/drawing/2014/main" id="{00000000-0008-0000-1C00-00001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4" name="Option Button 1823">
          <a:extLst>
            <a:ext uri="{FF2B5EF4-FFF2-40B4-BE49-F238E27FC236}">
              <a16:creationId xmlns:a16="http://schemas.microsoft.com/office/drawing/2014/main" id="{00000000-0008-0000-1C00-00002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5" name="Option Button 1824">
          <a:extLst>
            <a:ext uri="{FF2B5EF4-FFF2-40B4-BE49-F238E27FC236}">
              <a16:creationId xmlns:a16="http://schemas.microsoft.com/office/drawing/2014/main" id="{00000000-0008-0000-1C00-00002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6" name="Group Box 1825" descr="Group Box 5">
          <a:extLst>
            <a:ext uri="{FF2B5EF4-FFF2-40B4-BE49-F238E27FC236}">
              <a16:creationId xmlns:a16="http://schemas.microsoft.com/office/drawing/2014/main" id="{00000000-0008-0000-1C00-00002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385</xdr:row>
      <xdr:rowOff>34920</xdr:rowOff>
    </xdr:from>
    <xdr:to>
      <xdr:col>7</xdr:col>
      <xdr:colOff>-323640</xdr:colOff>
      <xdr:row>386</xdr:row>
      <xdr:rowOff>0</xdr:rowOff>
    </xdr:to>
    <xdr:sp macro="" textlink="">
      <xdr:nvSpPr>
        <xdr:cNvPr id="1827" name="Option Button 1826">
          <a:extLst>
            <a:ext uri="{FF2B5EF4-FFF2-40B4-BE49-F238E27FC236}">
              <a16:creationId xmlns:a16="http://schemas.microsoft.com/office/drawing/2014/main" id="{00000000-0008-0000-1C00-00002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8" name="Option Button 1827">
          <a:extLst>
            <a:ext uri="{FF2B5EF4-FFF2-40B4-BE49-F238E27FC236}">
              <a16:creationId xmlns:a16="http://schemas.microsoft.com/office/drawing/2014/main" id="{00000000-0008-0000-1C00-00002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9" name="Option Button 1828">
          <a:extLst>
            <a:ext uri="{FF2B5EF4-FFF2-40B4-BE49-F238E27FC236}">
              <a16:creationId xmlns:a16="http://schemas.microsoft.com/office/drawing/2014/main" id="{00000000-0008-0000-1C00-00002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0" name="Option Button 1829">
          <a:extLst>
            <a:ext uri="{FF2B5EF4-FFF2-40B4-BE49-F238E27FC236}">
              <a16:creationId xmlns:a16="http://schemas.microsoft.com/office/drawing/2014/main" id="{00000000-0008-0000-1C00-00002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1" name="Group Box 1830" descr="Group Box 5">
          <a:extLst>
            <a:ext uri="{FF2B5EF4-FFF2-40B4-BE49-F238E27FC236}">
              <a16:creationId xmlns:a16="http://schemas.microsoft.com/office/drawing/2014/main" id="{00000000-0008-0000-1C00-00002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386</xdr:row>
      <xdr:rowOff>34920</xdr:rowOff>
    </xdr:from>
    <xdr:to>
      <xdr:col>7</xdr:col>
      <xdr:colOff>-323640</xdr:colOff>
      <xdr:row>387</xdr:row>
      <xdr:rowOff>0</xdr:rowOff>
    </xdr:to>
    <xdr:sp macro="" textlink="">
      <xdr:nvSpPr>
        <xdr:cNvPr id="1832" name="Option Button 1831">
          <a:extLst>
            <a:ext uri="{FF2B5EF4-FFF2-40B4-BE49-F238E27FC236}">
              <a16:creationId xmlns:a16="http://schemas.microsoft.com/office/drawing/2014/main" id="{00000000-0008-0000-1C00-00002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3" name="Option Button 1832">
          <a:extLst>
            <a:ext uri="{FF2B5EF4-FFF2-40B4-BE49-F238E27FC236}">
              <a16:creationId xmlns:a16="http://schemas.microsoft.com/office/drawing/2014/main" id="{00000000-0008-0000-1C00-00002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4" name="Option Button 1833">
          <a:extLst>
            <a:ext uri="{FF2B5EF4-FFF2-40B4-BE49-F238E27FC236}">
              <a16:creationId xmlns:a16="http://schemas.microsoft.com/office/drawing/2014/main" id="{00000000-0008-0000-1C00-00002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5" name="Option Button 1834">
          <a:extLst>
            <a:ext uri="{FF2B5EF4-FFF2-40B4-BE49-F238E27FC236}">
              <a16:creationId xmlns:a16="http://schemas.microsoft.com/office/drawing/2014/main" id="{00000000-0008-0000-1C00-00002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6" name="Group Box 1835" descr="Group Box 5">
          <a:extLst>
            <a:ext uri="{FF2B5EF4-FFF2-40B4-BE49-F238E27FC236}">
              <a16:creationId xmlns:a16="http://schemas.microsoft.com/office/drawing/2014/main" id="{00000000-0008-0000-1C00-00002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387</xdr:row>
      <xdr:rowOff>34920</xdr:rowOff>
    </xdr:from>
    <xdr:to>
      <xdr:col>7</xdr:col>
      <xdr:colOff>-323640</xdr:colOff>
      <xdr:row>388</xdr:row>
      <xdr:rowOff>0</xdr:rowOff>
    </xdr:to>
    <xdr:sp macro="" textlink="">
      <xdr:nvSpPr>
        <xdr:cNvPr id="1837" name="Option Button 1836">
          <a:extLst>
            <a:ext uri="{FF2B5EF4-FFF2-40B4-BE49-F238E27FC236}">
              <a16:creationId xmlns:a16="http://schemas.microsoft.com/office/drawing/2014/main" id="{00000000-0008-0000-1C00-00002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8" name="Option Button 1837">
          <a:extLst>
            <a:ext uri="{FF2B5EF4-FFF2-40B4-BE49-F238E27FC236}">
              <a16:creationId xmlns:a16="http://schemas.microsoft.com/office/drawing/2014/main" id="{00000000-0008-0000-1C00-00002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9" name="Option Button 1838">
          <a:extLst>
            <a:ext uri="{FF2B5EF4-FFF2-40B4-BE49-F238E27FC236}">
              <a16:creationId xmlns:a16="http://schemas.microsoft.com/office/drawing/2014/main" id="{00000000-0008-0000-1C00-00002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0" name="Option Button 1839">
          <a:extLst>
            <a:ext uri="{FF2B5EF4-FFF2-40B4-BE49-F238E27FC236}">
              <a16:creationId xmlns:a16="http://schemas.microsoft.com/office/drawing/2014/main" id="{00000000-0008-0000-1C00-00003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1" name="Group Box 1840" descr="Group Box 5">
          <a:extLst>
            <a:ext uri="{FF2B5EF4-FFF2-40B4-BE49-F238E27FC236}">
              <a16:creationId xmlns:a16="http://schemas.microsoft.com/office/drawing/2014/main" id="{00000000-0008-0000-1C00-00003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388</xdr:row>
      <xdr:rowOff>34920</xdr:rowOff>
    </xdr:from>
    <xdr:to>
      <xdr:col>7</xdr:col>
      <xdr:colOff>-323640</xdr:colOff>
      <xdr:row>389</xdr:row>
      <xdr:rowOff>0</xdr:rowOff>
    </xdr:to>
    <xdr:sp macro="" textlink="">
      <xdr:nvSpPr>
        <xdr:cNvPr id="1842" name="Option Button 1841">
          <a:extLst>
            <a:ext uri="{FF2B5EF4-FFF2-40B4-BE49-F238E27FC236}">
              <a16:creationId xmlns:a16="http://schemas.microsoft.com/office/drawing/2014/main" id="{00000000-0008-0000-1C00-00003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3" name="Option Button 1842">
          <a:extLst>
            <a:ext uri="{FF2B5EF4-FFF2-40B4-BE49-F238E27FC236}">
              <a16:creationId xmlns:a16="http://schemas.microsoft.com/office/drawing/2014/main" id="{00000000-0008-0000-1C00-00003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4" name="Option Button 1843">
          <a:extLst>
            <a:ext uri="{FF2B5EF4-FFF2-40B4-BE49-F238E27FC236}">
              <a16:creationId xmlns:a16="http://schemas.microsoft.com/office/drawing/2014/main" id="{00000000-0008-0000-1C00-00003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5" name="Option Button 1844">
          <a:extLst>
            <a:ext uri="{FF2B5EF4-FFF2-40B4-BE49-F238E27FC236}">
              <a16:creationId xmlns:a16="http://schemas.microsoft.com/office/drawing/2014/main" id="{00000000-0008-0000-1C00-00003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6" name="Group Box 1845" descr="Group Box 5">
          <a:extLst>
            <a:ext uri="{FF2B5EF4-FFF2-40B4-BE49-F238E27FC236}">
              <a16:creationId xmlns:a16="http://schemas.microsoft.com/office/drawing/2014/main" id="{00000000-0008-0000-1C00-00003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389</xdr:row>
      <xdr:rowOff>34920</xdr:rowOff>
    </xdr:from>
    <xdr:to>
      <xdr:col>7</xdr:col>
      <xdr:colOff>-323640</xdr:colOff>
      <xdr:row>390</xdr:row>
      <xdr:rowOff>0</xdr:rowOff>
    </xdr:to>
    <xdr:sp macro="" textlink="">
      <xdr:nvSpPr>
        <xdr:cNvPr id="1847" name="Option Button 1846">
          <a:extLst>
            <a:ext uri="{FF2B5EF4-FFF2-40B4-BE49-F238E27FC236}">
              <a16:creationId xmlns:a16="http://schemas.microsoft.com/office/drawing/2014/main" id="{00000000-0008-0000-1C00-00003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8" name="Option Button 1847">
          <a:extLst>
            <a:ext uri="{FF2B5EF4-FFF2-40B4-BE49-F238E27FC236}">
              <a16:creationId xmlns:a16="http://schemas.microsoft.com/office/drawing/2014/main" id="{00000000-0008-0000-1C00-00003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9" name="Option Button 1848">
          <a:extLst>
            <a:ext uri="{FF2B5EF4-FFF2-40B4-BE49-F238E27FC236}">
              <a16:creationId xmlns:a16="http://schemas.microsoft.com/office/drawing/2014/main" id="{00000000-0008-0000-1C00-00003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0" name="Option Button 1849">
          <a:extLst>
            <a:ext uri="{FF2B5EF4-FFF2-40B4-BE49-F238E27FC236}">
              <a16:creationId xmlns:a16="http://schemas.microsoft.com/office/drawing/2014/main" id="{00000000-0008-0000-1C00-00003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1" name="Group Box 1850" descr="Group Box 5">
          <a:extLst>
            <a:ext uri="{FF2B5EF4-FFF2-40B4-BE49-F238E27FC236}">
              <a16:creationId xmlns:a16="http://schemas.microsoft.com/office/drawing/2014/main" id="{00000000-0008-0000-1C00-00003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390</xdr:row>
      <xdr:rowOff>34920</xdr:rowOff>
    </xdr:from>
    <xdr:to>
      <xdr:col>7</xdr:col>
      <xdr:colOff>-323640</xdr:colOff>
      <xdr:row>391</xdr:row>
      <xdr:rowOff>0</xdr:rowOff>
    </xdr:to>
    <xdr:sp macro="" textlink="">
      <xdr:nvSpPr>
        <xdr:cNvPr id="1852" name="Option Button 1851">
          <a:extLst>
            <a:ext uri="{FF2B5EF4-FFF2-40B4-BE49-F238E27FC236}">
              <a16:creationId xmlns:a16="http://schemas.microsoft.com/office/drawing/2014/main" id="{00000000-0008-0000-1C00-00003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3" name="Option Button 1852">
          <a:extLst>
            <a:ext uri="{FF2B5EF4-FFF2-40B4-BE49-F238E27FC236}">
              <a16:creationId xmlns:a16="http://schemas.microsoft.com/office/drawing/2014/main" id="{00000000-0008-0000-1C00-00003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4" name="Option Button 1853">
          <a:extLst>
            <a:ext uri="{FF2B5EF4-FFF2-40B4-BE49-F238E27FC236}">
              <a16:creationId xmlns:a16="http://schemas.microsoft.com/office/drawing/2014/main" id="{00000000-0008-0000-1C00-00003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5" name="Option Button 1854">
          <a:extLst>
            <a:ext uri="{FF2B5EF4-FFF2-40B4-BE49-F238E27FC236}">
              <a16:creationId xmlns:a16="http://schemas.microsoft.com/office/drawing/2014/main" id="{00000000-0008-0000-1C00-00003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6" name="Group Box 1855" descr="Group Box 5">
          <a:extLst>
            <a:ext uri="{FF2B5EF4-FFF2-40B4-BE49-F238E27FC236}">
              <a16:creationId xmlns:a16="http://schemas.microsoft.com/office/drawing/2014/main" id="{00000000-0008-0000-1C00-00004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391</xdr:row>
      <xdr:rowOff>34920</xdr:rowOff>
    </xdr:from>
    <xdr:to>
      <xdr:col>7</xdr:col>
      <xdr:colOff>-323640</xdr:colOff>
      <xdr:row>392</xdr:row>
      <xdr:rowOff>0</xdr:rowOff>
    </xdr:to>
    <xdr:sp macro="" textlink="">
      <xdr:nvSpPr>
        <xdr:cNvPr id="1857" name="Option Button 1856">
          <a:extLst>
            <a:ext uri="{FF2B5EF4-FFF2-40B4-BE49-F238E27FC236}">
              <a16:creationId xmlns:a16="http://schemas.microsoft.com/office/drawing/2014/main" id="{00000000-0008-0000-1C00-00004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8" name="Option Button 1857">
          <a:extLst>
            <a:ext uri="{FF2B5EF4-FFF2-40B4-BE49-F238E27FC236}">
              <a16:creationId xmlns:a16="http://schemas.microsoft.com/office/drawing/2014/main" id="{00000000-0008-0000-1C00-00004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9" name="Option Button 1858">
          <a:extLst>
            <a:ext uri="{FF2B5EF4-FFF2-40B4-BE49-F238E27FC236}">
              <a16:creationId xmlns:a16="http://schemas.microsoft.com/office/drawing/2014/main" id="{00000000-0008-0000-1C00-00004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0" name="Option Button 1859">
          <a:extLst>
            <a:ext uri="{FF2B5EF4-FFF2-40B4-BE49-F238E27FC236}">
              <a16:creationId xmlns:a16="http://schemas.microsoft.com/office/drawing/2014/main" id="{00000000-0008-0000-1C00-00004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1" name="Group Box 1860" descr="Group Box 5">
          <a:extLst>
            <a:ext uri="{FF2B5EF4-FFF2-40B4-BE49-F238E27FC236}">
              <a16:creationId xmlns:a16="http://schemas.microsoft.com/office/drawing/2014/main" id="{00000000-0008-0000-1C00-00004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392</xdr:row>
      <xdr:rowOff>34920</xdr:rowOff>
    </xdr:from>
    <xdr:to>
      <xdr:col>7</xdr:col>
      <xdr:colOff>-323640</xdr:colOff>
      <xdr:row>393</xdr:row>
      <xdr:rowOff>0</xdr:rowOff>
    </xdr:to>
    <xdr:sp macro="" textlink="">
      <xdr:nvSpPr>
        <xdr:cNvPr id="1862" name="Option Button 1861">
          <a:extLst>
            <a:ext uri="{FF2B5EF4-FFF2-40B4-BE49-F238E27FC236}">
              <a16:creationId xmlns:a16="http://schemas.microsoft.com/office/drawing/2014/main" id="{00000000-0008-0000-1C00-00004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3" name="Option Button 1862">
          <a:extLst>
            <a:ext uri="{FF2B5EF4-FFF2-40B4-BE49-F238E27FC236}">
              <a16:creationId xmlns:a16="http://schemas.microsoft.com/office/drawing/2014/main" id="{00000000-0008-0000-1C00-00004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4" name="Option Button 1863">
          <a:extLst>
            <a:ext uri="{FF2B5EF4-FFF2-40B4-BE49-F238E27FC236}">
              <a16:creationId xmlns:a16="http://schemas.microsoft.com/office/drawing/2014/main" id="{00000000-0008-0000-1C00-00004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5" name="Option Button 1864">
          <a:extLst>
            <a:ext uri="{FF2B5EF4-FFF2-40B4-BE49-F238E27FC236}">
              <a16:creationId xmlns:a16="http://schemas.microsoft.com/office/drawing/2014/main" id="{00000000-0008-0000-1C00-00004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6" name="Group Box 1865" descr="Group Box 5">
          <a:extLst>
            <a:ext uri="{FF2B5EF4-FFF2-40B4-BE49-F238E27FC236}">
              <a16:creationId xmlns:a16="http://schemas.microsoft.com/office/drawing/2014/main" id="{00000000-0008-0000-1C00-00004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393</xdr:row>
      <xdr:rowOff>34920</xdr:rowOff>
    </xdr:from>
    <xdr:to>
      <xdr:col>7</xdr:col>
      <xdr:colOff>-323640</xdr:colOff>
      <xdr:row>394</xdr:row>
      <xdr:rowOff>0</xdr:rowOff>
    </xdr:to>
    <xdr:sp macro="" textlink="">
      <xdr:nvSpPr>
        <xdr:cNvPr id="1867" name="Option Button 1866">
          <a:extLst>
            <a:ext uri="{FF2B5EF4-FFF2-40B4-BE49-F238E27FC236}">
              <a16:creationId xmlns:a16="http://schemas.microsoft.com/office/drawing/2014/main" id="{00000000-0008-0000-1C00-00004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8" name="Option Button 1867">
          <a:extLst>
            <a:ext uri="{FF2B5EF4-FFF2-40B4-BE49-F238E27FC236}">
              <a16:creationId xmlns:a16="http://schemas.microsoft.com/office/drawing/2014/main" id="{00000000-0008-0000-1C00-00004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9" name="Option Button 1868">
          <a:extLst>
            <a:ext uri="{FF2B5EF4-FFF2-40B4-BE49-F238E27FC236}">
              <a16:creationId xmlns:a16="http://schemas.microsoft.com/office/drawing/2014/main" id="{00000000-0008-0000-1C00-00004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0" name="Option Button 1869">
          <a:extLst>
            <a:ext uri="{FF2B5EF4-FFF2-40B4-BE49-F238E27FC236}">
              <a16:creationId xmlns:a16="http://schemas.microsoft.com/office/drawing/2014/main" id="{00000000-0008-0000-1C00-00004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1" name="Group Box 1870" descr="Group Box 5">
          <a:extLst>
            <a:ext uri="{FF2B5EF4-FFF2-40B4-BE49-F238E27FC236}">
              <a16:creationId xmlns:a16="http://schemas.microsoft.com/office/drawing/2014/main" id="{00000000-0008-0000-1C00-00004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394</xdr:row>
      <xdr:rowOff>34920</xdr:rowOff>
    </xdr:from>
    <xdr:to>
      <xdr:col>7</xdr:col>
      <xdr:colOff>-323640</xdr:colOff>
      <xdr:row>395</xdr:row>
      <xdr:rowOff>0</xdr:rowOff>
    </xdr:to>
    <xdr:sp macro="" textlink="">
      <xdr:nvSpPr>
        <xdr:cNvPr id="1872" name="Option Button 1871">
          <a:extLst>
            <a:ext uri="{FF2B5EF4-FFF2-40B4-BE49-F238E27FC236}">
              <a16:creationId xmlns:a16="http://schemas.microsoft.com/office/drawing/2014/main" id="{00000000-0008-0000-1C00-00005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3" name="Option Button 1872">
          <a:extLst>
            <a:ext uri="{FF2B5EF4-FFF2-40B4-BE49-F238E27FC236}">
              <a16:creationId xmlns:a16="http://schemas.microsoft.com/office/drawing/2014/main" id="{00000000-0008-0000-1C00-00005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4" name="Option Button 1873">
          <a:extLst>
            <a:ext uri="{FF2B5EF4-FFF2-40B4-BE49-F238E27FC236}">
              <a16:creationId xmlns:a16="http://schemas.microsoft.com/office/drawing/2014/main" id="{00000000-0008-0000-1C00-00005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5" name="Option Button 1874">
          <a:extLst>
            <a:ext uri="{FF2B5EF4-FFF2-40B4-BE49-F238E27FC236}">
              <a16:creationId xmlns:a16="http://schemas.microsoft.com/office/drawing/2014/main" id="{00000000-0008-0000-1C00-00005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6" name="Group Box 1875" descr="Group Box 5">
          <a:extLst>
            <a:ext uri="{FF2B5EF4-FFF2-40B4-BE49-F238E27FC236}">
              <a16:creationId xmlns:a16="http://schemas.microsoft.com/office/drawing/2014/main" id="{00000000-0008-0000-1C00-00005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395</xdr:row>
      <xdr:rowOff>34920</xdr:rowOff>
    </xdr:from>
    <xdr:to>
      <xdr:col>7</xdr:col>
      <xdr:colOff>-323640</xdr:colOff>
      <xdr:row>396</xdr:row>
      <xdr:rowOff>0</xdr:rowOff>
    </xdr:to>
    <xdr:sp macro="" textlink="">
      <xdr:nvSpPr>
        <xdr:cNvPr id="1877" name="Option Button 1876">
          <a:extLst>
            <a:ext uri="{FF2B5EF4-FFF2-40B4-BE49-F238E27FC236}">
              <a16:creationId xmlns:a16="http://schemas.microsoft.com/office/drawing/2014/main" id="{00000000-0008-0000-1C00-00005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8" name="Option Button 1877">
          <a:extLst>
            <a:ext uri="{FF2B5EF4-FFF2-40B4-BE49-F238E27FC236}">
              <a16:creationId xmlns:a16="http://schemas.microsoft.com/office/drawing/2014/main" id="{00000000-0008-0000-1C00-00005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9" name="Option Button 1878">
          <a:extLst>
            <a:ext uri="{FF2B5EF4-FFF2-40B4-BE49-F238E27FC236}">
              <a16:creationId xmlns:a16="http://schemas.microsoft.com/office/drawing/2014/main" id="{00000000-0008-0000-1C00-00005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0" name="Option Button 1879">
          <a:extLst>
            <a:ext uri="{FF2B5EF4-FFF2-40B4-BE49-F238E27FC236}">
              <a16:creationId xmlns:a16="http://schemas.microsoft.com/office/drawing/2014/main" id="{00000000-0008-0000-1C00-00005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1" name="Group Box 1880" descr="Group Box 5">
          <a:extLst>
            <a:ext uri="{FF2B5EF4-FFF2-40B4-BE49-F238E27FC236}">
              <a16:creationId xmlns:a16="http://schemas.microsoft.com/office/drawing/2014/main" id="{00000000-0008-0000-1C00-00005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396</xdr:row>
      <xdr:rowOff>34920</xdr:rowOff>
    </xdr:from>
    <xdr:to>
      <xdr:col>7</xdr:col>
      <xdr:colOff>-323640</xdr:colOff>
      <xdr:row>397</xdr:row>
      <xdr:rowOff>0</xdr:rowOff>
    </xdr:to>
    <xdr:sp macro="" textlink="">
      <xdr:nvSpPr>
        <xdr:cNvPr id="1882" name="Option Button 1881">
          <a:extLst>
            <a:ext uri="{FF2B5EF4-FFF2-40B4-BE49-F238E27FC236}">
              <a16:creationId xmlns:a16="http://schemas.microsoft.com/office/drawing/2014/main" id="{00000000-0008-0000-1C00-00005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3" name="Option Button 1882">
          <a:extLst>
            <a:ext uri="{FF2B5EF4-FFF2-40B4-BE49-F238E27FC236}">
              <a16:creationId xmlns:a16="http://schemas.microsoft.com/office/drawing/2014/main" id="{00000000-0008-0000-1C00-00005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4" name="Option Button 1883">
          <a:extLst>
            <a:ext uri="{FF2B5EF4-FFF2-40B4-BE49-F238E27FC236}">
              <a16:creationId xmlns:a16="http://schemas.microsoft.com/office/drawing/2014/main" id="{00000000-0008-0000-1C00-00005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5" name="Option Button 1884">
          <a:extLst>
            <a:ext uri="{FF2B5EF4-FFF2-40B4-BE49-F238E27FC236}">
              <a16:creationId xmlns:a16="http://schemas.microsoft.com/office/drawing/2014/main" id="{00000000-0008-0000-1C00-00005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6" name="Group Box 1885" descr="Group Box 5">
          <a:extLst>
            <a:ext uri="{FF2B5EF4-FFF2-40B4-BE49-F238E27FC236}">
              <a16:creationId xmlns:a16="http://schemas.microsoft.com/office/drawing/2014/main" id="{00000000-0008-0000-1C00-00005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397</xdr:row>
      <xdr:rowOff>34920</xdr:rowOff>
    </xdr:from>
    <xdr:to>
      <xdr:col>7</xdr:col>
      <xdr:colOff>-323640</xdr:colOff>
      <xdr:row>398</xdr:row>
      <xdr:rowOff>0</xdr:rowOff>
    </xdr:to>
    <xdr:sp macro="" textlink="">
      <xdr:nvSpPr>
        <xdr:cNvPr id="1887" name="Option Button 1886">
          <a:extLst>
            <a:ext uri="{FF2B5EF4-FFF2-40B4-BE49-F238E27FC236}">
              <a16:creationId xmlns:a16="http://schemas.microsoft.com/office/drawing/2014/main" id="{00000000-0008-0000-1C00-00005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8" name="Option Button 1887">
          <a:extLst>
            <a:ext uri="{FF2B5EF4-FFF2-40B4-BE49-F238E27FC236}">
              <a16:creationId xmlns:a16="http://schemas.microsoft.com/office/drawing/2014/main" id="{00000000-0008-0000-1C00-00006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9" name="Option Button 1888">
          <a:extLst>
            <a:ext uri="{FF2B5EF4-FFF2-40B4-BE49-F238E27FC236}">
              <a16:creationId xmlns:a16="http://schemas.microsoft.com/office/drawing/2014/main" id="{00000000-0008-0000-1C00-00006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0" name="Option Button 1889">
          <a:extLst>
            <a:ext uri="{FF2B5EF4-FFF2-40B4-BE49-F238E27FC236}">
              <a16:creationId xmlns:a16="http://schemas.microsoft.com/office/drawing/2014/main" id="{00000000-0008-0000-1C00-00006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1" name="Group Box 1890" descr="Group Box 5">
          <a:extLst>
            <a:ext uri="{FF2B5EF4-FFF2-40B4-BE49-F238E27FC236}">
              <a16:creationId xmlns:a16="http://schemas.microsoft.com/office/drawing/2014/main" id="{00000000-0008-0000-1C00-00006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398</xdr:row>
      <xdr:rowOff>34920</xdr:rowOff>
    </xdr:from>
    <xdr:to>
      <xdr:col>7</xdr:col>
      <xdr:colOff>-323640</xdr:colOff>
      <xdr:row>399</xdr:row>
      <xdr:rowOff>0</xdr:rowOff>
    </xdr:to>
    <xdr:sp macro="" textlink="">
      <xdr:nvSpPr>
        <xdr:cNvPr id="1892" name="Option Button 1891">
          <a:extLst>
            <a:ext uri="{FF2B5EF4-FFF2-40B4-BE49-F238E27FC236}">
              <a16:creationId xmlns:a16="http://schemas.microsoft.com/office/drawing/2014/main" id="{00000000-0008-0000-1C00-00006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3" name="Option Button 1892">
          <a:extLst>
            <a:ext uri="{FF2B5EF4-FFF2-40B4-BE49-F238E27FC236}">
              <a16:creationId xmlns:a16="http://schemas.microsoft.com/office/drawing/2014/main" id="{00000000-0008-0000-1C00-00006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4" name="Option Button 1893">
          <a:extLst>
            <a:ext uri="{FF2B5EF4-FFF2-40B4-BE49-F238E27FC236}">
              <a16:creationId xmlns:a16="http://schemas.microsoft.com/office/drawing/2014/main" id="{00000000-0008-0000-1C00-00006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5" name="Option Button 1894">
          <a:extLst>
            <a:ext uri="{FF2B5EF4-FFF2-40B4-BE49-F238E27FC236}">
              <a16:creationId xmlns:a16="http://schemas.microsoft.com/office/drawing/2014/main" id="{00000000-0008-0000-1C00-00006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6" name="Group Box 1895" descr="Group Box 5">
          <a:extLst>
            <a:ext uri="{FF2B5EF4-FFF2-40B4-BE49-F238E27FC236}">
              <a16:creationId xmlns:a16="http://schemas.microsoft.com/office/drawing/2014/main" id="{00000000-0008-0000-1C00-00006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399</xdr:row>
      <xdr:rowOff>34920</xdr:rowOff>
    </xdr:from>
    <xdr:to>
      <xdr:col>7</xdr:col>
      <xdr:colOff>-323640</xdr:colOff>
      <xdr:row>400</xdr:row>
      <xdr:rowOff>0</xdr:rowOff>
    </xdr:to>
    <xdr:sp macro="" textlink="">
      <xdr:nvSpPr>
        <xdr:cNvPr id="1897" name="Option Button 1896">
          <a:extLst>
            <a:ext uri="{FF2B5EF4-FFF2-40B4-BE49-F238E27FC236}">
              <a16:creationId xmlns:a16="http://schemas.microsoft.com/office/drawing/2014/main" id="{00000000-0008-0000-1C00-00006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8" name="Option Button 1897">
          <a:extLst>
            <a:ext uri="{FF2B5EF4-FFF2-40B4-BE49-F238E27FC236}">
              <a16:creationId xmlns:a16="http://schemas.microsoft.com/office/drawing/2014/main" id="{00000000-0008-0000-1C00-00006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9" name="Option Button 1898">
          <a:extLst>
            <a:ext uri="{FF2B5EF4-FFF2-40B4-BE49-F238E27FC236}">
              <a16:creationId xmlns:a16="http://schemas.microsoft.com/office/drawing/2014/main" id="{00000000-0008-0000-1C00-00006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0" name="Option Button 1899">
          <a:extLst>
            <a:ext uri="{FF2B5EF4-FFF2-40B4-BE49-F238E27FC236}">
              <a16:creationId xmlns:a16="http://schemas.microsoft.com/office/drawing/2014/main" id="{00000000-0008-0000-1C00-00006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1" name="Group Box 1900" descr="Group Box 5">
          <a:extLst>
            <a:ext uri="{FF2B5EF4-FFF2-40B4-BE49-F238E27FC236}">
              <a16:creationId xmlns:a16="http://schemas.microsoft.com/office/drawing/2014/main" id="{00000000-0008-0000-1C00-00006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400</xdr:row>
      <xdr:rowOff>34920</xdr:rowOff>
    </xdr:from>
    <xdr:to>
      <xdr:col>7</xdr:col>
      <xdr:colOff>-323640</xdr:colOff>
      <xdr:row>401</xdr:row>
      <xdr:rowOff>0</xdr:rowOff>
    </xdr:to>
    <xdr:sp macro="" textlink="">
      <xdr:nvSpPr>
        <xdr:cNvPr id="1902" name="Option Button 1901">
          <a:extLst>
            <a:ext uri="{FF2B5EF4-FFF2-40B4-BE49-F238E27FC236}">
              <a16:creationId xmlns:a16="http://schemas.microsoft.com/office/drawing/2014/main" id="{00000000-0008-0000-1C00-00006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3" name="Option Button 1902">
          <a:extLst>
            <a:ext uri="{FF2B5EF4-FFF2-40B4-BE49-F238E27FC236}">
              <a16:creationId xmlns:a16="http://schemas.microsoft.com/office/drawing/2014/main" id="{00000000-0008-0000-1C00-00006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4" name="Option Button 1903">
          <a:extLst>
            <a:ext uri="{FF2B5EF4-FFF2-40B4-BE49-F238E27FC236}">
              <a16:creationId xmlns:a16="http://schemas.microsoft.com/office/drawing/2014/main" id="{00000000-0008-0000-1C00-00007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5" name="Option Button 1904">
          <a:extLst>
            <a:ext uri="{FF2B5EF4-FFF2-40B4-BE49-F238E27FC236}">
              <a16:creationId xmlns:a16="http://schemas.microsoft.com/office/drawing/2014/main" id="{00000000-0008-0000-1C00-00007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6" name="Group Box 1905" descr="Group Box 5">
          <a:extLst>
            <a:ext uri="{FF2B5EF4-FFF2-40B4-BE49-F238E27FC236}">
              <a16:creationId xmlns:a16="http://schemas.microsoft.com/office/drawing/2014/main" id="{00000000-0008-0000-1C00-00007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401</xdr:row>
      <xdr:rowOff>34920</xdr:rowOff>
    </xdr:from>
    <xdr:to>
      <xdr:col>7</xdr:col>
      <xdr:colOff>-323640</xdr:colOff>
      <xdr:row>402</xdr:row>
      <xdr:rowOff>0</xdr:rowOff>
    </xdr:to>
    <xdr:sp macro="" textlink="">
      <xdr:nvSpPr>
        <xdr:cNvPr id="1907" name="Option Button 1906">
          <a:extLst>
            <a:ext uri="{FF2B5EF4-FFF2-40B4-BE49-F238E27FC236}">
              <a16:creationId xmlns:a16="http://schemas.microsoft.com/office/drawing/2014/main" id="{00000000-0008-0000-1C00-00007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8" name="Option Button 1907">
          <a:extLst>
            <a:ext uri="{FF2B5EF4-FFF2-40B4-BE49-F238E27FC236}">
              <a16:creationId xmlns:a16="http://schemas.microsoft.com/office/drawing/2014/main" id="{00000000-0008-0000-1C00-00007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9" name="Option Button 1908">
          <a:extLst>
            <a:ext uri="{FF2B5EF4-FFF2-40B4-BE49-F238E27FC236}">
              <a16:creationId xmlns:a16="http://schemas.microsoft.com/office/drawing/2014/main" id="{00000000-0008-0000-1C00-00007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0" name="Option Button 1909">
          <a:extLst>
            <a:ext uri="{FF2B5EF4-FFF2-40B4-BE49-F238E27FC236}">
              <a16:creationId xmlns:a16="http://schemas.microsoft.com/office/drawing/2014/main" id="{00000000-0008-0000-1C00-00007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1" name="Group Box 1910" descr="Group Box 5">
          <a:extLst>
            <a:ext uri="{FF2B5EF4-FFF2-40B4-BE49-F238E27FC236}">
              <a16:creationId xmlns:a16="http://schemas.microsoft.com/office/drawing/2014/main" id="{00000000-0008-0000-1C00-00007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402</xdr:row>
      <xdr:rowOff>34920</xdr:rowOff>
    </xdr:from>
    <xdr:to>
      <xdr:col>7</xdr:col>
      <xdr:colOff>-323640</xdr:colOff>
      <xdr:row>403</xdr:row>
      <xdr:rowOff>0</xdr:rowOff>
    </xdr:to>
    <xdr:sp macro="" textlink="">
      <xdr:nvSpPr>
        <xdr:cNvPr id="1912" name="Option Button 1911">
          <a:extLst>
            <a:ext uri="{FF2B5EF4-FFF2-40B4-BE49-F238E27FC236}">
              <a16:creationId xmlns:a16="http://schemas.microsoft.com/office/drawing/2014/main" id="{00000000-0008-0000-1C00-00007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3" name="Option Button 1912">
          <a:extLst>
            <a:ext uri="{FF2B5EF4-FFF2-40B4-BE49-F238E27FC236}">
              <a16:creationId xmlns:a16="http://schemas.microsoft.com/office/drawing/2014/main" id="{00000000-0008-0000-1C00-00007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4" name="Option Button 1913">
          <a:extLst>
            <a:ext uri="{FF2B5EF4-FFF2-40B4-BE49-F238E27FC236}">
              <a16:creationId xmlns:a16="http://schemas.microsoft.com/office/drawing/2014/main" id="{00000000-0008-0000-1C00-00007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5" name="Option Button 1914">
          <a:extLst>
            <a:ext uri="{FF2B5EF4-FFF2-40B4-BE49-F238E27FC236}">
              <a16:creationId xmlns:a16="http://schemas.microsoft.com/office/drawing/2014/main" id="{00000000-0008-0000-1C00-00007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6" name="Group Box 1915" descr="Group Box 5">
          <a:extLst>
            <a:ext uri="{FF2B5EF4-FFF2-40B4-BE49-F238E27FC236}">
              <a16:creationId xmlns:a16="http://schemas.microsoft.com/office/drawing/2014/main" id="{00000000-0008-0000-1C00-00007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403</xdr:row>
      <xdr:rowOff>34920</xdr:rowOff>
    </xdr:from>
    <xdr:to>
      <xdr:col>7</xdr:col>
      <xdr:colOff>-323640</xdr:colOff>
      <xdr:row>404</xdr:row>
      <xdr:rowOff>0</xdr:rowOff>
    </xdr:to>
    <xdr:sp macro="" textlink="">
      <xdr:nvSpPr>
        <xdr:cNvPr id="1917" name="Option Button 1916">
          <a:extLst>
            <a:ext uri="{FF2B5EF4-FFF2-40B4-BE49-F238E27FC236}">
              <a16:creationId xmlns:a16="http://schemas.microsoft.com/office/drawing/2014/main" id="{00000000-0008-0000-1C00-00007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8" name="Option Button 1917">
          <a:extLst>
            <a:ext uri="{FF2B5EF4-FFF2-40B4-BE49-F238E27FC236}">
              <a16:creationId xmlns:a16="http://schemas.microsoft.com/office/drawing/2014/main" id="{00000000-0008-0000-1C00-00007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9" name="Option Button 1918">
          <a:extLst>
            <a:ext uri="{FF2B5EF4-FFF2-40B4-BE49-F238E27FC236}">
              <a16:creationId xmlns:a16="http://schemas.microsoft.com/office/drawing/2014/main" id="{00000000-0008-0000-1C00-00007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0" name="Option Button 1919">
          <a:extLst>
            <a:ext uri="{FF2B5EF4-FFF2-40B4-BE49-F238E27FC236}">
              <a16:creationId xmlns:a16="http://schemas.microsoft.com/office/drawing/2014/main" id="{00000000-0008-0000-1C00-00008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1" name="Group Box 1920" descr="Group Box 5">
          <a:extLst>
            <a:ext uri="{FF2B5EF4-FFF2-40B4-BE49-F238E27FC236}">
              <a16:creationId xmlns:a16="http://schemas.microsoft.com/office/drawing/2014/main" id="{00000000-0008-0000-1C00-00008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404</xdr:row>
      <xdr:rowOff>34920</xdr:rowOff>
    </xdr:from>
    <xdr:to>
      <xdr:col>7</xdr:col>
      <xdr:colOff>-323640</xdr:colOff>
      <xdr:row>405</xdr:row>
      <xdr:rowOff>0</xdr:rowOff>
    </xdr:to>
    <xdr:sp macro="" textlink="">
      <xdr:nvSpPr>
        <xdr:cNvPr id="1922" name="Option Button 1921">
          <a:extLst>
            <a:ext uri="{FF2B5EF4-FFF2-40B4-BE49-F238E27FC236}">
              <a16:creationId xmlns:a16="http://schemas.microsoft.com/office/drawing/2014/main" id="{00000000-0008-0000-1C00-00008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3" name="Option Button 1922">
          <a:extLst>
            <a:ext uri="{FF2B5EF4-FFF2-40B4-BE49-F238E27FC236}">
              <a16:creationId xmlns:a16="http://schemas.microsoft.com/office/drawing/2014/main" id="{00000000-0008-0000-1C00-00008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4" name="Option Button 1923">
          <a:extLst>
            <a:ext uri="{FF2B5EF4-FFF2-40B4-BE49-F238E27FC236}">
              <a16:creationId xmlns:a16="http://schemas.microsoft.com/office/drawing/2014/main" id="{00000000-0008-0000-1C00-00008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5" name="Option Button 1924">
          <a:extLst>
            <a:ext uri="{FF2B5EF4-FFF2-40B4-BE49-F238E27FC236}">
              <a16:creationId xmlns:a16="http://schemas.microsoft.com/office/drawing/2014/main" id="{00000000-0008-0000-1C00-00008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6" name="Group Box 1925" descr="Group Box 5">
          <a:extLst>
            <a:ext uri="{FF2B5EF4-FFF2-40B4-BE49-F238E27FC236}">
              <a16:creationId xmlns:a16="http://schemas.microsoft.com/office/drawing/2014/main" id="{00000000-0008-0000-1C00-00008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405</xdr:row>
      <xdr:rowOff>34920</xdr:rowOff>
    </xdr:from>
    <xdr:to>
      <xdr:col>7</xdr:col>
      <xdr:colOff>-323640</xdr:colOff>
      <xdr:row>406</xdr:row>
      <xdr:rowOff>0</xdr:rowOff>
    </xdr:to>
    <xdr:sp macro="" textlink="">
      <xdr:nvSpPr>
        <xdr:cNvPr id="1927" name="Option Button 1926">
          <a:extLst>
            <a:ext uri="{FF2B5EF4-FFF2-40B4-BE49-F238E27FC236}">
              <a16:creationId xmlns:a16="http://schemas.microsoft.com/office/drawing/2014/main" id="{00000000-0008-0000-1C00-00008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8" name="Option Button 1927">
          <a:extLst>
            <a:ext uri="{FF2B5EF4-FFF2-40B4-BE49-F238E27FC236}">
              <a16:creationId xmlns:a16="http://schemas.microsoft.com/office/drawing/2014/main" id="{00000000-0008-0000-1C00-00008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9" name="Option Button 1928">
          <a:extLst>
            <a:ext uri="{FF2B5EF4-FFF2-40B4-BE49-F238E27FC236}">
              <a16:creationId xmlns:a16="http://schemas.microsoft.com/office/drawing/2014/main" id="{00000000-0008-0000-1C00-00008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0" name="Option Button 1929">
          <a:extLst>
            <a:ext uri="{FF2B5EF4-FFF2-40B4-BE49-F238E27FC236}">
              <a16:creationId xmlns:a16="http://schemas.microsoft.com/office/drawing/2014/main" id="{00000000-0008-0000-1C00-00008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1" name="Group Box 1930" descr="Group Box 5">
          <a:extLst>
            <a:ext uri="{FF2B5EF4-FFF2-40B4-BE49-F238E27FC236}">
              <a16:creationId xmlns:a16="http://schemas.microsoft.com/office/drawing/2014/main" id="{00000000-0008-0000-1C00-00008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406</xdr:row>
      <xdr:rowOff>34920</xdr:rowOff>
    </xdr:from>
    <xdr:to>
      <xdr:col>7</xdr:col>
      <xdr:colOff>-323640</xdr:colOff>
      <xdr:row>407</xdr:row>
      <xdr:rowOff>0</xdr:rowOff>
    </xdr:to>
    <xdr:sp macro="" textlink="">
      <xdr:nvSpPr>
        <xdr:cNvPr id="1932" name="Option Button 1931">
          <a:extLst>
            <a:ext uri="{FF2B5EF4-FFF2-40B4-BE49-F238E27FC236}">
              <a16:creationId xmlns:a16="http://schemas.microsoft.com/office/drawing/2014/main" id="{00000000-0008-0000-1C00-00008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3" name="Option Button 1932">
          <a:extLst>
            <a:ext uri="{FF2B5EF4-FFF2-40B4-BE49-F238E27FC236}">
              <a16:creationId xmlns:a16="http://schemas.microsoft.com/office/drawing/2014/main" id="{00000000-0008-0000-1C00-00008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4" name="Option Button 1933">
          <a:extLst>
            <a:ext uri="{FF2B5EF4-FFF2-40B4-BE49-F238E27FC236}">
              <a16:creationId xmlns:a16="http://schemas.microsoft.com/office/drawing/2014/main" id="{00000000-0008-0000-1C00-00008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5" name="Option Button 1934">
          <a:extLst>
            <a:ext uri="{FF2B5EF4-FFF2-40B4-BE49-F238E27FC236}">
              <a16:creationId xmlns:a16="http://schemas.microsoft.com/office/drawing/2014/main" id="{00000000-0008-0000-1C00-00008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6" name="Group Box 1935" descr="Group Box 5">
          <a:extLst>
            <a:ext uri="{FF2B5EF4-FFF2-40B4-BE49-F238E27FC236}">
              <a16:creationId xmlns:a16="http://schemas.microsoft.com/office/drawing/2014/main" id="{00000000-0008-0000-1C00-00009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407</xdr:row>
      <xdr:rowOff>34920</xdr:rowOff>
    </xdr:from>
    <xdr:to>
      <xdr:col>7</xdr:col>
      <xdr:colOff>-323640</xdr:colOff>
      <xdr:row>408</xdr:row>
      <xdr:rowOff>0</xdr:rowOff>
    </xdr:to>
    <xdr:sp macro="" textlink="">
      <xdr:nvSpPr>
        <xdr:cNvPr id="1937" name="Option Button 1936">
          <a:extLst>
            <a:ext uri="{FF2B5EF4-FFF2-40B4-BE49-F238E27FC236}">
              <a16:creationId xmlns:a16="http://schemas.microsoft.com/office/drawing/2014/main" id="{00000000-0008-0000-1C00-00009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8" name="Option Button 1937">
          <a:extLst>
            <a:ext uri="{FF2B5EF4-FFF2-40B4-BE49-F238E27FC236}">
              <a16:creationId xmlns:a16="http://schemas.microsoft.com/office/drawing/2014/main" id="{00000000-0008-0000-1C00-00009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9" name="Option Button 1938">
          <a:extLst>
            <a:ext uri="{FF2B5EF4-FFF2-40B4-BE49-F238E27FC236}">
              <a16:creationId xmlns:a16="http://schemas.microsoft.com/office/drawing/2014/main" id="{00000000-0008-0000-1C00-00009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0" name="Option Button 1939">
          <a:extLst>
            <a:ext uri="{FF2B5EF4-FFF2-40B4-BE49-F238E27FC236}">
              <a16:creationId xmlns:a16="http://schemas.microsoft.com/office/drawing/2014/main" id="{00000000-0008-0000-1C00-00009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1" name="Group Box 1940" descr="Group Box 5">
          <a:extLst>
            <a:ext uri="{FF2B5EF4-FFF2-40B4-BE49-F238E27FC236}">
              <a16:creationId xmlns:a16="http://schemas.microsoft.com/office/drawing/2014/main" id="{00000000-0008-0000-1C00-00009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408</xdr:row>
      <xdr:rowOff>34920</xdr:rowOff>
    </xdr:from>
    <xdr:to>
      <xdr:col>7</xdr:col>
      <xdr:colOff>-323640</xdr:colOff>
      <xdr:row>409</xdr:row>
      <xdr:rowOff>0</xdr:rowOff>
    </xdr:to>
    <xdr:sp macro="" textlink="">
      <xdr:nvSpPr>
        <xdr:cNvPr id="1942" name="Option Button 1941">
          <a:extLst>
            <a:ext uri="{FF2B5EF4-FFF2-40B4-BE49-F238E27FC236}">
              <a16:creationId xmlns:a16="http://schemas.microsoft.com/office/drawing/2014/main" id="{00000000-0008-0000-1C00-00009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3" name="Option Button 1942">
          <a:extLst>
            <a:ext uri="{FF2B5EF4-FFF2-40B4-BE49-F238E27FC236}">
              <a16:creationId xmlns:a16="http://schemas.microsoft.com/office/drawing/2014/main" id="{00000000-0008-0000-1C00-00009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4" name="Option Button 1943">
          <a:extLst>
            <a:ext uri="{FF2B5EF4-FFF2-40B4-BE49-F238E27FC236}">
              <a16:creationId xmlns:a16="http://schemas.microsoft.com/office/drawing/2014/main" id="{00000000-0008-0000-1C00-00009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5" name="Option Button 1944">
          <a:extLst>
            <a:ext uri="{FF2B5EF4-FFF2-40B4-BE49-F238E27FC236}">
              <a16:creationId xmlns:a16="http://schemas.microsoft.com/office/drawing/2014/main" id="{00000000-0008-0000-1C00-00009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6" name="Group Box 1945" descr="Group Box 5">
          <a:extLst>
            <a:ext uri="{FF2B5EF4-FFF2-40B4-BE49-F238E27FC236}">
              <a16:creationId xmlns:a16="http://schemas.microsoft.com/office/drawing/2014/main" id="{00000000-0008-0000-1C00-00009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409</xdr:row>
      <xdr:rowOff>34920</xdr:rowOff>
    </xdr:from>
    <xdr:to>
      <xdr:col>7</xdr:col>
      <xdr:colOff>-323640</xdr:colOff>
      <xdr:row>410</xdr:row>
      <xdr:rowOff>0</xdr:rowOff>
    </xdr:to>
    <xdr:sp macro="" textlink="">
      <xdr:nvSpPr>
        <xdr:cNvPr id="1947" name="Option Button 1946">
          <a:extLst>
            <a:ext uri="{FF2B5EF4-FFF2-40B4-BE49-F238E27FC236}">
              <a16:creationId xmlns:a16="http://schemas.microsoft.com/office/drawing/2014/main" id="{00000000-0008-0000-1C00-00009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8" name="Option Button 1947">
          <a:extLst>
            <a:ext uri="{FF2B5EF4-FFF2-40B4-BE49-F238E27FC236}">
              <a16:creationId xmlns:a16="http://schemas.microsoft.com/office/drawing/2014/main" id="{00000000-0008-0000-1C00-00009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9" name="Option Button 1948">
          <a:extLst>
            <a:ext uri="{FF2B5EF4-FFF2-40B4-BE49-F238E27FC236}">
              <a16:creationId xmlns:a16="http://schemas.microsoft.com/office/drawing/2014/main" id="{00000000-0008-0000-1C00-00009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0" name="Option Button 1949">
          <a:extLst>
            <a:ext uri="{FF2B5EF4-FFF2-40B4-BE49-F238E27FC236}">
              <a16:creationId xmlns:a16="http://schemas.microsoft.com/office/drawing/2014/main" id="{00000000-0008-0000-1C00-00009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1" name="Group Box 1950" descr="Group Box 5">
          <a:extLst>
            <a:ext uri="{FF2B5EF4-FFF2-40B4-BE49-F238E27FC236}">
              <a16:creationId xmlns:a16="http://schemas.microsoft.com/office/drawing/2014/main" id="{00000000-0008-0000-1C00-00009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410</xdr:row>
      <xdr:rowOff>34920</xdr:rowOff>
    </xdr:from>
    <xdr:to>
      <xdr:col>7</xdr:col>
      <xdr:colOff>-323640</xdr:colOff>
      <xdr:row>411</xdr:row>
      <xdr:rowOff>0</xdr:rowOff>
    </xdr:to>
    <xdr:sp macro="" textlink="">
      <xdr:nvSpPr>
        <xdr:cNvPr id="1952" name="Option Button 1951">
          <a:extLst>
            <a:ext uri="{FF2B5EF4-FFF2-40B4-BE49-F238E27FC236}">
              <a16:creationId xmlns:a16="http://schemas.microsoft.com/office/drawing/2014/main" id="{00000000-0008-0000-1C00-0000A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3" name="Option Button 1952">
          <a:extLst>
            <a:ext uri="{FF2B5EF4-FFF2-40B4-BE49-F238E27FC236}">
              <a16:creationId xmlns:a16="http://schemas.microsoft.com/office/drawing/2014/main" id="{00000000-0008-0000-1C00-0000A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4" name="Option Button 1953">
          <a:extLst>
            <a:ext uri="{FF2B5EF4-FFF2-40B4-BE49-F238E27FC236}">
              <a16:creationId xmlns:a16="http://schemas.microsoft.com/office/drawing/2014/main" id="{00000000-0008-0000-1C00-0000A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5" name="Option Button 1954">
          <a:extLst>
            <a:ext uri="{FF2B5EF4-FFF2-40B4-BE49-F238E27FC236}">
              <a16:creationId xmlns:a16="http://schemas.microsoft.com/office/drawing/2014/main" id="{00000000-0008-0000-1C00-0000A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6" name="Group Box 1955" descr="Group Box 5">
          <a:extLst>
            <a:ext uri="{FF2B5EF4-FFF2-40B4-BE49-F238E27FC236}">
              <a16:creationId xmlns:a16="http://schemas.microsoft.com/office/drawing/2014/main" id="{00000000-0008-0000-1C00-0000A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411</xdr:row>
      <xdr:rowOff>34920</xdr:rowOff>
    </xdr:from>
    <xdr:to>
      <xdr:col>7</xdr:col>
      <xdr:colOff>-323640</xdr:colOff>
      <xdr:row>412</xdr:row>
      <xdr:rowOff>0</xdr:rowOff>
    </xdr:to>
    <xdr:sp macro="" textlink="">
      <xdr:nvSpPr>
        <xdr:cNvPr id="1957" name="Option Button 1956">
          <a:extLst>
            <a:ext uri="{FF2B5EF4-FFF2-40B4-BE49-F238E27FC236}">
              <a16:creationId xmlns:a16="http://schemas.microsoft.com/office/drawing/2014/main" id="{00000000-0008-0000-1C00-0000A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8" name="Option Button 1957">
          <a:extLst>
            <a:ext uri="{FF2B5EF4-FFF2-40B4-BE49-F238E27FC236}">
              <a16:creationId xmlns:a16="http://schemas.microsoft.com/office/drawing/2014/main" id="{00000000-0008-0000-1C00-0000A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9" name="Option Button 1958">
          <a:extLst>
            <a:ext uri="{FF2B5EF4-FFF2-40B4-BE49-F238E27FC236}">
              <a16:creationId xmlns:a16="http://schemas.microsoft.com/office/drawing/2014/main" id="{00000000-0008-0000-1C00-0000A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0" name="Option Button 1959">
          <a:extLst>
            <a:ext uri="{FF2B5EF4-FFF2-40B4-BE49-F238E27FC236}">
              <a16:creationId xmlns:a16="http://schemas.microsoft.com/office/drawing/2014/main" id="{00000000-0008-0000-1C00-0000A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1" name="Group Box 1960" descr="Group Box 5">
          <a:extLst>
            <a:ext uri="{FF2B5EF4-FFF2-40B4-BE49-F238E27FC236}">
              <a16:creationId xmlns:a16="http://schemas.microsoft.com/office/drawing/2014/main" id="{00000000-0008-0000-1C00-0000A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412</xdr:row>
      <xdr:rowOff>34920</xdr:rowOff>
    </xdr:from>
    <xdr:to>
      <xdr:col>7</xdr:col>
      <xdr:colOff>-323640</xdr:colOff>
      <xdr:row>413</xdr:row>
      <xdr:rowOff>0</xdr:rowOff>
    </xdr:to>
    <xdr:sp macro="" textlink="">
      <xdr:nvSpPr>
        <xdr:cNvPr id="1962" name="Option Button 1961">
          <a:extLst>
            <a:ext uri="{FF2B5EF4-FFF2-40B4-BE49-F238E27FC236}">
              <a16:creationId xmlns:a16="http://schemas.microsoft.com/office/drawing/2014/main" id="{00000000-0008-0000-1C00-0000A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3" name="Option Button 1962">
          <a:extLst>
            <a:ext uri="{FF2B5EF4-FFF2-40B4-BE49-F238E27FC236}">
              <a16:creationId xmlns:a16="http://schemas.microsoft.com/office/drawing/2014/main" id="{00000000-0008-0000-1C00-0000A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4" name="Option Button 1963">
          <a:extLst>
            <a:ext uri="{FF2B5EF4-FFF2-40B4-BE49-F238E27FC236}">
              <a16:creationId xmlns:a16="http://schemas.microsoft.com/office/drawing/2014/main" id="{00000000-0008-0000-1C00-0000A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5" name="Option Button 1964">
          <a:extLst>
            <a:ext uri="{FF2B5EF4-FFF2-40B4-BE49-F238E27FC236}">
              <a16:creationId xmlns:a16="http://schemas.microsoft.com/office/drawing/2014/main" id="{00000000-0008-0000-1C00-0000A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6" name="Group Box 1965" descr="Group Box 5">
          <a:extLst>
            <a:ext uri="{FF2B5EF4-FFF2-40B4-BE49-F238E27FC236}">
              <a16:creationId xmlns:a16="http://schemas.microsoft.com/office/drawing/2014/main" id="{00000000-0008-0000-1C00-0000A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413</xdr:row>
      <xdr:rowOff>34920</xdr:rowOff>
    </xdr:from>
    <xdr:to>
      <xdr:col>7</xdr:col>
      <xdr:colOff>-323640</xdr:colOff>
      <xdr:row>414</xdr:row>
      <xdr:rowOff>0</xdr:rowOff>
    </xdr:to>
    <xdr:sp macro="" textlink="">
      <xdr:nvSpPr>
        <xdr:cNvPr id="1967" name="Option Button 1966">
          <a:extLst>
            <a:ext uri="{FF2B5EF4-FFF2-40B4-BE49-F238E27FC236}">
              <a16:creationId xmlns:a16="http://schemas.microsoft.com/office/drawing/2014/main" id="{00000000-0008-0000-1C00-0000A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8" name="Option Button 1967">
          <a:extLst>
            <a:ext uri="{FF2B5EF4-FFF2-40B4-BE49-F238E27FC236}">
              <a16:creationId xmlns:a16="http://schemas.microsoft.com/office/drawing/2014/main" id="{00000000-0008-0000-1C00-0000B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9" name="Option Button 1968">
          <a:extLst>
            <a:ext uri="{FF2B5EF4-FFF2-40B4-BE49-F238E27FC236}">
              <a16:creationId xmlns:a16="http://schemas.microsoft.com/office/drawing/2014/main" id="{00000000-0008-0000-1C00-0000B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0" name="Option Button 1969">
          <a:extLst>
            <a:ext uri="{FF2B5EF4-FFF2-40B4-BE49-F238E27FC236}">
              <a16:creationId xmlns:a16="http://schemas.microsoft.com/office/drawing/2014/main" id="{00000000-0008-0000-1C00-0000B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1" name="Group Box 1970" descr="Group Box 5">
          <a:extLst>
            <a:ext uri="{FF2B5EF4-FFF2-40B4-BE49-F238E27FC236}">
              <a16:creationId xmlns:a16="http://schemas.microsoft.com/office/drawing/2014/main" id="{00000000-0008-0000-1C00-0000B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414</xdr:row>
      <xdr:rowOff>34920</xdr:rowOff>
    </xdr:from>
    <xdr:to>
      <xdr:col>7</xdr:col>
      <xdr:colOff>-323640</xdr:colOff>
      <xdr:row>415</xdr:row>
      <xdr:rowOff>0</xdr:rowOff>
    </xdr:to>
    <xdr:sp macro="" textlink="">
      <xdr:nvSpPr>
        <xdr:cNvPr id="1972" name="Option Button 1971">
          <a:extLst>
            <a:ext uri="{FF2B5EF4-FFF2-40B4-BE49-F238E27FC236}">
              <a16:creationId xmlns:a16="http://schemas.microsoft.com/office/drawing/2014/main" id="{00000000-0008-0000-1C00-0000B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3" name="Option Button 1972">
          <a:extLst>
            <a:ext uri="{FF2B5EF4-FFF2-40B4-BE49-F238E27FC236}">
              <a16:creationId xmlns:a16="http://schemas.microsoft.com/office/drawing/2014/main" id="{00000000-0008-0000-1C00-0000B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4" name="Option Button 1973">
          <a:extLst>
            <a:ext uri="{FF2B5EF4-FFF2-40B4-BE49-F238E27FC236}">
              <a16:creationId xmlns:a16="http://schemas.microsoft.com/office/drawing/2014/main" id="{00000000-0008-0000-1C00-0000B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5" name="Option Button 1974">
          <a:extLst>
            <a:ext uri="{FF2B5EF4-FFF2-40B4-BE49-F238E27FC236}">
              <a16:creationId xmlns:a16="http://schemas.microsoft.com/office/drawing/2014/main" id="{00000000-0008-0000-1C00-0000B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6" name="Group Box 1975" descr="Group Box 5">
          <a:extLst>
            <a:ext uri="{FF2B5EF4-FFF2-40B4-BE49-F238E27FC236}">
              <a16:creationId xmlns:a16="http://schemas.microsoft.com/office/drawing/2014/main" id="{00000000-0008-0000-1C00-0000B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415</xdr:row>
      <xdr:rowOff>34920</xdr:rowOff>
    </xdr:from>
    <xdr:to>
      <xdr:col>7</xdr:col>
      <xdr:colOff>-323640</xdr:colOff>
      <xdr:row>416</xdr:row>
      <xdr:rowOff>0</xdr:rowOff>
    </xdr:to>
    <xdr:sp macro="" textlink="">
      <xdr:nvSpPr>
        <xdr:cNvPr id="1977" name="Option Button 1976">
          <a:extLst>
            <a:ext uri="{FF2B5EF4-FFF2-40B4-BE49-F238E27FC236}">
              <a16:creationId xmlns:a16="http://schemas.microsoft.com/office/drawing/2014/main" id="{00000000-0008-0000-1C00-0000B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8" name="Option Button 1977">
          <a:extLst>
            <a:ext uri="{FF2B5EF4-FFF2-40B4-BE49-F238E27FC236}">
              <a16:creationId xmlns:a16="http://schemas.microsoft.com/office/drawing/2014/main" id="{00000000-0008-0000-1C00-0000B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9" name="Option Button 1978">
          <a:extLst>
            <a:ext uri="{FF2B5EF4-FFF2-40B4-BE49-F238E27FC236}">
              <a16:creationId xmlns:a16="http://schemas.microsoft.com/office/drawing/2014/main" id="{00000000-0008-0000-1C00-0000B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0" name="Option Button 1979">
          <a:extLst>
            <a:ext uri="{FF2B5EF4-FFF2-40B4-BE49-F238E27FC236}">
              <a16:creationId xmlns:a16="http://schemas.microsoft.com/office/drawing/2014/main" id="{00000000-0008-0000-1C00-0000B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1" name="Group Box 1980" descr="Group Box 5">
          <a:extLst>
            <a:ext uri="{FF2B5EF4-FFF2-40B4-BE49-F238E27FC236}">
              <a16:creationId xmlns:a16="http://schemas.microsoft.com/office/drawing/2014/main" id="{00000000-0008-0000-1C00-0000B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416</xdr:row>
      <xdr:rowOff>34920</xdr:rowOff>
    </xdr:from>
    <xdr:to>
      <xdr:col>7</xdr:col>
      <xdr:colOff>-323640</xdr:colOff>
      <xdr:row>417</xdr:row>
      <xdr:rowOff>0</xdr:rowOff>
    </xdr:to>
    <xdr:sp macro="" textlink="">
      <xdr:nvSpPr>
        <xdr:cNvPr id="1982" name="Option Button 1981">
          <a:extLst>
            <a:ext uri="{FF2B5EF4-FFF2-40B4-BE49-F238E27FC236}">
              <a16:creationId xmlns:a16="http://schemas.microsoft.com/office/drawing/2014/main" id="{00000000-0008-0000-1C00-0000B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3" name="Option Button 1982">
          <a:extLst>
            <a:ext uri="{FF2B5EF4-FFF2-40B4-BE49-F238E27FC236}">
              <a16:creationId xmlns:a16="http://schemas.microsoft.com/office/drawing/2014/main" id="{00000000-0008-0000-1C00-0000B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4" name="Option Button 1983">
          <a:extLst>
            <a:ext uri="{FF2B5EF4-FFF2-40B4-BE49-F238E27FC236}">
              <a16:creationId xmlns:a16="http://schemas.microsoft.com/office/drawing/2014/main" id="{00000000-0008-0000-1C00-0000C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5" name="Option Button 1984">
          <a:extLst>
            <a:ext uri="{FF2B5EF4-FFF2-40B4-BE49-F238E27FC236}">
              <a16:creationId xmlns:a16="http://schemas.microsoft.com/office/drawing/2014/main" id="{00000000-0008-0000-1C00-0000C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6" name="Group Box 1985" descr="Group Box 5">
          <a:extLst>
            <a:ext uri="{FF2B5EF4-FFF2-40B4-BE49-F238E27FC236}">
              <a16:creationId xmlns:a16="http://schemas.microsoft.com/office/drawing/2014/main" id="{00000000-0008-0000-1C00-0000C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417</xdr:row>
      <xdr:rowOff>34920</xdr:rowOff>
    </xdr:from>
    <xdr:to>
      <xdr:col>7</xdr:col>
      <xdr:colOff>-323640</xdr:colOff>
      <xdr:row>418</xdr:row>
      <xdr:rowOff>0</xdr:rowOff>
    </xdr:to>
    <xdr:sp macro="" textlink="">
      <xdr:nvSpPr>
        <xdr:cNvPr id="1987" name="Option Button 1986">
          <a:extLst>
            <a:ext uri="{FF2B5EF4-FFF2-40B4-BE49-F238E27FC236}">
              <a16:creationId xmlns:a16="http://schemas.microsoft.com/office/drawing/2014/main" id="{00000000-0008-0000-1C00-0000C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8" name="Option Button 1987">
          <a:extLst>
            <a:ext uri="{FF2B5EF4-FFF2-40B4-BE49-F238E27FC236}">
              <a16:creationId xmlns:a16="http://schemas.microsoft.com/office/drawing/2014/main" id="{00000000-0008-0000-1C00-0000C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9" name="Option Button 1988">
          <a:extLst>
            <a:ext uri="{FF2B5EF4-FFF2-40B4-BE49-F238E27FC236}">
              <a16:creationId xmlns:a16="http://schemas.microsoft.com/office/drawing/2014/main" id="{00000000-0008-0000-1C00-0000C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0" name="Option Button 1989">
          <a:extLst>
            <a:ext uri="{FF2B5EF4-FFF2-40B4-BE49-F238E27FC236}">
              <a16:creationId xmlns:a16="http://schemas.microsoft.com/office/drawing/2014/main" id="{00000000-0008-0000-1C00-0000C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1" name="Group Box 1990" descr="Group Box 5">
          <a:extLst>
            <a:ext uri="{FF2B5EF4-FFF2-40B4-BE49-F238E27FC236}">
              <a16:creationId xmlns:a16="http://schemas.microsoft.com/office/drawing/2014/main" id="{00000000-0008-0000-1C00-0000C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418</xdr:row>
      <xdr:rowOff>34920</xdr:rowOff>
    </xdr:from>
    <xdr:to>
      <xdr:col>7</xdr:col>
      <xdr:colOff>-323640</xdr:colOff>
      <xdr:row>419</xdr:row>
      <xdr:rowOff>0</xdr:rowOff>
    </xdr:to>
    <xdr:sp macro="" textlink="">
      <xdr:nvSpPr>
        <xdr:cNvPr id="1992" name="Option Button 1991">
          <a:extLst>
            <a:ext uri="{FF2B5EF4-FFF2-40B4-BE49-F238E27FC236}">
              <a16:creationId xmlns:a16="http://schemas.microsoft.com/office/drawing/2014/main" id="{00000000-0008-0000-1C00-0000C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3" name="Option Button 1992">
          <a:extLst>
            <a:ext uri="{FF2B5EF4-FFF2-40B4-BE49-F238E27FC236}">
              <a16:creationId xmlns:a16="http://schemas.microsoft.com/office/drawing/2014/main" id="{00000000-0008-0000-1C00-0000C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4" name="Option Button 1993">
          <a:extLst>
            <a:ext uri="{FF2B5EF4-FFF2-40B4-BE49-F238E27FC236}">
              <a16:creationId xmlns:a16="http://schemas.microsoft.com/office/drawing/2014/main" id="{00000000-0008-0000-1C00-0000C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5" name="Option Button 1994">
          <a:extLst>
            <a:ext uri="{FF2B5EF4-FFF2-40B4-BE49-F238E27FC236}">
              <a16:creationId xmlns:a16="http://schemas.microsoft.com/office/drawing/2014/main" id="{00000000-0008-0000-1C00-0000C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6" name="Group Box 1995" descr="Group Box 5">
          <a:extLst>
            <a:ext uri="{FF2B5EF4-FFF2-40B4-BE49-F238E27FC236}">
              <a16:creationId xmlns:a16="http://schemas.microsoft.com/office/drawing/2014/main" id="{00000000-0008-0000-1C00-0000C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419</xdr:row>
      <xdr:rowOff>34920</xdr:rowOff>
    </xdr:from>
    <xdr:to>
      <xdr:col>7</xdr:col>
      <xdr:colOff>-323640</xdr:colOff>
      <xdr:row>420</xdr:row>
      <xdr:rowOff>0</xdr:rowOff>
    </xdr:to>
    <xdr:sp macro="" textlink="">
      <xdr:nvSpPr>
        <xdr:cNvPr id="1997" name="Option Button 1996">
          <a:extLst>
            <a:ext uri="{FF2B5EF4-FFF2-40B4-BE49-F238E27FC236}">
              <a16:creationId xmlns:a16="http://schemas.microsoft.com/office/drawing/2014/main" id="{00000000-0008-0000-1C00-0000C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8" name="Option Button 1997">
          <a:extLst>
            <a:ext uri="{FF2B5EF4-FFF2-40B4-BE49-F238E27FC236}">
              <a16:creationId xmlns:a16="http://schemas.microsoft.com/office/drawing/2014/main" id="{00000000-0008-0000-1C00-0000C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9" name="Option Button 1998">
          <a:extLst>
            <a:ext uri="{FF2B5EF4-FFF2-40B4-BE49-F238E27FC236}">
              <a16:creationId xmlns:a16="http://schemas.microsoft.com/office/drawing/2014/main" id="{00000000-0008-0000-1C00-0000C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0" name="Option Button 1999">
          <a:extLst>
            <a:ext uri="{FF2B5EF4-FFF2-40B4-BE49-F238E27FC236}">
              <a16:creationId xmlns:a16="http://schemas.microsoft.com/office/drawing/2014/main" id="{00000000-0008-0000-1C00-0000D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1" name="Group Box 2000" descr="Group Box 5">
          <a:extLst>
            <a:ext uri="{FF2B5EF4-FFF2-40B4-BE49-F238E27FC236}">
              <a16:creationId xmlns:a16="http://schemas.microsoft.com/office/drawing/2014/main" id="{00000000-0008-0000-1C00-0000D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420</xdr:row>
      <xdr:rowOff>34920</xdr:rowOff>
    </xdr:from>
    <xdr:to>
      <xdr:col>7</xdr:col>
      <xdr:colOff>-323640</xdr:colOff>
      <xdr:row>421</xdr:row>
      <xdr:rowOff>0</xdr:rowOff>
    </xdr:to>
    <xdr:sp macro="" textlink="">
      <xdr:nvSpPr>
        <xdr:cNvPr id="2002" name="Option Button 2001">
          <a:extLst>
            <a:ext uri="{FF2B5EF4-FFF2-40B4-BE49-F238E27FC236}">
              <a16:creationId xmlns:a16="http://schemas.microsoft.com/office/drawing/2014/main" id="{00000000-0008-0000-1C00-0000D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3" name="Option Button 2002">
          <a:extLst>
            <a:ext uri="{FF2B5EF4-FFF2-40B4-BE49-F238E27FC236}">
              <a16:creationId xmlns:a16="http://schemas.microsoft.com/office/drawing/2014/main" id="{00000000-0008-0000-1C00-0000D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4" name="Option Button 2003">
          <a:extLst>
            <a:ext uri="{FF2B5EF4-FFF2-40B4-BE49-F238E27FC236}">
              <a16:creationId xmlns:a16="http://schemas.microsoft.com/office/drawing/2014/main" id="{00000000-0008-0000-1C00-0000D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5" name="Option Button 2004">
          <a:extLst>
            <a:ext uri="{FF2B5EF4-FFF2-40B4-BE49-F238E27FC236}">
              <a16:creationId xmlns:a16="http://schemas.microsoft.com/office/drawing/2014/main" id="{00000000-0008-0000-1C00-0000D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6" name="Group Box 2005" descr="Group Box 5">
          <a:extLst>
            <a:ext uri="{FF2B5EF4-FFF2-40B4-BE49-F238E27FC236}">
              <a16:creationId xmlns:a16="http://schemas.microsoft.com/office/drawing/2014/main" id="{00000000-0008-0000-1C00-0000D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421</xdr:row>
      <xdr:rowOff>34920</xdr:rowOff>
    </xdr:from>
    <xdr:to>
      <xdr:col>7</xdr:col>
      <xdr:colOff>-323640</xdr:colOff>
      <xdr:row>422</xdr:row>
      <xdr:rowOff>0</xdr:rowOff>
    </xdr:to>
    <xdr:sp macro="" textlink="">
      <xdr:nvSpPr>
        <xdr:cNvPr id="2007" name="Option Button 2006">
          <a:extLst>
            <a:ext uri="{FF2B5EF4-FFF2-40B4-BE49-F238E27FC236}">
              <a16:creationId xmlns:a16="http://schemas.microsoft.com/office/drawing/2014/main" id="{00000000-0008-0000-1C00-0000D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8" name="Option Button 2007">
          <a:extLst>
            <a:ext uri="{FF2B5EF4-FFF2-40B4-BE49-F238E27FC236}">
              <a16:creationId xmlns:a16="http://schemas.microsoft.com/office/drawing/2014/main" id="{00000000-0008-0000-1C00-0000D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9" name="Option Button 2008">
          <a:extLst>
            <a:ext uri="{FF2B5EF4-FFF2-40B4-BE49-F238E27FC236}">
              <a16:creationId xmlns:a16="http://schemas.microsoft.com/office/drawing/2014/main" id="{00000000-0008-0000-1C00-0000D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0" name="Option Button 2009">
          <a:extLst>
            <a:ext uri="{FF2B5EF4-FFF2-40B4-BE49-F238E27FC236}">
              <a16:creationId xmlns:a16="http://schemas.microsoft.com/office/drawing/2014/main" id="{00000000-0008-0000-1C00-0000D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1" name="Group Box 2010" descr="Group Box 5">
          <a:extLst>
            <a:ext uri="{FF2B5EF4-FFF2-40B4-BE49-F238E27FC236}">
              <a16:creationId xmlns:a16="http://schemas.microsoft.com/office/drawing/2014/main" id="{00000000-0008-0000-1C00-0000D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422</xdr:row>
      <xdr:rowOff>34920</xdr:rowOff>
    </xdr:from>
    <xdr:to>
      <xdr:col>7</xdr:col>
      <xdr:colOff>-323640</xdr:colOff>
      <xdr:row>423</xdr:row>
      <xdr:rowOff>0</xdr:rowOff>
    </xdr:to>
    <xdr:sp macro="" textlink="">
      <xdr:nvSpPr>
        <xdr:cNvPr id="2012" name="Option Button 2011">
          <a:extLst>
            <a:ext uri="{FF2B5EF4-FFF2-40B4-BE49-F238E27FC236}">
              <a16:creationId xmlns:a16="http://schemas.microsoft.com/office/drawing/2014/main" id="{00000000-0008-0000-1C00-0000D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3" name="Option Button 2012">
          <a:extLst>
            <a:ext uri="{FF2B5EF4-FFF2-40B4-BE49-F238E27FC236}">
              <a16:creationId xmlns:a16="http://schemas.microsoft.com/office/drawing/2014/main" id="{00000000-0008-0000-1C00-0000D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4" name="Option Button 2013">
          <a:extLst>
            <a:ext uri="{FF2B5EF4-FFF2-40B4-BE49-F238E27FC236}">
              <a16:creationId xmlns:a16="http://schemas.microsoft.com/office/drawing/2014/main" id="{00000000-0008-0000-1C00-0000D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5" name="Option Button 2014">
          <a:extLst>
            <a:ext uri="{FF2B5EF4-FFF2-40B4-BE49-F238E27FC236}">
              <a16:creationId xmlns:a16="http://schemas.microsoft.com/office/drawing/2014/main" id="{00000000-0008-0000-1C00-0000D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6" name="Group Box 2015" descr="Group Box 5">
          <a:extLst>
            <a:ext uri="{FF2B5EF4-FFF2-40B4-BE49-F238E27FC236}">
              <a16:creationId xmlns:a16="http://schemas.microsoft.com/office/drawing/2014/main" id="{00000000-0008-0000-1C00-0000E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423</xdr:row>
      <xdr:rowOff>34920</xdr:rowOff>
    </xdr:from>
    <xdr:to>
      <xdr:col>7</xdr:col>
      <xdr:colOff>-323640</xdr:colOff>
      <xdr:row>424</xdr:row>
      <xdr:rowOff>0</xdr:rowOff>
    </xdr:to>
    <xdr:sp macro="" textlink="">
      <xdr:nvSpPr>
        <xdr:cNvPr id="2017" name="Option Button 2016">
          <a:extLst>
            <a:ext uri="{FF2B5EF4-FFF2-40B4-BE49-F238E27FC236}">
              <a16:creationId xmlns:a16="http://schemas.microsoft.com/office/drawing/2014/main" id="{00000000-0008-0000-1C00-0000E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8" name="Option Button 2017">
          <a:extLst>
            <a:ext uri="{FF2B5EF4-FFF2-40B4-BE49-F238E27FC236}">
              <a16:creationId xmlns:a16="http://schemas.microsoft.com/office/drawing/2014/main" id="{00000000-0008-0000-1C00-0000E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9" name="Option Button 2018">
          <a:extLst>
            <a:ext uri="{FF2B5EF4-FFF2-40B4-BE49-F238E27FC236}">
              <a16:creationId xmlns:a16="http://schemas.microsoft.com/office/drawing/2014/main" id="{00000000-0008-0000-1C00-0000E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0" name="Option Button 2019">
          <a:extLst>
            <a:ext uri="{FF2B5EF4-FFF2-40B4-BE49-F238E27FC236}">
              <a16:creationId xmlns:a16="http://schemas.microsoft.com/office/drawing/2014/main" id="{00000000-0008-0000-1C00-0000E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1" name="Group Box 2020" descr="Group Box 5">
          <a:extLst>
            <a:ext uri="{FF2B5EF4-FFF2-40B4-BE49-F238E27FC236}">
              <a16:creationId xmlns:a16="http://schemas.microsoft.com/office/drawing/2014/main" id="{00000000-0008-0000-1C00-0000E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424</xdr:row>
      <xdr:rowOff>34920</xdr:rowOff>
    </xdr:from>
    <xdr:to>
      <xdr:col>7</xdr:col>
      <xdr:colOff>-323640</xdr:colOff>
      <xdr:row>425</xdr:row>
      <xdr:rowOff>0</xdr:rowOff>
    </xdr:to>
    <xdr:sp macro="" textlink="">
      <xdr:nvSpPr>
        <xdr:cNvPr id="2022" name="Option Button 2021">
          <a:extLst>
            <a:ext uri="{FF2B5EF4-FFF2-40B4-BE49-F238E27FC236}">
              <a16:creationId xmlns:a16="http://schemas.microsoft.com/office/drawing/2014/main" id="{00000000-0008-0000-1C00-0000E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3" name="Option Button 2022">
          <a:extLst>
            <a:ext uri="{FF2B5EF4-FFF2-40B4-BE49-F238E27FC236}">
              <a16:creationId xmlns:a16="http://schemas.microsoft.com/office/drawing/2014/main" id="{00000000-0008-0000-1C00-0000E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4" name="Option Button 2023">
          <a:extLst>
            <a:ext uri="{FF2B5EF4-FFF2-40B4-BE49-F238E27FC236}">
              <a16:creationId xmlns:a16="http://schemas.microsoft.com/office/drawing/2014/main" id="{00000000-0008-0000-1C00-0000E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5" name="Option Button 2024">
          <a:extLst>
            <a:ext uri="{FF2B5EF4-FFF2-40B4-BE49-F238E27FC236}">
              <a16:creationId xmlns:a16="http://schemas.microsoft.com/office/drawing/2014/main" id="{00000000-0008-0000-1C00-0000E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6" name="Group Box 2025" descr="Group Box 5">
          <a:extLst>
            <a:ext uri="{FF2B5EF4-FFF2-40B4-BE49-F238E27FC236}">
              <a16:creationId xmlns:a16="http://schemas.microsoft.com/office/drawing/2014/main" id="{00000000-0008-0000-1C00-0000E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425</xdr:row>
      <xdr:rowOff>34920</xdr:rowOff>
    </xdr:from>
    <xdr:to>
      <xdr:col>7</xdr:col>
      <xdr:colOff>-323640</xdr:colOff>
      <xdr:row>426</xdr:row>
      <xdr:rowOff>0</xdr:rowOff>
    </xdr:to>
    <xdr:sp macro="" textlink="">
      <xdr:nvSpPr>
        <xdr:cNvPr id="2027" name="Option Button 2026">
          <a:extLst>
            <a:ext uri="{FF2B5EF4-FFF2-40B4-BE49-F238E27FC236}">
              <a16:creationId xmlns:a16="http://schemas.microsoft.com/office/drawing/2014/main" id="{00000000-0008-0000-1C00-0000E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8" name="Option Button 2027">
          <a:extLst>
            <a:ext uri="{FF2B5EF4-FFF2-40B4-BE49-F238E27FC236}">
              <a16:creationId xmlns:a16="http://schemas.microsoft.com/office/drawing/2014/main" id="{00000000-0008-0000-1C00-0000E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9" name="Option Button 2028">
          <a:extLst>
            <a:ext uri="{FF2B5EF4-FFF2-40B4-BE49-F238E27FC236}">
              <a16:creationId xmlns:a16="http://schemas.microsoft.com/office/drawing/2014/main" id="{00000000-0008-0000-1C00-0000E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0" name="Option Button 2029">
          <a:extLst>
            <a:ext uri="{FF2B5EF4-FFF2-40B4-BE49-F238E27FC236}">
              <a16:creationId xmlns:a16="http://schemas.microsoft.com/office/drawing/2014/main" id="{00000000-0008-0000-1C00-0000E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1" name="Group Box 2030" descr="Group Box 5">
          <a:extLst>
            <a:ext uri="{FF2B5EF4-FFF2-40B4-BE49-F238E27FC236}">
              <a16:creationId xmlns:a16="http://schemas.microsoft.com/office/drawing/2014/main" id="{00000000-0008-0000-1C00-0000E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426</xdr:row>
      <xdr:rowOff>34920</xdr:rowOff>
    </xdr:from>
    <xdr:to>
      <xdr:col>7</xdr:col>
      <xdr:colOff>-323640</xdr:colOff>
      <xdr:row>427</xdr:row>
      <xdr:rowOff>0</xdr:rowOff>
    </xdr:to>
    <xdr:sp macro="" textlink="">
      <xdr:nvSpPr>
        <xdr:cNvPr id="2032" name="Option Button 2031">
          <a:extLst>
            <a:ext uri="{FF2B5EF4-FFF2-40B4-BE49-F238E27FC236}">
              <a16:creationId xmlns:a16="http://schemas.microsoft.com/office/drawing/2014/main" id="{00000000-0008-0000-1C00-0000F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3" name="Option Button 2032">
          <a:extLst>
            <a:ext uri="{FF2B5EF4-FFF2-40B4-BE49-F238E27FC236}">
              <a16:creationId xmlns:a16="http://schemas.microsoft.com/office/drawing/2014/main" id="{00000000-0008-0000-1C00-0000F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4" name="Option Button 2033">
          <a:extLst>
            <a:ext uri="{FF2B5EF4-FFF2-40B4-BE49-F238E27FC236}">
              <a16:creationId xmlns:a16="http://schemas.microsoft.com/office/drawing/2014/main" id="{00000000-0008-0000-1C00-0000F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5" name="Option Button 2034">
          <a:extLst>
            <a:ext uri="{FF2B5EF4-FFF2-40B4-BE49-F238E27FC236}">
              <a16:creationId xmlns:a16="http://schemas.microsoft.com/office/drawing/2014/main" id="{00000000-0008-0000-1C00-0000F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6" name="Group Box 2035" descr="Group Box 5">
          <a:extLst>
            <a:ext uri="{FF2B5EF4-FFF2-40B4-BE49-F238E27FC236}">
              <a16:creationId xmlns:a16="http://schemas.microsoft.com/office/drawing/2014/main" id="{00000000-0008-0000-1C00-0000F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427</xdr:row>
      <xdr:rowOff>34920</xdr:rowOff>
    </xdr:from>
    <xdr:to>
      <xdr:col>7</xdr:col>
      <xdr:colOff>-323640</xdr:colOff>
      <xdr:row>428</xdr:row>
      <xdr:rowOff>0</xdr:rowOff>
    </xdr:to>
    <xdr:sp macro="" textlink="">
      <xdr:nvSpPr>
        <xdr:cNvPr id="2037" name="Option Button 2036">
          <a:extLst>
            <a:ext uri="{FF2B5EF4-FFF2-40B4-BE49-F238E27FC236}">
              <a16:creationId xmlns:a16="http://schemas.microsoft.com/office/drawing/2014/main" id="{00000000-0008-0000-1C00-0000F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8" name="Option Button 2037">
          <a:extLst>
            <a:ext uri="{FF2B5EF4-FFF2-40B4-BE49-F238E27FC236}">
              <a16:creationId xmlns:a16="http://schemas.microsoft.com/office/drawing/2014/main" id="{00000000-0008-0000-1C00-0000F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9" name="Option Button 2038">
          <a:extLst>
            <a:ext uri="{FF2B5EF4-FFF2-40B4-BE49-F238E27FC236}">
              <a16:creationId xmlns:a16="http://schemas.microsoft.com/office/drawing/2014/main" id="{00000000-0008-0000-1C00-0000F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0" name="Option Button 2039">
          <a:extLst>
            <a:ext uri="{FF2B5EF4-FFF2-40B4-BE49-F238E27FC236}">
              <a16:creationId xmlns:a16="http://schemas.microsoft.com/office/drawing/2014/main" id="{00000000-0008-0000-1C00-0000F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1" name="Group Box 2040" descr="Group Box 5">
          <a:extLst>
            <a:ext uri="{FF2B5EF4-FFF2-40B4-BE49-F238E27FC236}">
              <a16:creationId xmlns:a16="http://schemas.microsoft.com/office/drawing/2014/main" id="{00000000-0008-0000-1C00-0000F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428</xdr:row>
      <xdr:rowOff>34920</xdr:rowOff>
    </xdr:from>
    <xdr:to>
      <xdr:col>7</xdr:col>
      <xdr:colOff>-323640</xdr:colOff>
      <xdr:row>429</xdr:row>
      <xdr:rowOff>0</xdr:rowOff>
    </xdr:to>
    <xdr:sp macro="" textlink="">
      <xdr:nvSpPr>
        <xdr:cNvPr id="2042" name="Option Button 2041">
          <a:extLst>
            <a:ext uri="{FF2B5EF4-FFF2-40B4-BE49-F238E27FC236}">
              <a16:creationId xmlns:a16="http://schemas.microsoft.com/office/drawing/2014/main" id="{00000000-0008-0000-1C00-0000F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3" name="Option Button 2042">
          <a:extLst>
            <a:ext uri="{FF2B5EF4-FFF2-40B4-BE49-F238E27FC236}">
              <a16:creationId xmlns:a16="http://schemas.microsoft.com/office/drawing/2014/main" id="{00000000-0008-0000-1C00-0000F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4" name="Option Button 2043">
          <a:extLst>
            <a:ext uri="{FF2B5EF4-FFF2-40B4-BE49-F238E27FC236}">
              <a16:creationId xmlns:a16="http://schemas.microsoft.com/office/drawing/2014/main" id="{00000000-0008-0000-1C00-0000F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5" name="Option Button 2044">
          <a:extLst>
            <a:ext uri="{FF2B5EF4-FFF2-40B4-BE49-F238E27FC236}">
              <a16:creationId xmlns:a16="http://schemas.microsoft.com/office/drawing/2014/main" id="{00000000-0008-0000-1C00-0000F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6" name="Group Box 2045" descr="Group Box 5">
          <a:extLst>
            <a:ext uri="{FF2B5EF4-FFF2-40B4-BE49-F238E27FC236}">
              <a16:creationId xmlns:a16="http://schemas.microsoft.com/office/drawing/2014/main" id="{00000000-0008-0000-1C00-0000F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429</xdr:row>
      <xdr:rowOff>34920</xdr:rowOff>
    </xdr:from>
    <xdr:to>
      <xdr:col>7</xdr:col>
      <xdr:colOff>-323640</xdr:colOff>
      <xdr:row>430</xdr:row>
      <xdr:rowOff>0</xdr:rowOff>
    </xdr:to>
    <xdr:sp macro="" textlink="">
      <xdr:nvSpPr>
        <xdr:cNvPr id="2047" name="Option Button 2046">
          <a:extLst>
            <a:ext uri="{FF2B5EF4-FFF2-40B4-BE49-F238E27FC236}">
              <a16:creationId xmlns:a16="http://schemas.microsoft.com/office/drawing/2014/main" id="{00000000-0008-0000-1C00-0000F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8" name="Option Button 2047">
          <a:extLst>
            <a:ext uri="{FF2B5EF4-FFF2-40B4-BE49-F238E27FC236}">
              <a16:creationId xmlns:a16="http://schemas.microsoft.com/office/drawing/2014/main" id="{00000000-0008-0000-1C00-00000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9" name="Option Button 2048">
          <a:extLst>
            <a:ext uri="{FF2B5EF4-FFF2-40B4-BE49-F238E27FC236}">
              <a16:creationId xmlns:a16="http://schemas.microsoft.com/office/drawing/2014/main" id="{00000000-0008-0000-1C00-00000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0" name="Option Button 2049">
          <a:extLst>
            <a:ext uri="{FF2B5EF4-FFF2-40B4-BE49-F238E27FC236}">
              <a16:creationId xmlns:a16="http://schemas.microsoft.com/office/drawing/2014/main" id="{00000000-0008-0000-1C00-00000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1" name="Group Box 2050" descr="Group Box 5">
          <a:extLst>
            <a:ext uri="{FF2B5EF4-FFF2-40B4-BE49-F238E27FC236}">
              <a16:creationId xmlns:a16="http://schemas.microsoft.com/office/drawing/2014/main" id="{00000000-0008-0000-1C00-00000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430</xdr:row>
      <xdr:rowOff>34920</xdr:rowOff>
    </xdr:from>
    <xdr:to>
      <xdr:col>7</xdr:col>
      <xdr:colOff>-323640</xdr:colOff>
      <xdr:row>431</xdr:row>
      <xdr:rowOff>0</xdr:rowOff>
    </xdr:to>
    <xdr:sp macro="" textlink="">
      <xdr:nvSpPr>
        <xdr:cNvPr id="2052" name="Option Button 2051">
          <a:extLst>
            <a:ext uri="{FF2B5EF4-FFF2-40B4-BE49-F238E27FC236}">
              <a16:creationId xmlns:a16="http://schemas.microsoft.com/office/drawing/2014/main" id="{00000000-0008-0000-1C00-00000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3" name="Option Button 2052">
          <a:extLst>
            <a:ext uri="{FF2B5EF4-FFF2-40B4-BE49-F238E27FC236}">
              <a16:creationId xmlns:a16="http://schemas.microsoft.com/office/drawing/2014/main" id="{00000000-0008-0000-1C00-00000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4" name="Option Button 2053">
          <a:extLst>
            <a:ext uri="{FF2B5EF4-FFF2-40B4-BE49-F238E27FC236}">
              <a16:creationId xmlns:a16="http://schemas.microsoft.com/office/drawing/2014/main" id="{00000000-0008-0000-1C00-00000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5" name="Option Button 2054">
          <a:extLst>
            <a:ext uri="{FF2B5EF4-FFF2-40B4-BE49-F238E27FC236}">
              <a16:creationId xmlns:a16="http://schemas.microsoft.com/office/drawing/2014/main" id="{00000000-0008-0000-1C00-00000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6" name="Group Box 2055" descr="Group Box 5">
          <a:extLst>
            <a:ext uri="{FF2B5EF4-FFF2-40B4-BE49-F238E27FC236}">
              <a16:creationId xmlns:a16="http://schemas.microsoft.com/office/drawing/2014/main" id="{00000000-0008-0000-1C00-00000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431</xdr:row>
      <xdr:rowOff>34920</xdr:rowOff>
    </xdr:from>
    <xdr:to>
      <xdr:col>7</xdr:col>
      <xdr:colOff>-323640</xdr:colOff>
      <xdr:row>432</xdr:row>
      <xdr:rowOff>0</xdr:rowOff>
    </xdr:to>
    <xdr:sp macro="" textlink="">
      <xdr:nvSpPr>
        <xdr:cNvPr id="2057" name="Option Button 2056">
          <a:extLst>
            <a:ext uri="{FF2B5EF4-FFF2-40B4-BE49-F238E27FC236}">
              <a16:creationId xmlns:a16="http://schemas.microsoft.com/office/drawing/2014/main" id="{00000000-0008-0000-1C00-00000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8" name="Option Button 2057">
          <a:extLst>
            <a:ext uri="{FF2B5EF4-FFF2-40B4-BE49-F238E27FC236}">
              <a16:creationId xmlns:a16="http://schemas.microsoft.com/office/drawing/2014/main" id="{00000000-0008-0000-1C00-00000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9" name="Option Button 2058">
          <a:extLst>
            <a:ext uri="{FF2B5EF4-FFF2-40B4-BE49-F238E27FC236}">
              <a16:creationId xmlns:a16="http://schemas.microsoft.com/office/drawing/2014/main" id="{00000000-0008-0000-1C00-00000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0" name="Option Button 2059">
          <a:extLst>
            <a:ext uri="{FF2B5EF4-FFF2-40B4-BE49-F238E27FC236}">
              <a16:creationId xmlns:a16="http://schemas.microsoft.com/office/drawing/2014/main" id="{00000000-0008-0000-1C00-00000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1" name="Group Box 2060" descr="Group Box 5">
          <a:extLst>
            <a:ext uri="{FF2B5EF4-FFF2-40B4-BE49-F238E27FC236}">
              <a16:creationId xmlns:a16="http://schemas.microsoft.com/office/drawing/2014/main" id="{00000000-0008-0000-1C00-00000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432</xdr:row>
      <xdr:rowOff>34920</xdr:rowOff>
    </xdr:from>
    <xdr:to>
      <xdr:col>7</xdr:col>
      <xdr:colOff>-323640</xdr:colOff>
      <xdr:row>433</xdr:row>
      <xdr:rowOff>0</xdr:rowOff>
    </xdr:to>
    <xdr:sp macro="" textlink="">
      <xdr:nvSpPr>
        <xdr:cNvPr id="2062" name="Option Button 2061">
          <a:extLst>
            <a:ext uri="{FF2B5EF4-FFF2-40B4-BE49-F238E27FC236}">
              <a16:creationId xmlns:a16="http://schemas.microsoft.com/office/drawing/2014/main" id="{00000000-0008-0000-1C00-00000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3" name="Option Button 2062">
          <a:extLst>
            <a:ext uri="{FF2B5EF4-FFF2-40B4-BE49-F238E27FC236}">
              <a16:creationId xmlns:a16="http://schemas.microsoft.com/office/drawing/2014/main" id="{00000000-0008-0000-1C00-00000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4" name="Option Button 2063">
          <a:extLst>
            <a:ext uri="{FF2B5EF4-FFF2-40B4-BE49-F238E27FC236}">
              <a16:creationId xmlns:a16="http://schemas.microsoft.com/office/drawing/2014/main" id="{00000000-0008-0000-1C00-00001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5" name="Option Button 2064">
          <a:extLst>
            <a:ext uri="{FF2B5EF4-FFF2-40B4-BE49-F238E27FC236}">
              <a16:creationId xmlns:a16="http://schemas.microsoft.com/office/drawing/2014/main" id="{00000000-0008-0000-1C00-00001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6" name="Group Box 2065" descr="Group Box 5">
          <a:extLst>
            <a:ext uri="{FF2B5EF4-FFF2-40B4-BE49-F238E27FC236}">
              <a16:creationId xmlns:a16="http://schemas.microsoft.com/office/drawing/2014/main" id="{00000000-0008-0000-1C00-00001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433</xdr:row>
      <xdr:rowOff>34920</xdr:rowOff>
    </xdr:from>
    <xdr:to>
      <xdr:col>7</xdr:col>
      <xdr:colOff>-323640</xdr:colOff>
      <xdr:row>434</xdr:row>
      <xdr:rowOff>0</xdr:rowOff>
    </xdr:to>
    <xdr:sp macro="" textlink="">
      <xdr:nvSpPr>
        <xdr:cNvPr id="2067" name="Option Button 2066">
          <a:extLst>
            <a:ext uri="{FF2B5EF4-FFF2-40B4-BE49-F238E27FC236}">
              <a16:creationId xmlns:a16="http://schemas.microsoft.com/office/drawing/2014/main" id="{00000000-0008-0000-1C00-00001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8" name="Option Button 2067">
          <a:extLst>
            <a:ext uri="{FF2B5EF4-FFF2-40B4-BE49-F238E27FC236}">
              <a16:creationId xmlns:a16="http://schemas.microsoft.com/office/drawing/2014/main" id="{00000000-0008-0000-1C00-00001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9" name="Option Button 2068">
          <a:extLst>
            <a:ext uri="{FF2B5EF4-FFF2-40B4-BE49-F238E27FC236}">
              <a16:creationId xmlns:a16="http://schemas.microsoft.com/office/drawing/2014/main" id="{00000000-0008-0000-1C00-00001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0" name="Option Button 2069">
          <a:extLst>
            <a:ext uri="{FF2B5EF4-FFF2-40B4-BE49-F238E27FC236}">
              <a16:creationId xmlns:a16="http://schemas.microsoft.com/office/drawing/2014/main" id="{00000000-0008-0000-1C00-00001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1" name="Group Box 2070" descr="Group Box 5">
          <a:extLst>
            <a:ext uri="{FF2B5EF4-FFF2-40B4-BE49-F238E27FC236}">
              <a16:creationId xmlns:a16="http://schemas.microsoft.com/office/drawing/2014/main" id="{00000000-0008-0000-1C00-00001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434</xdr:row>
      <xdr:rowOff>34920</xdr:rowOff>
    </xdr:from>
    <xdr:to>
      <xdr:col>7</xdr:col>
      <xdr:colOff>-323640</xdr:colOff>
      <xdr:row>435</xdr:row>
      <xdr:rowOff>0</xdr:rowOff>
    </xdr:to>
    <xdr:sp macro="" textlink="">
      <xdr:nvSpPr>
        <xdr:cNvPr id="2072" name="Option Button 2071">
          <a:extLst>
            <a:ext uri="{FF2B5EF4-FFF2-40B4-BE49-F238E27FC236}">
              <a16:creationId xmlns:a16="http://schemas.microsoft.com/office/drawing/2014/main" id="{00000000-0008-0000-1C00-00001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3" name="Option Button 2072">
          <a:extLst>
            <a:ext uri="{FF2B5EF4-FFF2-40B4-BE49-F238E27FC236}">
              <a16:creationId xmlns:a16="http://schemas.microsoft.com/office/drawing/2014/main" id="{00000000-0008-0000-1C00-00001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4" name="Option Button 2073">
          <a:extLst>
            <a:ext uri="{FF2B5EF4-FFF2-40B4-BE49-F238E27FC236}">
              <a16:creationId xmlns:a16="http://schemas.microsoft.com/office/drawing/2014/main" id="{00000000-0008-0000-1C00-00001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5" name="Option Button 2074">
          <a:extLst>
            <a:ext uri="{FF2B5EF4-FFF2-40B4-BE49-F238E27FC236}">
              <a16:creationId xmlns:a16="http://schemas.microsoft.com/office/drawing/2014/main" id="{00000000-0008-0000-1C00-00001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6" name="Group Box 2075" descr="Group Box 5">
          <a:extLst>
            <a:ext uri="{FF2B5EF4-FFF2-40B4-BE49-F238E27FC236}">
              <a16:creationId xmlns:a16="http://schemas.microsoft.com/office/drawing/2014/main" id="{00000000-0008-0000-1C00-00001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435</xdr:row>
      <xdr:rowOff>34920</xdr:rowOff>
    </xdr:from>
    <xdr:to>
      <xdr:col>7</xdr:col>
      <xdr:colOff>-323640</xdr:colOff>
      <xdr:row>436</xdr:row>
      <xdr:rowOff>0</xdr:rowOff>
    </xdr:to>
    <xdr:sp macro="" textlink="">
      <xdr:nvSpPr>
        <xdr:cNvPr id="2077" name="Option Button 2076">
          <a:extLst>
            <a:ext uri="{FF2B5EF4-FFF2-40B4-BE49-F238E27FC236}">
              <a16:creationId xmlns:a16="http://schemas.microsoft.com/office/drawing/2014/main" id="{00000000-0008-0000-1C00-00001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8" name="Option Button 2077">
          <a:extLst>
            <a:ext uri="{FF2B5EF4-FFF2-40B4-BE49-F238E27FC236}">
              <a16:creationId xmlns:a16="http://schemas.microsoft.com/office/drawing/2014/main" id="{00000000-0008-0000-1C00-00001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9" name="Option Button 2078">
          <a:extLst>
            <a:ext uri="{FF2B5EF4-FFF2-40B4-BE49-F238E27FC236}">
              <a16:creationId xmlns:a16="http://schemas.microsoft.com/office/drawing/2014/main" id="{00000000-0008-0000-1C00-00001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0" name="Option Button 2079">
          <a:extLst>
            <a:ext uri="{FF2B5EF4-FFF2-40B4-BE49-F238E27FC236}">
              <a16:creationId xmlns:a16="http://schemas.microsoft.com/office/drawing/2014/main" id="{00000000-0008-0000-1C00-00002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1" name="Group Box 2080" descr="Group Box 5">
          <a:extLst>
            <a:ext uri="{FF2B5EF4-FFF2-40B4-BE49-F238E27FC236}">
              <a16:creationId xmlns:a16="http://schemas.microsoft.com/office/drawing/2014/main" id="{00000000-0008-0000-1C00-00002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436</xdr:row>
      <xdr:rowOff>34920</xdr:rowOff>
    </xdr:from>
    <xdr:to>
      <xdr:col>7</xdr:col>
      <xdr:colOff>-323640</xdr:colOff>
      <xdr:row>437</xdr:row>
      <xdr:rowOff>0</xdr:rowOff>
    </xdr:to>
    <xdr:sp macro="" textlink="">
      <xdr:nvSpPr>
        <xdr:cNvPr id="2082" name="Option Button 2081">
          <a:extLst>
            <a:ext uri="{FF2B5EF4-FFF2-40B4-BE49-F238E27FC236}">
              <a16:creationId xmlns:a16="http://schemas.microsoft.com/office/drawing/2014/main" id="{00000000-0008-0000-1C00-00002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3" name="Option Button 2082">
          <a:extLst>
            <a:ext uri="{FF2B5EF4-FFF2-40B4-BE49-F238E27FC236}">
              <a16:creationId xmlns:a16="http://schemas.microsoft.com/office/drawing/2014/main" id="{00000000-0008-0000-1C00-00002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4" name="Option Button 2083">
          <a:extLst>
            <a:ext uri="{FF2B5EF4-FFF2-40B4-BE49-F238E27FC236}">
              <a16:creationId xmlns:a16="http://schemas.microsoft.com/office/drawing/2014/main" id="{00000000-0008-0000-1C00-00002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5" name="Option Button 2084">
          <a:extLst>
            <a:ext uri="{FF2B5EF4-FFF2-40B4-BE49-F238E27FC236}">
              <a16:creationId xmlns:a16="http://schemas.microsoft.com/office/drawing/2014/main" id="{00000000-0008-0000-1C00-00002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6" name="Group Box 2085" descr="Group Box 5">
          <a:extLst>
            <a:ext uri="{FF2B5EF4-FFF2-40B4-BE49-F238E27FC236}">
              <a16:creationId xmlns:a16="http://schemas.microsoft.com/office/drawing/2014/main" id="{00000000-0008-0000-1C00-00002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437</xdr:row>
      <xdr:rowOff>34920</xdr:rowOff>
    </xdr:from>
    <xdr:to>
      <xdr:col>7</xdr:col>
      <xdr:colOff>-323640</xdr:colOff>
      <xdr:row>438</xdr:row>
      <xdr:rowOff>0</xdr:rowOff>
    </xdr:to>
    <xdr:sp macro="" textlink="">
      <xdr:nvSpPr>
        <xdr:cNvPr id="2087" name="Option Button 2086">
          <a:extLst>
            <a:ext uri="{FF2B5EF4-FFF2-40B4-BE49-F238E27FC236}">
              <a16:creationId xmlns:a16="http://schemas.microsoft.com/office/drawing/2014/main" id="{00000000-0008-0000-1C00-00002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8" name="Option Button 2087">
          <a:extLst>
            <a:ext uri="{FF2B5EF4-FFF2-40B4-BE49-F238E27FC236}">
              <a16:creationId xmlns:a16="http://schemas.microsoft.com/office/drawing/2014/main" id="{00000000-0008-0000-1C00-00002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9" name="Option Button 2088">
          <a:extLst>
            <a:ext uri="{FF2B5EF4-FFF2-40B4-BE49-F238E27FC236}">
              <a16:creationId xmlns:a16="http://schemas.microsoft.com/office/drawing/2014/main" id="{00000000-0008-0000-1C00-00002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0" name="Option Button 2089">
          <a:extLst>
            <a:ext uri="{FF2B5EF4-FFF2-40B4-BE49-F238E27FC236}">
              <a16:creationId xmlns:a16="http://schemas.microsoft.com/office/drawing/2014/main" id="{00000000-0008-0000-1C00-00002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1" name="Group Box 2090" descr="Group Box 5">
          <a:extLst>
            <a:ext uri="{FF2B5EF4-FFF2-40B4-BE49-F238E27FC236}">
              <a16:creationId xmlns:a16="http://schemas.microsoft.com/office/drawing/2014/main" id="{00000000-0008-0000-1C00-00002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438</xdr:row>
      <xdr:rowOff>34920</xdr:rowOff>
    </xdr:from>
    <xdr:to>
      <xdr:col>7</xdr:col>
      <xdr:colOff>-323640</xdr:colOff>
      <xdr:row>439</xdr:row>
      <xdr:rowOff>0</xdr:rowOff>
    </xdr:to>
    <xdr:sp macro="" textlink="">
      <xdr:nvSpPr>
        <xdr:cNvPr id="2092" name="Option Button 2091">
          <a:extLst>
            <a:ext uri="{FF2B5EF4-FFF2-40B4-BE49-F238E27FC236}">
              <a16:creationId xmlns:a16="http://schemas.microsoft.com/office/drawing/2014/main" id="{00000000-0008-0000-1C00-00002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3" name="Option Button 2092">
          <a:extLst>
            <a:ext uri="{FF2B5EF4-FFF2-40B4-BE49-F238E27FC236}">
              <a16:creationId xmlns:a16="http://schemas.microsoft.com/office/drawing/2014/main" id="{00000000-0008-0000-1C00-00002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4" name="Option Button 2093">
          <a:extLst>
            <a:ext uri="{FF2B5EF4-FFF2-40B4-BE49-F238E27FC236}">
              <a16:creationId xmlns:a16="http://schemas.microsoft.com/office/drawing/2014/main" id="{00000000-0008-0000-1C00-00002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5" name="Option Button 2094">
          <a:extLst>
            <a:ext uri="{FF2B5EF4-FFF2-40B4-BE49-F238E27FC236}">
              <a16:creationId xmlns:a16="http://schemas.microsoft.com/office/drawing/2014/main" id="{00000000-0008-0000-1C00-00002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6" name="Group Box 2095" descr="Group Box 5">
          <a:extLst>
            <a:ext uri="{FF2B5EF4-FFF2-40B4-BE49-F238E27FC236}">
              <a16:creationId xmlns:a16="http://schemas.microsoft.com/office/drawing/2014/main" id="{00000000-0008-0000-1C00-00003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439</xdr:row>
      <xdr:rowOff>34920</xdr:rowOff>
    </xdr:from>
    <xdr:to>
      <xdr:col>7</xdr:col>
      <xdr:colOff>-323640</xdr:colOff>
      <xdr:row>440</xdr:row>
      <xdr:rowOff>0</xdr:rowOff>
    </xdr:to>
    <xdr:sp macro="" textlink="">
      <xdr:nvSpPr>
        <xdr:cNvPr id="2097" name="Option Button 2096">
          <a:extLst>
            <a:ext uri="{FF2B5EF4-FFF2-40B4-BE49-F238E27FC236}">
              <a16:creationId xmlns:a16="http://schemas.microsoft.com/office/drawing/2014/main" id="{00000000-0008-0000-1C00-00003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8" name="Option Button 2097">
          <a:extLst>
            <a:ext uri="{FF2B5EF4-FFF2-40B4-BE49-F238E27FC236}">
              <a16:creationId xmlns:a16="http://schemas.microsoft.com/office/drawing/2014/main" id="{00000000-0008-0000-1C00-00003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9" name="Option Button 2098">
          <a:extLst>
            <a:ext uri="{FF2B5EF4-FFF2-40B4-BE49-F238E27FC236}">
              <a16:creationId xmlns:a16="http://schemas.microsoft.com/office/drawing/2014/main" id="{00000000-0008-0000-1C00-00003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0" name="Option Button 2099">
          <a:extLst>
            <a:ext uri="{FF2B5EF4-FFF2-40B4-BE49-F238E27FC236}">
              <a16:creationId xmlns:a16="http://schemas.microsoft.com/office/drawing/2014/main" id="{00000000-0008-0000-1C00-00003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1" name="Group Box 2100" descr="Group Box 5">
          <a:extLst>
            <a:ext uri="{FF2B5EF4-FFF2-40B4-BE49-F238E27FC236}">
              <a16:creationId xmlns:a16="http://schemas.microsoft.com/office/drawing/2014/main" id="{00000000-0008-0000-1C00-00003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440</xdr:row>
      <xdr:rowOff>34920</xdr:rowOff>
    </xdr:from>
    <xdr:to>
      <xdr:col>7</xdr:col>
      <xdr:colOff>-323640</xdr:colOff>
      <xdr:row>441</xdr:row>
      <xdr:rowOff>0</xdr:rowOff>
    </xdr:to>
    <xdr:sp macro="" textlink="">
      <xdr:nvSpPr>
        <xdr:cNvPr id="2102" name="Option Button 2101">
          <a:extLst>
            <a:ext uri="{FF2B5EF4-FFF2-40B4-BE49-F238E27FC236}">
              <a16:creationId xmlns:a16="http://schemas.microsoft.com/office/drawing/2014/main" id="{00000000-0008-0000-1C00-00003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3" name="Option Button 2102">
          <a:extLst>
            <a:ext uri="{FF2B5EF4-FFF2-40B4-BE49-F238E27FC236}">
              <a16:creationId xmlns:a16="http://schemas.microsoft.com/office/drawing/2014/main" id="{00000000-0008-0000-1C00-00003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4" name="Option Button 2103">
          <a:extLst>
            <a:ext uri="{FF2B5EF4-FFF2-40B4-BE49-F238E27FC236}">
              <a16:creationId xmlns:a16="http://schemas.microsoft.com/office/drawing/2014/main" id="{00000000-0008-0000-1C00-00003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5" name="Option Button 2104">
          <a:extLst>
            <a:ext uri="{FF2B5EF4-FFF2-40B4-BE49-F238E27FC236}">
              <a16:creationId xmlns:a16="http://schemas.microsoft.com/office/drawing/2014/main" id="{00000000-0008-0000-1C00-00003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6" name="Group Box 2105" descr="Group Box 5">
          <a:extLst>
            <a:ext uri="{FF2B5EF4-FFF2-40B4-BE49-F238E27FC236}">
              <a16:creationId xmlns:a16="http://schemas.microsoft.com/office/drawing/2014/main" id="{00000000-0008-0000-1C00-00003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441</xdr:row>
      <xdr:rowOff>34920</xdr:rowOff>
    </xdr:from>
    <xdr:to>
      <xdr:col>7</xdr:col>
      <xdr:colOff>-323640</xdr:colOff>
      <xdr:row>442</xdr:row>
      <xdr:rowOff>0</xdr:rowOff>
    </xdr:to>
    <xdr:sp macro="" textlink="">
      <xdr:nvSpPr>
        <xdr:cNvPr id="2107" name="Option Button 2106">
          <a:extLst>
            <a:ext uri="{FF2B5EF4-FFF2-40B4-BE49-F238E27FC236}">
              <a16:creationId xmlns:a16="http://schemas.microsoft.com/office/drawing/2014/main" id="{00000000-0008-0000-1C00-00003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8" name="Option Button 2107">
          <a:extLst>
            <a:ext uri="{FF2B5EF4-FFF2-40B4-BE49-F238E27FC236}">
              <a16:creationId xmlns:a16="http://schemas.microsoft.com/office/drawing/2014/main" id="{00000000-0008-0000-1C00-00003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9" name="Option Button 2108">
          <a:extLst>
            <a:ext uri="{FF2B5EF4-FFF2-40B4-BE49-F238E27FC236}">
              <a16:creationId xmlns:a16="http://schemas.microsoft.com/office/drawing/2014/main" id="{00000000-0008-0000-1C00-00003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0" name="Option Button 2109">
          <a:extLst>
            <a:ext uri="{FF2B5EF4-FFF2-40B4-BE49-F238E27FC236}">
              <a16:creationId xmlns:a16="http://schemas.microsoft.com/office/drawing/2014/main" id="{00000000-0008-0000-1C00-00003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1" name="Group Box 2110" descr="Group Box 5">
          <a:extLst>
            <a:ext uri="{FF2B5EF4-FFF2-40B4-BE49-F238E27FC236}">
              <a16:creationId xmlns:a16="http://schemas.microsoft.com/office/drawing/2014/main" id="{00000000-0008-0000-1C00-00003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442</xdr:row>
      <xdr:rowOff>34920</xdr:rowOff>
    </xdr:from>
    <xdr:to>
      <xdr:col>7</xdr:col>
      <xdr:colOff>-323640</xdr:colOff>
      <xdr:row>443</xdr:row>
      <xdr:rowOff>0</xdr:rowOff>
    </xdr:to>
    <xdr:sp macro="" textlink="">
      <xdr:nvSpPr>
        <xdr:cNvPr id="2112" name="Option Button 2111">
          <a:extLst>
            <a:ext uri="{FF2B5EF4-FFF2-40B4-BE49-F238E27FC236}">
              <a16:creationId xmlns:a16="http://schemas.microsoft.com/office/drawing/2014/main" id="{00000000-0008-0000-1C00-00004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3" name="Option Button 2112">
          <a:extLst>
            <a:ext uri="{FF2B5EF4-FFF2-40B4-BE49-F238E27FC236}">
              <a16:creationId xmlns:a16="http://schemas.microsoft.com/office/drawing/2014/main" id="{00000000-0008-0000-1C00-00004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4" name="Option Button 2113">
          <a:extLst>
            <a:ext uri="{FF2B5EF4-FFF2-40B4-BE49-F238E27FC236}">
              <a16:creationId xmlns:a16="http://schemas.microsoft.com/office/drawing/2014/main" id="{00000000-0008-0000-1C00-00004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5" name="Option Button 2114">
          <a:extLst>
            <a:ext uri="{FF2B5EF4-FFF2-40B4-BE49-F238E27FC236}">
              <a16:creationId xmlns:a16="http://schemas.microsoft.com/office/drawing/2014/main" id="{00000000-0008-0000-1C00-00004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6" name="Group Box 2115" descr="Group Box 5">
          <a:extLst>
            <a:ext uri="{FF2B5EF4-FFF2-40B4-BE49-F238E27FC236}">
              <a16:creationId xmlns:a16="http://schemas.microsoft.com/office/drawing/2014/main" id="{00000000-0008-0000-1C00-00004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443</xdr:row>
      <xdr:rowOff>34920</xdr:rowOff>
    </xdr:from>
    <xdr:to>
      <xdr:col>7</xdr:col>
      <xdr:colOff>-323640</xdr:colOff>
      <xdr:row>444</xdr:row>
      <xdr:rowOff>0</xdr:rowOff>
    </xdr:to>
    <xdr:sp macro="" textlink="">
      <xdr:nvSpPr>
        <xdr:cNvPr id="2117" name="Option Button 2116">
          <a:extLst>
            <a:ext uri="{FF2B5EF4-FFF2-40B4-BE49-F238E27FC236}">
              <a16:creationId xmlns:a16="http://schemas.microsoft.com/office/drawing/2014/main" id="{00000000-0008-0000-1C00-00004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8" name="Option Button 2117">
          <a:extLst>
            <a:ext uri="{FF2B5EF4-FFF2-40B4-BE49-F238E27FC236}">
              <a16:creationId xmlns:a16="http://schemas.microsoft.com/office/drawing/2014/main" id="{00000000-0008-0000-1C00-00004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9" name="Option Button 2118">
          <a:extLst>
            <a:ext uri="{FF2B5EF4-FFF2-40B4-BE49-F238E27FC236}">
              <a16:creationId xmlns:a16="http://schemas.microsoft.com/office/drawing/2014/main" id="{00000000-0008-0000-1C00-00004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0" name="Option Button 2119">
          <a:extLst>
            <a:ext uri="{FF2B5EF4-FFF2-40B4-BE49-F238E27FC236}">
              <a16:creationId xmlns:a16="http://schemas.microsoft.com/office/drawing/2014/main" id="{00000000-0008-0000-1C00-00004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1" name="Group Box 2120" descr="Group Box 5">
          <a:extLst>
            <a:ext uri="{FF2B5EF4-FFF2-40B4-BE49-F238E27FC236}">
              <a16:creationId xmlns:a16="http://schemas.microsoft.com/office/drawing/2014/main" id="{00000000-0008-0000-1C00-00004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444</xdr:row>
      <xdr:rowOff>34920</xdr:rowOff>
    </xdr:from>
    <xdr:to>
      <xdr:col>7</xdr:col>
      <xdr:colOff>-323640</xdr:colOff>
      <xdr:row>445</xdr:row>
      <xdr:rowOff>0</xdr:rowOff>
    </xdr:to>
    <xdr:sp macro="" textlink="">
      <xdr:nvSpPr>
        <xdr:cNvPr id="2122" name="Option Button 2121">
          <a:extLst>
            <a:ext uri="{FF2B5EF4-FFF2-40B4-BE49-F238E27FC236}">
              <a16:creationId xmlns:a16="http://schemas.microsoft.com/office/drawing/2014/main" id="{00000000-0008-0000-1C00-00004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3" name="Option Button 2122">
          <a:extLst>
            <a:ext uri="{FF2B5EF4-FFF2-40B4-BE49-F238E27FC236}">
              <a16:creationId xmlns:a16="http://schemas.microsoft.com/office/drawing/2014/main" id="{00000000-0008-0000-1C00-00004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4" name="Option Button 2123">
          <a:extLst>
            <a:ext uri="{FF2B5EF4-FFF2-40B4-BE49-F238E27FC236}">
              <a16:creationId xmlns:a16="http://schemas.microsoft.com/office/drawing/2014/main" id="{00000000-0008-0000-1C00-00004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5" name="Option Button 2124">
          <a:extLst>
            <a:ext uri="{FF2B5EF4-FFF2-40B4-BE49-F238E27FC236}">
              <a16:creationId xmlns:a16="http://schemas.microsoft.com/office/drawing/2014/main" id="{00000000-0008-0000-1C00-00004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6" name="Group Box 2125" descr="Group Box 5">
          <a:extLst>
            <a:ext uri="{FF2B5EF4-FFF2-40B4-BE49-F238E27FC236}">
              <a16:creationId xmlns:a16="http://schemas.microsoft.com/office/drawing/2014/main" id="{00000000-0008-0000-1C00-00004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445</xdr:row>
      <xdr:rowOff>34920</xdr:rowOff>
    </xdr:from>
    <xdr:to>
      <xdr:col>7</xdr:col>
      <xdr:colOff>-323640</xdr:colOff>
      <xdr:row>446</xdr:row>
      <xdr:rowOff>0</xdr:rowOff>
    </xdr:to>
    <xdr:sp macro="" textlink="">
      <xdr:nvSpPr>
        <xdr:cNvPr id="2127" name="Option Button 2126">
          <a:extLst>
            <a:ext uri="{FF2B5EF4-FFF2-40B4-BE49-F238E27FC236}">
              <a16:creationId xmlns:a16="http://schemas.microsoft.com/office/drawing/2014/main" id="{00000000-0008-0000-1C00-00004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8" name="Option Button 2127">
          <a:extLst>
            <a:ext uri="{FF2B5EF4-FFF2-40B4-BE49-F238E27FC236}">
              <a16:creationId xmlns:a16="http://schemas.microsoft.com/office/drawing/2014/main" id="{00000000-0008-0000-1C00-00005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9" name="Option Button 2128">
          <a:extLst>
            <a:ext uri="{FF2B5EF4-FFF2-40B4-BE49-F238E27FC236}">
              <a16:creationId xmlns:a16="http://schemas.microsoft.com/office/drawing/2014/main" id="{00000000-0008-0000-1C00-00005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0" name="Option Button 2129">
          <a:extLst>
            <a:ext uri="{FF2B5EF4-FFF2-40B4-BE49-F238E27FC236}">
              <a16:creationId xmlns:a16="http://schemas.microsoft.com/office/drawing/2014/main" id="{00000000-0008-0000-1C00-00005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1" name="Group Box 2130" descr="Group Box 5">
          <a:extLst>
            <a:ext uri="{FF2B5EF4-FFF2-40B4-BE49-F238E27FC236}">
              <a16:creationId xmlns:a16="http://schemas.microsoft.com/office/drawing/2014/main" id="{00000000-0008-0000-1C00-00005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446</xdr:row>
      <xdr:rowOff>34920</xdr:rowOff>
    </xdr:from>
    <xdr:to>
      <xdr:col>7</xdr:col>
      <xdr:colOff>-323640</xdr:colOff>
      <xdr:row>447</xdr:row>
      <xdr:rowOff>0</xdr:rowOff>
    </xdr:to>
    <xdr:sp macro="" textlink="">
      <xdr:nvSpPr>
        <xdr:cNvPr id="2132" name="Option Button 2131">
          <a:extLst>
            <a:ext uri="{FF2B5EF4-FFF2-40B4-BE49-F238E27FC236}">
              <a16:creationId xmlns:a16="http://schemas.microsoft.com/office/drawing/2014/main" id="{00000000-0008-0000-1C00-00005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3" name="Option Button 2132">
          <a:extLst>
            <a:ext uri="{FF2B5EF4-FFF2-40B4-BE49-F238E27FC236}">
              <a16:creationId xmlns:a16="http://schemas.microsoft.com/office/drawing/2014/main" id="{00000000-0008-0000-1C00-00005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4" name="Option Button 2133">
          <a:extLst>
            <a:ext uri="{FF2B5EF4-FFF2-40B4-BE49-F238E27FC236}">
              <a16:creationId xmlns:a16="http://schemas.microsoft.com/office/drawing/2014/main" id="{00000000-0008-0000-1C00-00005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5" name="Option Button 2134">
          <a:extLst>
            <a:ext uri="{FF2B5EF4-FFF2-40B4-BE49-F238E27FC236}">
              <a16:creationId xmlns:a16="http://schemas.microsoft.com/office/drawing/2014/main" id="{00000000-0008-0000-1C00-00005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6" name="Group Box 2135" descr="Group Box 5">
          <a:extLst>
            <a:ext uri="{FF2B5EF4-FFF2-40B4-BE49-F238E27FC236}">
              <a16:creationId xmlns:a16="http://schemas.microsoft.com/office/drawing/2014/main" id="{00000000-0008-0000-1C00-00005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447</xdr:row>
      <xdr:rowOff>34920</xdr:rowOff>
    </xdr:from>
    <xdr:to>
      <xdr:col>7</xdr:col>
      <xdr:colOff>-323640</xdr:colOff>
      <xdr:row>448</xdr:row>
      <xdr:rowOff>0</xdr:rowOff>
    </xdr:to>
    <xdr:sp macro="" textlink="">
      <xdr:nvSpPr>
        <xdr:cNvPr id="2137" name="Option Button 2136">
          <a:extLst>
            <a:ext uri="{FF2B5EF4-FFF2-40B4-BE49-F238E27FC236}">
              <a16:creationId xmlns:a16="http://schemas.microsoft.com/office/drawing/2014/main" id="{00000000-0008-0000-1C00-00005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8" name="Option Button 2137">
          <a:extLst>
            <a:ext uri="{FF2B5EF4-FFF2-40B4-BE49-F238E27FC236}">
              <a16:creationId xmlns:a16="http://schemas.microsoft.com/office/drawing/2014/main" id="{00000000-0008-0000-1C00-00005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9" name="Option Button 2138">
          <a:extLst>
            <a:ext uri="{FF2B5EF4-FFF2-40B4-BE49-F238E27FC236}">
              <a16:creationId xmlns:a16="http://schemas.microsoft.com/office/drawing/2014/main" id="{00000000-0008-0000-1C00-00005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0" name="Option Button 2139">
          <a:extLst>
            <a:ext uri="{FF2B5EF4-FFF2-40B4-BE49-F238E27FC236}">
              <a16:creationId xmlns:a16="http://schemas.microsoft.com/office/drawing/2014/main" id="{00000000-0008-0000-1C00-00005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1" name="Group Box 2140" descr="Group Box 5">
          <a:extLst>
            <a:ext uri="{FF2B5EF4-FFF2-40B4-BE49-F238E27FC236}">
              <a16:creationId xmlns:a16="http://schemas.microsoft.com/office/drawing/2014/main" id="{00000000-0008-0000-1C00-00005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448</xdr:row>
      <xdr:rowOff>34920</xdr:rowOff>
    </xdr:from>
    <xdr:to>
      <xdr:col>7</xdr:col>
      <xdr:colOff>-323640</xdr:colOff>
      <xdr:row>449</xdr:row>
      <xdr:rowOff>0</xdr:rowOff>
    </xdr:to>
    <xdr:sp macro="" textlink="">
      <xdr:nvSpPr>
        <xdr:cNvPr id="2142" name="Option Button 2141">
          <a:extLst>
            <a:ext uri="{FF2B5EF4-FFF2-40B4-BE49-F238E27FC236}">
              <a16:creationId xmlns:a16="http://schemas.microsoft.com/office/drawing/2014/main" id="{00000000-0008-0000-1C00-00005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3" name="Option Button 2142">
          <a:extLst>
            <a:ext uri="{FF2B5EF4-FFF2-40B4-BE49-F238E27FC236}">
              <a16:creationId xmlns:a16="http://schemas.microsoft.com/office/drawing/2014/main" id="{00000000-0008-0000-1C00-00005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4" name="Option Button 2143">
          <a:extLst>
            <a:ext uri="{FF2B5EF4-FFF2-40B4-BE49-F238E27FC236}">
              <a16:creationId xmlns:a16="http://schemas.microsoft.com/office/drawing/2014/main" id="{00000000-0008-0000-1C00-00006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5" name="Option Button 2144">
          <a:extLst>
            <a:ext uri="{FF2B5EF4-FFF2-40B4-BE49-F238E27FC236}">
              <a16:creationId xmlns:a16="http://schemas.microsoft.com/office/drawing/2014/main" id="{00000000-0008-0000-1C00-00006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6" name="Group Box 2145" descr="Group Box 5">
          <a:extLst>
            <a:ext uri="{FF2B5EF4-FFF2-40B4-BE49-F238E27FC236}">
              <a16:creationId xmlns:a16="http://schemas.microsoft.com/office/drawing/2014/main" id="{00000000-0008-0000-1C00-00006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449</xdr:row>
      <xdr:rowOff>34920</xdr:rowOff>
    </xdr:from>
    <xdr:to>
      <xdr:col>7</xdr:col>
      <xdr:colOff>-323640</xdr:colOff>
      <xdr:row>450</xdr:row>
      <xdr:rowOff>0</xdr:rowOff>
    </xdr:to>
    <xdr:sp macro="" textlink="">
      <xdr:nvSpPr>
        <xdr:cNvPr id="2147" name="Option Button 2146">
          <a:extLst>
            <a:ext uri="{FF2B5EF4-FFF2-40B4-BE49-F238E27FC236}">
              <a16:creationId xmlns:a16="http://schemas.microsoft.com/office/drawing/2014/main" id="{00000000-0008-0000-1C00-00006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8" name="Option Button 2147">
          <a:extLst>
            <a:ext uri="{FF2B5EF4-FFF2-40B4-BE49-F238E27FC236}">
              <a16:creationId xmlns:a16="http://schemas.microsoft.com/office/drawing/2014/main" id="{00000000-0008-0000-1C00-00006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9" name="Option Button 2148">
          <a:extLst>
            <a:ext uri="{FF2B5EF4-FFF2-40B4-BE49-F238E27FC236}">
              <a16:creationId xmlns:a16="http://schemas.microsoft.com/office/drawing/2014/main" id="{00000000-0008-0000-1C00-00006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0" name="Option Button 2149">
          <a:extLst>
            <a:ext uri="{FF2B5EF4-FFF2-40B4-BE49-F238E27FC236}">
              <a16:creationId xmlns:a16="http://schemas.microsoft.com/office/drawing/2014/main" id="{00000000-0008-0000-1C00-00006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1" name="Group Box 2150" descr="Group Box 5">
          <a:extLst>
            <a:ext uri="{FF2B5EF4-FFF2-40B4-BE49-F238E27FC236}">
              <a16:creationId xmlns:a16="http://schemas.microsoft.com/office/drawing/2014/main" id="{00000000-0008-0000-1C00-00006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450</xdr:row>
      <xdr:rowOff>34920</xdr:rowOff>
    </xdr:from>
    <xdr:to>
      <xdr:col>7</xdr:col>
      <xdr:colOff>-323640</xdr:colOff>
      <xdr:row>451</xdr:row>
      <xdr:rowOff>0</xdr:rowOff>
    </xdr:to>
    <xdr:sp macro="" textlink="">
      <xdr:nvSpPr>
        <xdr:cNvPr id="2152" name="Option Button 2151">
          <a:extLst>
            <a:ext uri="{FF2B5EF4-FFF2-40B4-BE49-F238E27FC236}">
              <a16:creationId xmlns:a16="http://schemas.microsoft.com/office/drawing/2014/main" id="{00000000-0008-0000-1C00-00006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3" name="Option Button 2152">
          <a:extLst>
            <a:ext uri="{FF2B5EF4-FFF2-40B4-BE49-F238E27FC236}">
              <a16:creationId xmlns:a16="http://schemas.microsoft.com/office/drawing/2014/main" id="{00000000-0008-0000-1C00-00006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4" name="Option Button 2153">
          <a:extLst>
            <a:ext uri="{FF2B5EF4-FFF2-40B4-BE49-F238E27FC236}">
              <a16:creationId xmlns:a16="http://schemas.microsoft.com/office/drawing/2014/main" id="{00000000-0008-0000-1C00-00006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5" name="Option Button 2154">
          <a:extLst>
            <a:ext uri="{FF2B5EF4-FFF2-40B4-BE49-F238E27FC236}">
              <a16:creationId xmlns:a16="http://schemas.microsoft.com/office/drawing/2014/main" id="{00000000-0008-0000-1C00-00006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6" name="Group Box 2155" descr="Group Box 5">
          <a:extLst>
            <a:ext uri="{FF2B5EF4-FFF2-40B4-BE49-F238E27FC236}">
              <a16:creationId xmlns:a16="http://schemas.microsoft.com/office/drawing/2014/main" id="{00000000-0008-0000-1C00-00006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451</xdr:row>
      <xdr:rowOff>34920</xdr:rowOff>
    </xdr:from>
    <xdr:to>
      <xdr:col>7</xdr:col>
      <xdr:colOff>-323640</xdr:colOff>
      <xdr:row>452</xdr:row>
      <xdr:rowOff>0</xdr:rowOff>
    </xdr:to>
    <xdr:sp macro="" textlink="">
      <xdr:nvSpPr>
        <xdr:cNvPr id="2157" name="Option Button 2156">
          <a:extLst>
            <a:ext uri="{FF2B5EF4-FFF2-40B4-BE49-F238E27FC236}">
              <a16:creationId xmlns:a16="http://schemas.microsoft.com/office/drawing/2014/main" id="{00000000-0008-0000-1C00-00006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8" name="Option Button 2157">
          <a:extLst>
            <a:ext uri="{FF2B5EF4-FFF2-40B4-BE49-F238E27FC236}">
              <a16:creationId xmlns:a16="http://schemas.microsoft.com/office/drawing/2014/main" id="{00000000-0008-0000-1C00-00006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9" name="Option Button 2158">
          <a:extLst>
            <a:ext uri="{FF2B5EF4-FFF2-40B4-BE49-F238E27FC236}">
              <a16:creationId xmlns:a16="http://schemas.microsoft.com/office/drawing/2014/main" id="{00000000-0008-0000-1C00-00006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0" name="Option Button 2159">
          <a:extLst>
            <a:ext uri="{FF2B5EF4-FFF2-40B4-BE49-F238E27FC236}">
              <a16:creationId xmlns:a16="http://schemas.microsoft.com/office/drawing/2014/main" id="{00000000-0008-0000-1C00-00007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1" name="Group Box 2160" descr="Group Box 5">
          <a:extLst>
            <a:ext uri="{FF2B5EF4-FFF2-40B4-BE49-F238E27FC236}">
              <a16:creationId xmlns:a16="http://schemas.microsoft.com/office/drawing/2014/main" id="{00000000-0008-0000-1C00-00007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452</xdr:row>
      <xdr:rowOff>34920</xdr:rowOff>
    </xdr:from>
    <xdr:to>
      <xdr:col>7</xdr:col>
      <xdr:colOff>-323640</xdr:colOff>
      <xdr:row>453</xdr:row>
      <xdr:rowOff>0</xdr:rowOff>
    </xdr:to>
    <xdr:sp macro="" textlink="">
      <xdr:nvSpPr>
        <xdr:cNvPr id="2162" name="Option Button 2161">
          <a:extLst>
            <a:ext uri="{FF2B5EF4-FFF2-40B4-BE49-F238E27FC236}">
              <a16:creationId xmlns:a16="http://schemas.microsoft.com/office/drawing/2014/main" id="{00000000-0008-0000-1C00-00007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3" name="Option Button 2162">
          <a:extLst>
            <a:ext uri="{FF2B5EF4-FFF2-40B4-BE49-F238E27FC236}">
              <a16:creationId xmlns:a16="http://schemas.microsoft.com/office/drawing/2014/main" id="{00000000-0008-0000-1C00-00007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4" name="Option Button 2163">
          <a:extLst>
            <a:ext uri="{FF2B5EF4-FFF2-40B4-BE49-F238E27FC236}">
              <a16:creationId xmlns:a16="http://schemas.microsoft.com/office/drawing/2014/main" id="{00000000-0008-0000-1C00-00007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5" name="Option Button 2164">
          <a:extLst>
            <a:ext uri="{FF2B5EF4-FFF2-40B4-BE49-F238E27FC236}">
              <a16:creationId xmlns:a16="http://schemas.microsoft.com/office/drawing/2014/main" id="{00000000-0008-0000-1C00-00007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6" name="Group Box 2165" descr="Group Box 5">
          <a:extLst>
            <a:ext uri="{FF2B5EF4-FFF2-40B4-BE49-F238E27FC236}">
              <a16:creationId xmlns:a16="http://schemas.microsoft.com/office/drawing/2014/main" id="{00000000-0008-0000-1C00-00007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453</xdr:row>
      <xdr:rowOff>34920</xdr:rowOff>
    </xdr:from>
    <xdr:to>
      <xdr:col>7</xdr:col>
      <xdr:colOff>-323640</xdr:colOff>
      <xdr:row>454</xdr:row>
      <xdr:rowOff>0</xdr:rowOff>
    </xdr:to>
    <xdr:sp macro="" textlink="">
      <xdr:nvSpPr>
        <xdr:cNvPr id="2167" name="Option Button 2166">
          <a:extLst>
            <a:ext uri="{FF2B5EF4-FFF2-40B4-BE49-F238E27FC236}">
              <a16:creationId xmlns:a16="http://schemas.microsoft.com/office/drawing/2014/main" id="{00000000-0008-0000-1C00-00007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8" name="Option Button 2167">
          <a:extLst>
            <a:ext uri="{FF2B5EF4-FFF2-40B4-BE49-F238E27FC236}">
              <a16:creationId xmlns:a16="http://schemas.microsoft.com/office/drawing/2014/main" id="{00000000-0008-0000-1C00-00007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9" name="Option Button 2168">
          <a:extLst>
            <a:ext uri="{FF2B5EF4-FFF2-40B4-BE49-F238E27FC236}">
              <a16:creationId xmlns:a16="http://schemas.microsoft.com/office/drawing/2014/main" id="{00000000-0008-0000-1C00-00007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0" name="Option Button 2169">
          <a:extLst>
            <a:ext uri="{FF2B5EF4-FFF2-40B4-BE49-F238E27FC236}">
              <a16:creationId xmlns:a16="http://schemas.microsoft.com/office/drawing/2014/main" id="{00000000-0008-0000-1C00-00007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1" name="Group Box 2170" descr="Group Box 5">
          <a:extLst>
            <a:ext uri="{FF2B5EF4-FFF2-40B4-BE49-F238E27FC236}">
              <a16:creationId xmlns:a16="http://schemas.microsoft.com/office/drawing/2014/main" id="{00000000-0008-0000-1C00-00007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454</xdr:row>
      <xdr:rowOff>34920</xdr:rowOff>
    </xdr:from>
    <xdr:to>
      <xdr:col>7</xdr:col>
      <xdr:colOff>-323640</xdr:colOff>
      <xdr:row>455</xdr:row>
      <xdr:rowOff>0</xdr:rowOff>
    </xdr:to>
    <xdr:sp macro="" textlink="">
      <xdr:nvSpPr>
        <xdr:cNvPr id="2172" name="Option Button 2171">
          <a:extLst>
            <a:ext uri="{FF2B5EF4-FFF2-40B4-BE49-F238E27FC236}">
              <a16:creationId xmlns:a16="http://schemas.microsoft.com/office/drawing/2014/main" id="{00000000-0008-0000-1C00-00007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3" name="Option Button 2172">
          <a:extLst>
            <a:ext uri="{FF2B5EF4-FFF2-40B4-BE49-F238E27FC236}">
              <a16:creationId xmlns:a16="http://schemas.microsoft.com/office/drawing/2014/main" id="{00000000-0008-0000-1C00-00007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4" name="Option Button 2173">
          <a:extLst>
            <a:ext uri="{FF2B5EF4-FFF2-40B4-BE49-F238E27FC236}">
              <a16:creationId xmlns:a16="http://schemas.microsoft.com/office/drawing/2014/main" id="{00000000-0008-0000-1C00-00007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5" name="Option Button 2174">
          <a:extLst>
            <a:ext uri="{FF2B5EF4-FFF2-40B4-BE49-F238E27FC236}">
              <a16:creationId xmlns:a16="http://schemas.microsoft.com/office/drawing/2014/main" id="{00000000-0008-0000-1C00-00007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6" name="Group Box 2175" descr="Group Box 5">
          <a:extLst>
            <a:ext uri="{FF2B5EF4-FFF2-40B4-BE49-F238E27FC236}">
              <a16:creationId xmlns:a16="http://schemas.microsoft.com/office/drawing/2014/main" id="{00000000-0008-0000-1C00-00008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455</xdr:row>
      <xdr:rowOff>34920</xdr:rowOff>
    </xdr:from>
    <xdr:to>
      <xdr:col>7</xdr:col>
      <xdr:colOff>-323640</xdr:colOff>
      <xdr:row>456</xdr:row>
      <xdr:rowOff>0</xdr:rowOff>
    </xdr:to>
    <xdr:sp macro="" textlink="">
      <xdr:nvSpPr>
        <xdr:cNvPr id="2177" name="Option Button 2176">
          <a:extLst>
            <a:ext uri="{FF2B5EF4-FFF2-40B4-BE49-F238E27FC236}">
              <a16:creationId xmlns:a16="http://schemas.microsoft.com/office/drawing/2014/main" id="{00000000-0008-0000-1C00-00008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8" name="Option Button 2177">
          <a:extLst>
            <a:ext uri="{FF2B5EF4-FFF2-40B4-BE49-F238E27FC236}">
              <a16:creationId xmlns:a16="http://schemas.microsoft.com/office/drawing/2014/main" id="{00000000-0008-0000-1C00-00008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9" name="Option Button 2178">
          <a:extLst>
            <a:ext uri="{FF2B5EF4-FFF2-40B4-BE49-F238E27FC236}">
              <a16:creationId xmlns:a16="http://schemas.microsoft.com/office/drawing/2014/main" id="{00000000-0008-0000-1C00-00008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0" name="Option Button 2179">
          <a:extLst>
            <a:ext uri="{FF2B5EF4-FFF2-40B4-BE49-F238E27FC236}">
              <a16:creationId xmlns:a16="http://schemas.microsoft.com/office/drawing/2014/main" id="{00000000-0008-0000-1C00-00008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1" name="Group Box 2180" descr="Group Box 5">
          <a:extLst>
            <a:ext uri="{FF2B5EF4-FFF2-40B4-BE49-F238E27FC236}">
              <a16:creationId xmlns:a16="http://schemas.microsoft.com/office/drawing/2014/main" id="{00000000-0008-0000-1C00-00008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456</xdr:row>
      <xdr:rowOff>34920</xdr:rowOff>
    </xdr:from>
    <xdr:to>
      <xdr:col>7</xdr:col>
      <xdr:colOff>-323640</xdr:colOff>
      <xdr:row>457</xdr:row>
      <xdr:rowOff>0</xdr:rowOff>
    </xdr:to>
    <xdr:sp macro="" textlink="">
      <xdr:nvSpPr>
        <xdr:cNvPr id="2182" name="Option Button 2181">
          <a:extLst>
            <a:ext uri="{FF2B5EF4-FFF2-40B4-BE49-F238E27FC236}">
              <a16:creationId xmlns:a16="http://schemas.microsoft.com/office/drawing/2014/main" id="{00000000-0008-0000-1C00-00008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3" name="Option Button 2182">
          <a:extLst>
            <a:ext uri="{FF2B5EF4-FFF2-40B4-BE49-F238E27FC236}">
              <a16:creationId xmlns:a16="http://schemas.microsoft.com/office/drawing/2014/main" id="{00000000-0008-0000-1C00-00008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4" name="Option Button 2183">
          <a:extLst>
            <a:ext uri="{FF2B5EF4-FFF2-40B4-BE49-F238E27FC236}">
              <a16:creationId xmlns:a16="http://schemas.microsoft.com/office/drawing/2014/main" id="{00000000-0008-0000-1C00-00008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5" name="Option Button 2184">
          <a:extLst>
            <a:ext uri="{FF2B5EF4-FFF2-40B4-BE49-F238E27FC236}">
              <a16:creationId xmlns:a16="http://schemas.microsoft.com/office/drawing/2014/main" id="{00000000-0008-0000-1C00-00008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6" name="Group Box 2185" descr="Group Box 5">
          <a:extLst>
            <a:ext uri="{FF2B5EF4-FFF2-40B4-BE49-F238E27FC236}">
              <a16:creationId xmlns:a16="http://schemas.microsoft.com/office/drawing/2014/main" id="{00000000-0008-0000-1C00-00008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457</xdr:row>
      <xdr:rowOff>34920</xdr:rowOff>
    </xdr:from>
    <xdr:to>
      <xdr:col>7</xdr:col>
      <xdr:colOff>-323640</xdr:colOff>
      <xdr:row>458</xdr:row>
      <xdr:rowOff>0</xdr:rowOff>
    </xdr:to>
    <xdr:sp macro="" textlink="">
      <xdr:nvSpPr>
        <xdr:cNvPr id="2187" name="Option Button 2186">
          <a:extLst>
            <a:ext uri="{FF2B5EF4-FFF2-40B4-BE49-F238E27FC236}">
              <a16:creationId xmlns:a16="http://schemas.microsoft.com/office/drawing/2014/main" id="{00000000-0008-0000-1C00-00008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8" name="Option Button 2187">
          <a:extLst>
            <a:ext uri="{FF2B5EF4-FFF2-40B4-BE49-F238E27FC236}">
              <a16:creationId xmlns:a16="http://schemas.microsoft.com/office/drawing/2014/main" id="{00000000-0008-0000-1C00-00008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9" name="Option Button 2188">
          <a:extLst>
            <a:ext uri="{FF2B5EF4-FFF2-40B4-BE49-F238E27FC236}">
              <a16:creationId xmlns:a16="http://schemas.microsoft.com/office/drawing/2014/main" id="{00000000-0008-0000-1C00-00008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0" name="Option Button 2189">
          <a:extLst>
            <a:ext uri="{FF2B5EF4-FFF2-40B4-BE49-F238E27FC236}">
              <a16:creationId xmlns:a16="http://schemas.microsoft.com/office/drawing/2014/main" id="{00000000-0008-0000-1C00-00008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1" name="Group Box 2190" descr="Group Box 5">
          <a:extLst>
            <a:ext uri="{FF2B5EF4-FFF2-40B4-BE49-F238E27FC236}">
              <a16:creationId xmlns:a16="http://schemas.microsoft.com/office/drawing/2014/main" id="{00000000-0008-0000-1C00-00008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458</xdr:row>
      <xdr:rowOff>34920</xdr:rowOff>
    </xdr:from>
    <xdr:to>
      <xdr:col>7</xdr:col>
      <xdr:colOff>-323640</xdr:colOff>
      <xdr:row>459</xdr:row>
      <xdr:rowOff>0</xdr:rowOff>
    </xdr:to>
    <xdr:sp macro="" textlink="">
      <xdr:nvSpPr>
        <xdr:cNvPr id="2192" name="Option Button 2191">
          <a:extLst>
            <a:ext uri="{FF2B5EF4-FFF2-40B4-BE49-F238E27FC236}">
              <a16:creationId xmlns:a16="http://schemas.microsoft.com/office/drawing/2014/main" id="{00000000-0008-0000-1C00-00009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3" name="Option Button 2192">
          <a:extLst>
            <a:ext uri="{FF2B5EF4-FFF2-40B4-BE49-F238E27FC236}">
              <a16:creationId xmlns:a16="http://schemas.microsoft.com/office/drawing/2014/main" id="{00000000-0008-0000-1C00-00009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4" name="Option Button 2193">
          <a:extLst>
            <a:ext uri="{FF2B5EF4-FFF2-40B4-BE49-F238E27FC236}">
              <a16:creationId xmlns:a16="http://schemas.microsoft.com/office/drawing/2014/main" id="{00000000-0008-0000-1C00-00009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5" name="Option Button 2194">
          <a:extLst>
            <a:ext uri="{FF2B5EF4-FFF2-40B4-BE49-F238E27FC236}">
              <a16:creationId xmlns:a16="http://schemas.microsoft.com/office/drawing/2014/main" id="{00000000-0008-0000-1C00-00009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6" name="Group Box 2195" descr="Group Box 5">
          <a:extLst>
            <a:ext uri="{FF2B5EF4-FFF2-40B4-BE49-F238E27FC236}">
              <a16:creationId xmlns:a16="http://schemas.microsoft.com/office/drawing/2014/main" id="{00000000-0008-0000-1C00-00009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459</xdr:row>
      <xdr:rowOff>34920</xdr:rowOff>
    </xdr:from>
    <xdr:to>
      <xdr:col>7</xdr:col>
      <xdr:colOff>-323640</xdr:colOff>
      <xdr:row>460</xdr:row>
      <xdr:rowOff>0</xdr:rowOff>
    </xdr:to>
    <xdr:sp macro="" textlink="">
      <xdr:nvSpPr>
        <xdr:cNvPr id="2197" name="Option Button 2196">
          <a:extLst>
            <a:ext uri="{FF2B5EF4-FFF2-40B4-BE49-F238E27FC236}">
              <a16:creationId xmlns:a16="http://schemas.microsoft.com/office/drawing/2014/main" id="{00000000-0008-0000-1C00-00009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8" name="Option Button 2197">
          <a:extLst>
            <a:ext uri="{FF2B5EF4-FFF2-40B4-BE49-F238E27FC236}">
              <a16:creationId xmlns:a16="http://schemas.microsoft.com/office/drawing/2014/main" id="{00000000-0008-0000-1C00-00009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9" name="Option Button 2198">
          <a:extLst>
            <a:ext uri="{FF2B5EF4-FFF2-40B4-BE49-F238E27FC236}">
              <a16:creationId xmlns:a16="http://schemas.microsoft.com/office/drawing/2014/main" id="{00000000-0008-0000-1C00-00009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0" name="Option Button 2199">
          <a:extLst>
            <a:ext uri="{FF2B5EF4-FFF2-40B4-BE49-F238E27FC236}">
              <a16:creationId xmlns:a16="http://schemas.microsoft.com/office/drawing/2014/main" id="{00000000-0008-0000-1C00-00009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1" name="Group Box 2200" descr="Group Box 5">
          <a:extLst>
            <a:ext uri="{FF2B5EF4-FFF2-40B4-BE49-F238E27FC236}">
              <a16:creationId xmlns:a16="http://schemas.microsoft.com/office/drawing/2014/main" id="{00000000-0008-0000-1C00-00009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460</xdr:row>
      <xdr:rowOff>34920</xdr:rowOff>
    </xdr:from>
    <xdr:to>
      <xdr:col>7</xdr:col>
      <xdr:colOff>-323640</xdr:colOff>
      <xdr:row>461</xdr:row>
      <xdr:rowOff>0</xdr:rowOff>
    </xdr:to>
    <xdr:sp macro="" textlink="">
      <xdr:nvSpPr>
        <xdr:cNvPr id="2202" name="Option Button 2201">
          <a:extLst>
            <a:ext uri="{FF2B5EF4-FFF2-40B4-BE49-F238E27FC236}">
              <a16:creationId xmlns:a16="http://schemas.microsoft.com/office/drawing/2014/main" id="{00000000-0008-0000-1C00-00009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3" name="Option Button 2202">
          <a:extLst>
            <a:ext uri="{FF2B5EF4-FFF2-40B4-BE49-F238E27FC236}">
              <a16:creationId xmlns:a16="http://schemas.microsoft.com/office/drawing/2014/main" id="{00000000-0008-0000-1C00-00009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4" name="Option Button 2203">
          <a:extLst>
            <a:ext uri="{FF2B5EF4-FFF2-40B4-BE49-F238E27FC236}">
              <a16:creationId xmlns:a16="http://schemas.microsoft.com/office/drawing/2014/main" id="{00000000-0008-0000-1C00-00009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5" name="Option Button 2204">
          <a:extLst>
            <a:ext uri="{FF2B5EF4-FFF2-40B4-BE49-F238E27FC236}">
              <a16:creationId xmlns:a16="http://schemas.microsoft.com/office/drawing/2014/main" id="{00000000-0008-0000-1C00-00009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6" name="Group Box 2205" descr="Group Box 5">
          <a:extLst>
            <a:ext uri="{FF2B5EF4-FFF2-40B4-BE49-F238E27FC236}">
              <a16:creationId xmlns:a16="http://schemas.microsoft.com/office/drawing/2014/main" id="{00000000-0008-0000-1C00-00009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461</xdr:row>
      <xdr:rowOff>34920</xdr:rowOff>
    </xdr:from>
    <xdr:to>
      <xdr:col>7</xdr:col>
      <xdr:colOff>-323640</xdr:colOff>
      <xdr:row>462</xdr:row>
      <xdr:rowOff>0</xdr:rowOff>
    </xdr:to>
    <xdr:sp macro="" textlink="">
      <xdr:nvSpPr>
        <xdr:cNvPr id="2207" name="Option Button 2206">
          <a:extLst>
            <a:ext uri="{FF2B5EF4-FFF2-40B4-BE49-F238E27FC236}">
              <a16:creationId xmlns:a16="http://schemas.microsoft.com/office/drawing/2014/main" id="{00000000-0008-0000-1C00-00009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8" name="Option Button 2207">
          <a:extLst>
            <a:ext uri="{FF2B5EF4-FFF2-40B4-BE49-F238E27FC236}">
              <a16:creationId xmlns:a16="http://schemas.microsoft.com/office/drawing/2014/main" id="{00000000-0008-0000-1C00-0000A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9" name="Option Button 2208">
          <a:extLst>
            <a:ext uri="{FF2B5EF4-FFF2-40B4-BE49-F238E27FC236}">
              <a16:creationId xmlns:a16="http://schemas.microsoft.com/office/drawing/2014/main" id="{00000000-0008-0000-1C00-0000A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0" name="Option Button 2209">
          <a:extLst>
            <a:ext uri="{FF2B5EF4-FFF2-40B4-BE49-F238E27FC236}">
              <a16:creationId xmlns:a16="http://schemas.microsoft.com/office/drawing/2014/main" id="{00000000-0008-0000-1C00-0000A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1" name="Group Box 2210" descr="Group Box 5">
          <a:extLst>
            <a:ext uri="{FF2B5EF4-FFF2-40B4-BE49-F238E27FC236}">
              <a16:creationId xmlns:a16="http://schemas.microsoft.com/office/drawing/2014/main" id="{00000000-0008-0000-1C00-0000A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462</xdr:row>
      <xdr:rowOff>34920</xdr:rowOff>
    </xdr:from>
    <xdr:to>
      <xdr:col>7</xdr:col>
      <xdr:colOff>-323640</xdr:colOff>
      <xdr:row>463</xdr:row>
      <xdr:rowOff>0</xdr:rowOff>
    </xdr:to>
    <xdr:sp macro="" textlink="">
      <xdr:nvSpPr>
        <xdr:cNvPr id="2212" name="Option Button 2211">
          <a:extLst>
            <a:ext uri="{FF2B5EF4-FFF2-40B4-BE49-F238E27FC236}">
              <a16:creationId xmlns:a16="http://schemas.microsoft.com/office/drawing/2014/main" id="{00000000-0008-0000-1C00-0000A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3" name="Option Button 2212">
          <a:extLst>
            <a:ext uri="{FF2B5EF4-FFF2-40B4-BE49-F238E27FC236}">
              <a16:creationId xmlns:a16="http://schemas.microsoft.com/office/drawing/2014/main" id="{00000000-0008-0000-1C00-0000A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4" name="Option Button 2213">
          <a:extLst>
            <a:ext uri="{FF2B5EF4-FFF2-40B4-BE49-F238E27FC236}">
              <a16:creationId xmlns:a16="http://schemas.microsoft.com/office/drawing/2014/main" id="{00000000-0008-0000-1C00-0000A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5" name="Option Button 2214">
          <a:extLst>
            <a:ext uri="{FF2B5EF4-FFF2-40B4-BE49-F238E27FC236}">
              <a16:creationId xmlns:a16="http://schemas.microsoft.com/office/drawing/2014/main" id="{00000000-0008-0000-1C00-0000A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6" name="Group Box 2215" descr="Group Box 5">
          <a:extLst>
            <a:ext uri="{FF2B5EF4-FFF2-40B4-BE49-F238E27FC236}">
              <a16:creationId xmlns:a16="http://schemas.microsoft.com/office/drawing/2014/main" id="{00000000-0008-0000-1C00-0000A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463</xdr:row>
      <xdr:rowOff>34920</xdr:rowOff>
    </xdr:from>
    <xdr:to>
      <xdr:col>7</xdr:col>
      <xdr:colOff>-323640</xdr:colOff>
      <xdr:row>464</xdr:row>
      <xdr:rowOff>0</xdr:rowOff>
    </xdr:to>
    <xdr:sp macro="" textlink="">
      <xdr:nvSpPr>
        <xdr:cNvPr id="2217" name="Option Button 2216">
          <a:extLst>
            <a:ext uri="{FF2B5EF4-FFF2-40B4-BE49-F238E27FC236}">
              <a16:creationId xmlns:a16="http://schemas.microsoft.com/office/drawing/2014/main" id="{00000000-0008-0000-1C00-0000A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8" name="Option Button 2217">
          <a:extLst>
            <a:ext uri="{FF2B5EF4-FFF2-40B4-BE49-F238E27FC236}">
              <a16:creationId xmlns:a16="http://schemas.microsoft.com/office/drawing/2014/main" id="{00000000-0008-0000-1C00-0000A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9" name="Option Button 2218">
          <a:extLst>
            <a:ext uri="{FF2B5EF4-FFF2-40B4-BE49-F238E27FC236}">
              <a16:creationId xmlns:a16="http://schemas.microsoft.com/office/drawing/2014/main" id="{00000000-0008-0000-1C00-0000A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0" name="Option Button 2219">
          <a:extLst>
            <a:ext uri="{FF2B5EF4-FFF2-40B4-BE49-F238E27FC236}">
              <a16:creationId xmlns:a16="http://schemas.microsoft.com/office/drawing/2014/main" id="{00000000-0008-0000-1C00-0000A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1" name="Group Box 2220" descr="Group Box 5">
          <a:extLst>
            <a:ext uri="{FF2B5EF4-FFF2-40B4-BE49-F238E27FC236}">
              <a16:creationId xmlns:a16="http://schemas.microsoft.com/office/drawing/2014/main" id="{00000000-0008-0000-1C00-0000A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464</xdr:row>
      <xdr:rowOff>34920</xdr:rowOff>
    </xdr:from>
    <xdr:to>
      <xdr:col>7</xdr:col>
      <xdr:colOff>-323640</xdr:colOff>
      <xdr:row>465</xdr:row>
      <xdr:rowOff>0</xdr:rowOff>
    </xdr:to>
    <xdr:sp macro="" textlink="">
      <xdr:nvSpPr>
        <xdr:cNvPr id="2222" name="Option Button 2221">
          <a:extLst>
            <a:ext uri="{FF2B5EF4-FFF2-40B4-BE49-F238E27FC236}">
              <a16:creationId xmlns:a16="http://schemas.microsoft.com/office/drawing/2014/main" id="{00000000-0008-0000-1C00-0000A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3" name="Option Button 2222">
          <a:extLst>
            <a:ext uri="{FF2B5EF4-FFF2-40B4-BE49-F238E27FC236}">
              <a16:creationId xmlns:a16="http://schemas.microsoft.com/office/drawing/2014/main" id="{00000000-0008-0000-1C00-0000A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4" name="Option Button 2223">
          <a:extLst>
            <a:ext uri="{FF2B5EF4-FFF2-40B4-BE49-F238E27FC236}">
              <a16:creationId xmlns:a16="http://schemas.microsoft.com/office/drawing/2014/main" id="{00000000-0008-0000-1C00-0000B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5" name="Option Button 2224">
          <a:extLst>
            <a:ext uri="{FF2B5EF4-FFF2-40B4-BE49-F238E27FC236}">
              <a16:creationId xmlns:a16="http://schemas.microsoft.com/office/drawing/2014/main" id="{00000000-0008-0000-1C00-0000B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6" name="Group Box 2225" descr="Group Box 5">
          <a:extLst>
            <a:ext uri="{FF2B5EF4-FFF2-40B4-BE49-F238E27FC236}">
              <a16:creationId xmlns:a16="http://schemas.microsoft.com/office/drawing/2014/main" id="{00000000-0008-0000-1C00-0000B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465</xdr:row>
      <xdr:rowOff>34920</xdr:rowOff>
    </xdr:from>
    <xdr:to>
      <xdr:col>7</xdr:col>
      <xdr:colOff>-323640</xdr:colOff>
      <xdr:row>466</xdr:row>
      <xdr:rowOff>0</xdr:rowOff>
    </xdr:to>
    <xdr:sp macro="" textlink="">
      <xdr:nvSpPr>
        <xdr:cNvPr id="2227" name="Option Button 2226">
          <a:extLst>
            <a:ext uri="{FF2B5EF4-FFF2-40B4-BE49-F238E27FC236}">
              <a16:creationId xmlns:a16="http://schemas.microsoft.com/office/drawing/2014/main" id="{00000000-0008-0000-1C00-0000B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8" name="Option Button 2227">
          <a:extLst>
            <a:ext uri="{FF2B5EF4-FFF2-40B4-BE49-F238E27FC236}">
              <a16:creationId xmlns:a16="http://schemas.microsoft.com/office/drawing/2014/main" id="{00000000-0008-0000-1C00-0000B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9" name="Option Button 2228">
          <a:extLst>
            <a:ext uri="{FF2B5EF4-FFF2-40B4-BE49-F238E27FC236}">
              <a16:creationId xmlns:a16="http://schemas.microsoft.com/office/drawing/2014/main" id="{00000000-0008-0000-1C00-0000B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0" name="Option Button 2229">
          <a:extLst>
            <a:ext uri="{FF2B5EF4-FFF2-40B4-BE49-F238E27FC236}">
              <a16:creationId xmlns:a16="http://schemas.microsoft.com/office/drawing/2014/main" id="{00000000-0008-0000-1C00-0000B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1" name="Group Box 2230" descr="Group Box 5">
          <a:extLst>
            <a:ext uri="{FF2B5EF4-FFF2-40B4-BE49-F238E27FC236}">
              <a16:creationId xmlns:a16="http://schemas.microsoft.com/office/drawing/2014/main" id="{00000000-0008-0000-1C00-0000B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466</xdr:row>
      <xdr:rowOff>34920</xdr:rowOff>
    </xdr:from>
    <xdr:to>
      <xdr:col>7</xdr:col>
      <xdr:colOff>-323640</xdr:colOff>
      <xdr:row>467</xdr:row>
      <xdr:rowOff>0</xdr:rowOff>
    </xdr:to>
    <xdr:sp macro="" textlink="">
      <xdr:nvSpPr>
        <xdr:cNvPr id="2232" name="Option Button 2231">
          <a:extLst>
            <a:ext uri="{FF2B5EF4-FFF2-40B4-BE49-F238E27FC236}">
              <a16:creationId xmlns:a16="http://schemas.microsoft.com/office/drawing/2014/main" id="{00000000-0008-0000-1C00-0000B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3" name="Option Button 2232">
          <a:extLst>
            <a:ext uri="{FF2B5EF4-FFF2-40B4-BE49-F238E27FC236}">
              <a16:creationId xmlns:a16="http://schemas.microsoft.com/office/drawing/2014/main" id="{00000000-0008-0000-1C00-0000B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4" name="Option Button 2233">
          <a:extLst>
            <a:ext uri="{FF2B5EF4-FFF2-40B4-BE49-F238E27FC236}">
              <a16:creationId xmlns:a16="http://schemas.microsoft.com/office/drawing/2014/main" id="{00000000-0008-0000-1C00-0000B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5" name="Option Button 2234">
          <a:extLst>
            <a:ext uri="{FF2B5EF4-FFF2-40B4-BE49-F238E27FC236}">
              <a16:creationId xmlns:a16="http://schemas.microsoft.com/office/drawing/2014/main" id="{00000000-0008-0000-1C00-0000B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6" name="Group Box 2235" descr="Group Box 5">
          <a:extLst>
            <a:ext uri="{FF2B5EF4-FFF2-40B4-BE49-F238E27FC236}">
              <a16:creationId xmlns:a16="http://schemas.microsoft.com/office/drawing/2014/main" id="{00000000-0008-0000-1C00-0000B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467</xdr:row>
      <xdr:rowOff>34920</xdr:rowOff>
    </xdr:from>
    <xdr:to>
      <xdr:col>7</xdr:col>
      <xdr:colOff>-323640</xdr:colOff>
      <xdr:row>468</xdr:row>
      <xdr:rowOff>0</xdr:rowOff>
    </xdr:to>
    <xdr:sp macro="" textlink="">
      <xdr:nvSpPr>
        <xdr:cNvPr id="2237" name="Option Button 2236">
          <a:extLst>
            <a:ext uri="{FF2B5EF4-FFF2-40B4-BE49-F238E27FC236}">
              <a16:creationId xmlns:a16="http://schemas.microsoft.com/office/drawing/2014/main" id="{00000000-0008-0000-1C00-0000B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8" name="Option Button 2237">
          <a:extLst>
            <a:ext uri="{FF2B5EF4-FFF2-40B4-BE49-F238E27FC236}">
              <a16:creationId xmlns:a16="http://schemas.microsoft.com/office/drawing/2014/main" id="{00000000-0008-0000-1C00-0000B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9" name="Option Button 2238">
          <a:extLst>
            <a:ext uri="{FF2B5EF4-FFF2-40B4-BE49-F238E27FC236}">
              <a16:creationId xmlns:a16="http://schemas.microsoft.com/office/drawing/2014/main" id="{00000000-0008-0000-1C00-0000B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0" name="Option Button 2239">
          <a:extLst>
            <a:ext uri="{FF2B5EF4-FFF2-40B4-BE49-F238E27FC236}">
              <a16:creationId xmlns:a16="http://schemas.microsoft.com/office/drawing/2014/main" id="{00000000-0008-0000-1C00-0000C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1" name="Group Box 2240" descr="Group Box 5">
          <a:extLst>
            <a:ext uri="{FF2B5EF4-FFF2-40B4-BE49-F238E27FC236}">
              <a16:creationId xmlns:a16="http://schemas.microsoft.com/office/drawing/2014/main" id="{00000000-0008-0000-1C00-0000C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468</xdr:row>
      <xdr:rowOff>34920</xdr:rowOff>
    </xdr:from>
    <xdr:to>
      <xdr:col>7</xdr:col>
      <xdr:colOff>-323640</xdr:colOff>
      <xdr:row>469</xdr:row>
      <xdr:rowOff>0</xdr:rowOff>
    </xdr:to>
    <xdr:sp macro="" textlink="">
      <xdr:nvSpPr>
        <xdr:cNvPr id="2242" name="Option Button 2241">
          <a:extLst>
            <a:ext uri="{FF2B5EF4-FFF2-40B4-BE49-F238E27FC236}">
              <a16:creationId xmlns:a16="http://schemas.microsoft.com/office/drawing/2014/main" id="{00000000-0008-0000-1C00-0000C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3" name="Option Button 2242">
          <a:extLst>
            <a:ext uri="{FF2B5EF4-FFF2-40B4-BE49-F238E27FC236}">
              <a16:creationId xmlns:a16="http://schemas.microsoft.com/office/drawing/2014/main" id="{00000000-0008-0000-1C00-0000C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4" name="Option Button 2243">
          <a:extLst>
            <a:ext uri="{FF2B5EF4-FFF2-40B4-BE49-F238E27FC236}">
              <a16:creationId xmlns:a16="http://schemas.microsoft.com/office/drawing/2014/main" id="{00000000-0008-0000-1C00-0000C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5" name="Option Button 2244">
          <a:extLst>
            <a:ext uri="{FF2B5EF4-FFF2-40B4-BE49-F238E27FC236}">
              <a16:creationId xmlns:a16="http://schemas.microsoft.com/office/drawing/2014/main" id="{00000000-0008-0000-1C00-0000C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6" name="Group Box 2245" descr="Group Box 5">
          <a:extLst>
            <a:ext uri="{FF2B5EF4-FFF2-40B4-BE49-F238E27FC236}">
              <a16:creationId xmlns:a16="http://schemas.microsoft.com/office/drawing/2014/main" id="{00000000-0008-0000-1C00-0000C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469</xdr:row>
      <xdr:rowOff>34920</xdr:rowOff>
    </xdr:from>
    <xdr:to>
      <xdr:col>7</xdr:col>
      <xdr:colOff>-323640</xdr:colOff>
      <xdr:row>470</xdr:row>
      <xdr:rowOff>0</xdr:rowOff>
    </xdr:to>
    <xdr:sp macro="" textlink="">
      <xdr:nvSpPr>
        <xdr:cNvPr id="2247" name="Option Button 2246">
          <a:extLst>
            <a:ext uri="{FF2B5EF4-FFF2-40B4-BE49-F238E27FC236}">
              <a16:creationId xmlns:a16="http://schemas.microsoft.com/office/drawing/2014/main" id="{00000000-0008-0000-1C00-0000C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8" name="Option Button 2247">
          <a:extLst>
            <a:ext uri="{FF2B5EF4-FFF2-40B4-BE49-F238E27FC236}">
              <a16:creationId xmlns:a16="http://schemas.microsoft.com/office/drawing/2014/main" id="{00000000-0008-0000-1C00-0000C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9" name="Option Button 2248">
          <a:extLst>
            <a:ext uri="{FF2B5EF4-FFF2-40B4-BE49-F238E27FC236}">
              <a16:creationId xmlns:a16="http://schemas.microsoft.com/office/drawing/2014/main" id="{00000000-0008-0000-1C00-0000C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0" name="Option Button 2249">
          <a:extLst>
            <a:ext uri="{FF2B5EF4-FFF2-40B4-BE49-F238E27FC236}">
              <a16:creationId xmlns:a16="http://schemas.microsoft.com/office/drawing/2014/main" id="{00000000-0008-0000-1C00-0000C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1" name="Group Box 2250" descr="Group Box 5">
          <a:extLst>
            <a:ext uri="{FF2B5EF4-FFF2-40B4-BE49-F238E27FC236}">
              <a16:creationId xmlns:a16="http://schemas.microsoft.com/office/drawing/2014/main" id="{00000000-0008-0000-1C00-0000C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470</xdr:row>
      <xdr:rowOff>34920</xdr:rowOff>
    </xdr:from>
    <xdr:to>
      <xdr:col>7</xdr:col>
      <xdr:colOff>-323640</xdr:colOff>
      <xdr:row>471</xdr:row>
      <xdr:rowOff>0</xdr:rowOff>
    </xdr:to>
    <xdr:sp macro="" textlink="">
      <xdr:nvSpPr>
        <xdr:cNvPr id="2252" name="Option Button 2251">
          <a:extLst>
            <a:ext uri="{FF2B5EF4-FFF2-40B4-BE49-F238E27FC236}">
              <a16:creationId xmlns:a16="http://schemas.microsoft.com/office/drawing/2014/main" id="{00000000-0008-0000-1C00-0000C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3" name="Option Button 2252">
          <a:extLst>
            <a:ext uri="{FF2B5EF4-FFF2-40B4-BE49-F238E27FC236}">
              <a16:creationId xmlns:a16="http://schemas.microsoft.com/office/drawing/2014/main" id="{00000000-0008-0000-1C00-0000C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4" name="Option Button 2253">
          <a:extLst>
            <a:ext uri="{FF2B5EF4-FFF2-40B4-BE49-F238E27FC236}">
              <a16:creationId xmlns:a16="http://schemas.microsoft.com/office/drawing/2014/main" id="{00000000-0008-0000-1C00-0000C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5" name="Option Button 2254">
          <a:extLst>
            <a:ext uri="{FF2B5EF4-FFF2-40B4-BE49-F238E27FC236}">
              <a16:creationId xmlns:a16="http://schemas.microsoft.com/office/drawing/2014/main" id="{00000000-0008-0000-1C00-0000C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6" name="Group Box 2255" descr="Group Box 5">
          <a:extLst>
            <a:ext uri="{FF2B5EF4-FFF2-40B4-BE49-F238E27FC236}">
              <a16:creationId xmlns:a16="http://schemas.microsoft.com/office/drawing/2014/main" id="{00000000-0008-0000-1C00-0000D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471</xdr:row>
      <xdr:rowOff>34920</xdr:rowOff>
    </xdr:from>
    <xdr:to>
      <xdr:col>7</xdr:col>
      <xdr:colOff>-323640</xdr:colOff>
      <xdr:row>472</xdr:row>
      <xdr:rowOff>0</xdr:rowOff>
    </xdr:to>
    <xdr:sp macro="" textlink="">
      <xdr:nvSpPr>
        <xdr:cNvPr id="2257" name="Option Button 2256">
          <a:extLst>
            <a:ext uri="{FF2B5EF4-FFF2-40B4-BE49-F238E27FC236}">
              <a16:creationId xmlns:a16="http://schemas.microsoft.com/office/drawing/2014/main" id="{00000000-0008-0000-1C00-0000D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8" name="Option Button 2257">
          <a:extLst>
            <a:ext uri="{FF2B5EF4-FFF2-40B4-BE49-F238E27FC236}">
              <a16:creationId xmlns:a16="http://schemas.microsoft.com/office/drawing/2014/main" id="{00000000-0008-0000-1C00-0000D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9" name="Option Button 2258">
          <a:extLst>
            <a:ext uri="{FF2B5EF4-FFF2-40B4-BE49-F238E27FC236}">
              <a16:creationId xmlns:a16="http://schemas.microsoft.com/office/drawing/2014/main" id="{00000000-0008-0000-1C00-0000D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0" name="Option Button 2259">
          <a:extLst>
            <a:ext uri="{FF2B5EF4-FFF2-40B4-BE49-F238E27FC236}">
              <a16:creationId xmlns:a16="http://schemas.microsoft.com/office/drawing/2014/main" id="{00000000-0008-0000-1C00-0000D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1" name="Group Box 2260" descr="Group Box 5">
          <a:extLst>
            <a:ext uri="{FF2B5EF4-FFF2-40B4-BE49-F238E27FC236}">
              <a16:creationId xmlns:a16="http://schemas.microsoft.com/office/drawing/2014/main" id="{00000000-0008-0000-1C00-0000D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472</xdr:row>
      <xdr:rowOff>34920</xdr:rowOff>
    </xdr:from>
    <xdr:to>
      <xdr:col>7</xdr:col>
      <xdr:colOff>-323640</xdr:colOff>
      <xdr:row>473</xdr:row>
      <xdr:rowOff>0</xdr:rowOff>
    </xdr:to>
    <xdr:sp macro="" textlink="">
      <xdr:nvSpPr>
        <xdr:cNvPr id="2262" name="Option Button 2261">
          <a:extLst>
            <a:ext uri="{FF2B5EF4-FFF2-40B4-BE49-F238E27FC236}">
              <a16:creationId xmlns:a16="http://schemas.microsoft.com/office/drawing/2014/main" id="{00000000-0008-0000-1C00-0000D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3" name="Option Button 2262">
          <a:extLst>
            <a:ext uri="{FF2B5EF4-FFF2-40B4-BE49-F238E27FC236}">
              <a16:creationId xmlns:a16="http://schemas.microsoft.com/office/drawing/2014/main" id="{00000000-0008-0000-1C00-0000D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4" name="Option Button 2263">
          <a:extLst>
            <a:ext uri="{FF2B5EF4-FFF2-40B4-BE49-F238E27FC236}">
              <a16:creationId xmlns:a16="http://schemas.microsoft.com/office/drawing/2014/main" id="{00000000-0008-0000-1C00-0000D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5" name="Option Button 2264">
          <a:extLst>
            <a:ext uri="{FF2B5EF4-FFF2-40B4-BE49-F238E27FC236}">
              <a16:creationId xmlns:a16="http://schemas.microsoft.com/office/drawing/2014/main" id="{00000000-0008-0000-1C00-0000D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6" name="Group Box 2265" descr="Group Box 5">
          <a:extLst>
            <a:ext uri="{FF2B5EF4-FFF2-40B4-BE49-F238E27FC236}">
              <a16:creationId xmlns:a16="http://schemas.microsoft.com/office/drawing/2014/main" id="{00000000-0008-0000-1C00-0000D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473</xdr:row>
      <xdr:rowOff>34920</xdr:rowOff>
    </xdr:from>
    <xdr:to>
      <xdr:col>7</xdr:col>
      <xdr:colOff>-323640</xdr:colOff>
      <xdr:row>474</xdr:row>
      <xdr:rowOff>0</xdr:rowOff>
    </xdr:to>
    <xdr:sp macro="" textlink="">
      <xdr:nvSpPr>
        <xdr:cNvPr id="2267" name="Option Button 2266">
          <a:extLst>
            <a:ext uri="{FF2B5EF4-FFF2-40B4-BE49-F238E27FC236}">
              <a16:creationId xmlns:a16="http://schemas.microsoft.com/office/drawing/2014/main" id="{00000000-0008-0000-1C00-0000D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8" name="Option Button 2267">
          <a:extLst>
            <a:ext uri="{FF2B5EF4-FFF2-40B4-BE49-F238E27FC236}">
              <a16:creationId xmlns:a16="http://schemas.microsoft.com/office/drawing/2014/main" id="{00000000-0008-0000-1C00-0000D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9" name="Option Button 2268">
          <a:extLst>
            <a:ext uri="{FF2B5EF4-FFF2-40B4-BE49-F238E27FC236}">
              <a16:creationId xmlns:a16="http://schemas.microsoft.com/office/drawing/2014/main" id="{00000000-0008-0000-1C00-0000D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0" name="Option Button 2269">
          <a:extLst>
            <a:ext uri="{FF2B5EF4-FFF2-40B4-BE49-F238E27FC236}">
              <a16:creationId xmlns:a16="http://schemas.microsoft.com/office/drawing/2014/main" id="{00000000-0008-0000-1C00-0000D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1" name="Group Box 2270" descr="Group Box 5">
          <a:extLst>
            <a:ext uri="{FF2B5EF4-FFF2-40B4-BE49-F238E27FC236}">
              <a16:creationId xmlns:a16="http://schemas.microsoft.com/office/drawing/2014/main" id="{00000000-0008-0000-1C00-0000D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474</xdr:row>
      <xdr:rowOff>34920</xdr:rowOff>
    </xdr:from>
    <xdr:to>
      <xdr:col>7</xdr:col>
      <xdr:colOff>-323640</xdr:colOff>
      <xdr:row>475</xdr:row>
      <xdr:rowOff>0</xdr:rowOff>
    </xdr:to>
    <xdr:sp macro="" textlink="">
      <xdr:nvSpPr>
        <xdr:cNvPr id="2272" name="Option Button 2271">
          <a:extLst>
            <a:ext uri="{FF2B5EF4-FFF2-40B4-BE49-F238E27FC236}">
              <a16:creationId xmlns:a16="http://schemas.microsoft.com/office/drawing/2014/main" id="{00000000-0008-0000-1C00-0000E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3" name="Option Button 2272">
          <a:extLst>
            <a:ext uri="{FF2B5EF4-FFF2-40B4-BE49-F238E27FC236}">
              <a16:creationId xmlns:a16="http://schemas.microsoft.com/office/drawing/2014/main" id="{00000000-0008-0000-1C00-0000E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4" name="Option Button 2273">
          <a:extLst>
            <a:ext uri="{FF2B5EF4-FFF2-40B4-BE49-F238E27FC236}">
              <a16:creationId xmlns:a16="http://schemas.microsoft.com/office/drawing/2014/main" id="{00000000-0008-0000-1C00-0000E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5" name="Option Button 2274">
          <a:extLst>
            <a:ext uri="{FF2B5EF4-FFF2-40B4-BE49-F238E27FC236}">
              <a16:creationId xmlns:a16="http://schemas.microsoft.com/office/drawing/2014/main" id="{00000000-0008-0000-1C00-0000E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6" name="Group Box 2275" descr="Group Box 5">
          <a:extLst>
            <a:ext uri="{FF2B5EF4-FFF2-40B4-BE49-F238E27FC236}">
              <a16:creationId xmlns:a16="http://schemas.microsoft.com/office/drawing/2014/main" id="{00000000-0008-0000-1C00-0000E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475</xdr:row>
      <xdr:rowOff>34920</xdr:rowOff>
    </xdr:from>
    <xdr:to>
      <xdr:col>7</xdr:col>
      <xdr:colOff>-323640</xdr:colOff>
      <xdr:row>476</xdr:row>
      <xdr:rowOff>0</xdr:rowOff>
    </xdr:to>
    <xdr:sp macro="" textlink="">
      <xdr:nvSpPr>
        <xdr:cNvPr id="2277" name="Option Button 2276">
          <a:extLst>
            <a:ext uri="{FF2B5EF4-FFF2-40B4-BE49-F238E27FC236}">
              <a16:creationId xmlns:a16="http://schemas.microsoft.com/office/drawing/2014/main" id="{00000000-0008-0000-1C00-0000E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8" name="Option Button 2277">
          <a:extLst>
            <a:ext uri="{FF2B5EF4-FFF2-40B4-BE49-F238E27FC236}">
              <a16:creationId xmlns:a16="http://schemas.microsoft.com/office/drawing/2014/main" id="{00000000-0008-0000-1C00-0000E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9" name="Option Button 2278">
          <a:extLst>
            <a:ext uri="{FF2B5EF4-FFF2-40B4-BE49-F238E27FC236}">
              <a16:creationId xmlns:a16="http://schemas.microsoft.com/office/drawing/2014/main" id="{00000000-0008-0000-1C00-0000E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0" name="Option Button 2279">
          <a:extLst>
            <a:ext uri="{FF2B5EF4-FFF2-40B4-BE49-F238E27FC236}">
              <a16:creationId xmlns:a16="http://schemas.microsoft.com/office/drawing/2014/main" id="{00000000-0008-0000-1C00-0000E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1" name="Group Box 2280" descr="Group Box 5">
          <a:extLst>
            <a:ext uri="{FF2B5EF4-FFF2-40B4-BE49-F238E27FC236}">
              <a16:creationId xmlns:a16="http://schemas.microsoft.com/office/drawing/2014/main" id="{00000000-0008-0000-1C00-0000E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476</xdr:row>
      <xdr:rowOff>34920</xdr:rowOff>
    </xdr:from>
    <xdr:to>
      <xdr:col>7</xdr:col>
      <xdr:colOff>-323640</xdr:colOff>
      <xdr:row>477</xdr:row>
      <xdr:rowOff>0</xdr:rowOff>
    </xdr:to>
    <xdr:sp macro="" textlink="">
      <xdr:nvSpPr>
        <xdr:cNvPr id="2282" name="Option Button 2281">
          <a:extLst>
            <a:ext uri="{FF2B5EF4-FFF2-40B4-BE49-F238E27FC236}">
              <a16:creationId xmlns:a16="http://schemas.microsoft.com/office/drawing/2014/main" id="{00000000-0008-0000-1C00-0000E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3" name="Option Button 2282">
          <a:extLst>
            <a:ext uri="{FF2B5EF4-FFF2-40B4-BE49-F238E27FC236}">
              <a16:creationId xmlns:a16="http://schemas.microsoft.com/office/drawing/2014/main" id="{00000000-0008-0000-1C00-0000E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4" name="Option Button 2283">
          <a:extLst>
            <a:ext uri="{FF2B5EF4-FFF2-40B4-BE49-F238E27FC236}">
              <a16:creationId xmlns:a16="http://schemas.microsoft.com/office/drawing/2014/main" id="{00000000-0008-0000-1C00-0000E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5" name="Option Button 2284">
          <a:extLst>
            <a:ext uri="{FF2B5EF4-FFF2-40B4-BE49-F238E27FC236}">
              <a16:creationId xmlns:a16="http://schemas.microsoft.com/office/drawing/2014/main" id="{00000000-0008-0000-1C00-0000E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6" name="Group Box 2285" descr="Group Box 5">
          <a:extLst>
            <a:ext uri="{FF2B5EF4-FFF2-40B4-BE49-F238E27FC236}">
              <a16:creationId xmlns:a16="http://schemas.microsoft.com/office/drawing/2014/main" id="{00000000-0008-0000-1C00-0000E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477</xdr:row>
      <xdr:rowOff>34920</xdr:rowOff>
    </xdr:from>
    <xdr:to>
      <xdr:col>7</xdr:col>
      <xdr:colOff>-323640</xdr:colOff>
      <xdr:row>478</xdr:row>
      <xdr:rowOff>0</xdr:rowOff>
    </xdr:to>
    <xdr:sp macro="" textlink="">
      <xdr:nvSpPr>
        <xdr:cNvPr id="2287" name="Option Button 2286">
          <a:extLst>
            <a:ext uri="{FF2B5EF4-FFF2-40B4-BE49-F238E27FC236}">
              <a16:creationId xmlns:a16="http://schemas.microsoft.com/office/drawing/2014/main" id="{00000000-0008-0000-1C00-0000E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8" name="Option Button 2287">
          <a:extLst>
            <a:ext uri="{FF2B5EF4-FFF2-40B4-BE49-F238E27FC236}">
              <a16:creationId xmlns:a16="http://schemas.microsoft.com/office/drawing/2014/main" id="{00000000-0008-0000-1C00-0000F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9" name="Option Button 2288">
          <a:extLst>
            <a:ext uri="{FF2B5EF4-FFF2-40B4-BE49-F238E27FC236}">
              <a16:creationId xmlns:a16="http://schemas.microsoft.com/office/drawing/2014/main" id="{00000000-0008-0000-1C00-0000F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0" name="Option Button 2289">
          <a:extLst>
            <a:ext uri="{FF2B5EF4-FFF2-40B4-BE49-F238E27FC236}">
              <a16:creationId xmlns:a16="http://schemas.microsoft.com/office/drawing/2014/main" id="{00000000-0008-0000-1C00-0000F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1" name="Group Box 2290" descr="Group Box 5">
          <a:extLst>
            <a:ext uri="{FF2B5EF4-FFF2-40B4-BE49-F238E27FC236}">
              <a16:creationId xmlns:a16="http://schemas.microsoft.com/office/drawing/2014/main" id="{00000000-0008-0000-1C00-0000F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478</xdr:row>
      <xdr:rowOff>34920</xdr:rowOff>
    </xdr:from>
    <xdr:to>
      <xdr:col>7</xdr:col>
      <xdr:colOff>-323640</xdr:colOff>
      <xdr:row>479</xdr:row>
      <xdr:rowOff>0</xdr:rowOff>
    </xdr:to>
    <xdr:sp macro="" textlink="">
      <xdr:nvSpPr>
        <xdr:cNvPr id="2292" name="Option Button 2291">
          <a:extLst>
            <a:ext uri="{FF2B5EF4-FFF2-40B4-BE49-F238E27FC236}">
              <a16:creationId xmlns:a16="http://schemas.microsoft.com/office/drawing/2014/main" id="{00000000-0008-0000-1C00-0000F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3" name="Option Button 2292">
          <a:extLst>
            <a:ext uri="{FF2B5EF4-FFF2-40B4-BE49-F238E27FC236}">
              <a16:creationId xmlns:a16="http://schemas.microsoft.com/office/drawing/2014/main" id="{00000000-0008-0000-1C00-0000F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4" name="Option Button 2293">
          <a:extLst>
            <a:ext uri="{FF2B5EF4-FFF2-40B4-BE49-F238E27FC236}">
              <a16:creationId xmlns:a16="http://schemas.microsoft.com/office/drawing/2014/main" id="{00000000-0008-0000-1C00-0000F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5" name="Option Button 2294">
          <a:extLst>
            <a:ext uri="{FF2B5EF4-FFF2-40B4-BE49-F238E27FC236}">
              <a16:creationId xmlns:a16="http://schemas.microsoft.com/office/drawing/2014/main" id="{00000000-0008-0000-1C00-0000F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6" name="Group Box 2295" descr="Group Box 5">
          <a:extLst>
            <a:ext uri="{FF2B5EF4-FFF2-40B4-BE49-F238E27FC236}">
              <a16:creationId xmlns:a16="http://schemas.microsoft.com/office/drawing/2014/main" id="{00000000-0008-0000-1C00-0000F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479</xdr:row>
      <xdr:rowOff>34920</xdr:rowOff>
    </xdr:from>
    <xdr:to>
      <xdr:col>7</xdr:col>
      <xdr:colOff>-323640</xdr:colOff>
      <xdr:row>480</xdr:row>
      <xdr:rowOff>0</xdr:rowOff>
    </xdr:to>
    <xdr:sp macro="" textlink="">
      <xdr:nvSpPr>
        <xdr:cNvPr id="2297" name="Option Button 2296">
          <a:extLst>
            <a:ext uri="{FF2B5EF4-FFF2-40B4-BE49-F238E27FC236}">
              <a16:creationId xmlns:a16="http://schemas.microsoft.com/office/drawing/2014/main" id="{00000000-0008-0000-1C00-0000F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8" name="Option Button 2297">
          <a:extLst>
            <a:ext uri="{FF2B5EF4-FFF2-40B4-BE49-F238E27FC236}">
              <a16:creationId xmlns:a16="http://schemas.microsoft.com/office/drawing/2014/main" id="{00000000-0008-0000-1C00-0000F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9" name="Option Button 2298">
          <a:extLst>
            <a:ext uri="{FF2B5EF4-FFF2-40B4-BE49-F238E27FC236}">
              <a16:creationId xmlns:a16="http://schemas.microsoft.com/office/drawing/2014/main" id="{00000000-0008-0000-1C00-0000F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0" name="Option Button 2299">
          <a:extLst>
            <a:ext uri="{FF2B5EF4-FFF2-40B4-BE49-F238E27FC236}">
              <a16:creationId xmlns:a16="http://schemas.microsoft.com/office/drawing/2014/main" id="{00000000-0008-0000-1C00-0000F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1" name="Group Box 2300" descr="Group Box 5">
          <a:extLst>
            <a:ext uri="{FF2B5EF4-FFF2-40B4-BE49-F238E27FC236}">
              <a16:creationId xmlns:a16="http://schemas.microsoft.com/office/drawing/2014/main" id="{00000000-0008-0000-1C00-0000F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480</xdr:row>
      <xdr:rowOff>34920</xdr:rowOff>
    </xdr:from>
    <xdr:to>
      <xdr:col>7</xdr:col>
      <xdr:colOff>-323640</xdr:colOff>
      <xdr:row>481</xdr:row>
      <xdr:rowOff>0</xdr:rowOff>
    </xdr:to>
    <xdr:sp macro="" textlink="">
      <xdr:nvSpPr>
        <xdr:cNvPr id="2302" name="Option Button 2301">
          <a:extLst>
            <a:ext uri="{FF2B5EF4-FFF2-40B4-BE49-F238E27FC236}">
              <a16:creationId xmlns:a16="http://schemas.microsoft.com/office/drawing/2014/main" id="{00000000-0008-0000-1C00-0000F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3" name="Option Button 2302">
          <a:extLst>
            <a:ext uri="{FF2B5EF4-FFF2-40B4-BE49-F238E27FC236}">
              <a16:creationId xmlns:a16="http://schemas.microsoft.com/office/drawing/2014/main" id="{00000000-0008-0000-1C00-0000F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4" name="Option Button 2303">
          <a:extLst>
            <a:ext uri="{FF2B5EF4-FFF2-40B4-BE49-F238E27FC236}">
              <a16:creationId xmlns:a16="http://schemas.microsoft.com/office/drawing/2014/main" id="{00000000-0008-0000-1C00-00000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5" name="Option Button 2304">
          <a:extLst>
            <a:ext uri="{FF2B5EF4-FFF2-40B4-BE49-F238E27FC236}">
              <a16:creationId xmlns:a16="http://schemas.microsoft.com/office/drawing/2014/main" id="{00000000-0008-0000-1C00-00000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6" name="Group Box 2305" descr="Group Box 5">
          <a:extLst>
            <a:ext uri="{FF2B5EF4-FFF2-40B4-BE49-F238E27FC236}">
              <a16:creationId xmlns:a16="http://schemas.microsoft.com/office/drawing/2014/main" id="{00000000-0008-0000-1C00-00000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481</xdr:row>
      <xdr:rowOff>34920</xdr:rowOff>
    </xdr:from>
    <xdr:to>
      <xdr:col>7</xdr:col>
      <xdr:colOff>-323640</xdr:colOff>
      <xdr:row>482</xdr:row>
      <xdr:rowOff>0</xdr:rowOff>
    </xdr:to>
    <xdr:sp macro="" textlink="">
      <xdr:nvSpPr>
        <xdr:cNvPr id="2307" name="Option Button 2306">
          <a:extLst>
            <a:ext uri="{FF2B5EF4-FFF2-40B4-BE49-F238E27FC236}">
              <a16:creationId xmlns:a16="http://schemas.microsoft.com/office/drawing/2014/main" id="{00000000-0008-0000-1C00-00000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8" name="Option Button 2307">
          <a:extLst>
            <a:ext uri="{FF2B5EF4-FFF2-40B4-BE49-F238E27FC236}">
              <a16:creationId xmlns:a16="http://schemas.microsoft.com/office/drawing/2014/main" id="{00000000-0008-0000-1C00-00000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9" name="Option Button 2308">
          <a:extLst>
            <a:ext uri="{FF2B5EF4-FFF2-40B4-BE49-F238E27FC236}">
              <a16:creationId xmlns:a16="http://schemas.microsoft.com/office/drawing/2014/main" id="{00000000-0008-0000-1C00-00000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0" name="Option Button 2309">
          <a:extLst>
            <a:ext uri="{FF2B5EF4-FFF2-40B4-BE49-F238E27FC236}">
              <a16:creationId xmlns:a16="http://schemas.microsoft.com/office/drawing/2014/main" id="{00000000-0008-0000-1C00-00000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1" name="Group Box 2310" descr="Group Box 5">
          <a:extLst>
            <a:ext uri="{FF2B5EF4-FFF2-40B4-BE49-F238E27FC236}">
              <a16:creationId xmlns:a16="http://schemas.microsoft.com/office/drawing/2014/main" id="{00000000-0008-0000-1C00-00000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482</xdr:row>
      <xdr:rowOff>34920</xdr:rowOff>
    </xdr:from>
    <xdr:to>
      <xdr:col>7</xdr:col>
      <xdr:colOff>-323640</xdr:colOff>
      <xdr:row>483</xdr:row>
      <xdr:rowOff>0</xdr:rowOff>
    </xdr:to>
    <xdr:sp macro="" textlink="">
      <xdr:nvSpPr>
        <xdr:cNvPr id="2312" name="Option Button 2311">
          <a:extLst>
            <a:ext uri="{FF2B5EF4-FFF2-40B4-BE49-F238E27FC236}">
              <a16:creationId xmlns:a16="http://schemas.microsoft.com/office/drawing/2014/main" id="{00000000-0008-0000-1C00-00000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3" name="Option Button 2312">
          <a:extLst>
            <a:ext uri="{FF2B5EF4-FFF2-40B4-BE49-F238E27FC236}">
              <a16:creationId xmlns:a16="http://schemas.microsoft.com/office/drawing/2014/main" id="{00000000-0008-0000-1C00-00000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4" name="Option Button 2313">
          <a:extLst>
            <a:ext uri="{FF2B5EF4-FFF2-40B4-BE49-F238E27FC236}">
              <a16:creationId xmlns:a16="http://schemas.microsoft.com/office/drawing/2014/main" id="{00000000-0008-0000-1C00-00000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5" name="Option Button 2314">
          <a:extLst>
            <a:ext uri="{FF2B5EF4-FFF2-40B4-BE49-F238E27FC236}">
              <a16:creationId xmlns:a16="http://schemas.microsoft.com/office/drawing/2014/main" id="{00000000-0008-0000-1C00-00000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6" name="Group Box 2315" descr="Group Box 5">
          <a:extLst>
            <a:ext uri="{FF2B5EF4-FFF2-40B4-BE49-F238E27FC236}">
              <a16:creationId xmlns:a16="http://schemas.microsoft.com/office/drawing/2014/main" id="{00000000-0008-0000-1C00-00000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483</xdr:row>
      <xdr:rowOff>34920</xdr:rowOff>
    </xdr:from>
    <xdr:to>
      <xdr:col>7</xdr:col>
      <xdr:colOff>-323640</xdr:colOff>
      <xdr:row>484</xdr:row>
      <xdr:rowOff>0</xdr:rowOff>
    </xdr:to>
    <xdr:sp macro="" textlink="">
      <xdr:nvSpPr>
        <xdr:cNvPr id="2317" name="Option Button 2316">
          <a:extLst>
            <a:ext uri="{FF2B5EF4-FFF2-40B4-BE49-F238E27FC236}">
              <a16:creationId xmlns:a16="http://schemas.microsoft.com/office/drawing/2014/main" id="{00000000-0008-0000-1C00-00000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8" name="Option Button 2317">
          <a:extLst>
            <a:ext uri="{FF2B5EF4-FFF2-40B4-BE49-F238E27FC236}">
              <a16:creationId xmlns:a16="http://schemas.microsoft.com/office/drawing/2014/main" id="{00000000-0008-0000-1C00-00000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9" name="Option Button 2318">
          <a:extLst>
            <a:ext uri="{FF2B5EF4-FFF2-40B4-BE49-F238E27FC236}">
              <a16:creationId xmlns:a16="http://schemas.microsoft.com/office/drawing/2014/main" id="{00000000-0008-0000-1C00-00000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0" name="Option Button 2319">
          <a:extLst>
            <a:ext uri="{FF2B5EF4-FFF2-40B4-BE49-F238E27FC236}">
              <a16:creationId xmlns:a16="http://schemas.microsoft.com/office/drawing/2014/main" id="{00000000-0008-0000-1C00-00001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1" name="Group Box 2320" descr="Group Box 5">
          <a:extLst>
            <a:ext uri="{FF2B5EF4-FFF2-40B4-BE49-F238E27FC236}">
              <a16:creationId xmlns:a16="http://schemas.microsoft.com/office/drawing/2014/main" id="{00000000-0008-0000-1C00-00001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484</xdr:row>
      <xdr:rowOff>34920</xdr:rowOff>
    </xdr:from>
    <xdr:to>
      <xdr:col>7</xdr:col>
      <xdr:colOff>-323640</xdr:colOff>
      <xdr:row>485</xdr:row>
      <xdr:rowOff>0</xdr:rowOff>
    </xdr:to>
    <xdr:sp macro="" textlink="">
      <xdr:nvSpPr>
        <xdr:cNvPr id="2322" name="Option Button 2321">
          <a:extLst>
            <a:ext uri="{FF2B5EF4-FFF2-40B4-BE49-F238E27FC236}">
              <a16:creationId xmlns:a16="http://schemas.microsoft.com/office/drawing/2014/main" id="{00000000-0008-0000-1C00-00001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3" name="Option Button 2322">
          <a:extLst>
            <a:ext uri="{FF2B5EF4-FFF2-40B4-BE49-F238E27FC236}">
              <a16:creationId xmlns:a16="http://schemas.microsoft.com/office/drawing/2014/main" id="{00000000-0008-0000-1C00-00001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4" name="Option Button 2323">
          <a:extLst>
            <a:ext uri="{FF2B5EF4-FFF2-40B4-BE49-F238E27FC236}">
              <a16:creationId xmlns:a16="http://schemas.microsoft.com/office/drawing/2014/main" id="{00000000-0008-0000-1C00-00001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5" name="Option Button 2324">
          <a:extLst>
            <a:ext uri="{FF2B5EF4-FFF2-40B4-BE49-F238E27FC236}">
              <a16:creationId xmlns:a16="http://schemas.microsoft.com/office/drawing/2014/main" id="{00000000-0008-0000-1C00-00001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6" name="Group Box 2325" descr="Group Box 5">
          <a:extLst>
            <a:ext uri="{FF2B5EF4-FFF2-40B4-BE49-F238E27FC236}">
              <a16:creationId xmlns:a16="http://schemas.microsoft.com/office/drawing/2014/main" id="{00000000-0008-0000-1C00-00001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485</xdr:row>
      <xdr:rowOff>34920</xdr:rowOff>
    </xdr:from>
    <xdr:to>
      <xdr:col>7</xdr:col>
      <xdr:colOff>-323640</xdr:colOff>
      <xdr:row>486</xdr:row>
      <xdr:rowOff>0</xdr:rowOff>
    </xdr:to>
    <xdr:sp macro="" textlink="">
      <xdr:nvSpPr>
        <xdr:cNvPr id="2327" name="Option Button 2326">
          <a:extLst>
            <a:ext uri="{FF2B5EF4-FFF2-40B4-BE49-F238E27FC236}">
              <a16:creationId xmlns:a16="http://schemas.microsoft.com/office/drawing/2014/main" id="{00000000-0008-0000-1C00-00001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8" name="Option Button 2327">
          <a:extLst>
            <a:ext uri="{FF2B5EF4-FFF2-40B4-BE49-F238E27FC236}">
              <a16:creationId xmlns:a16="http://schemas.microsoft.com/office/drawing/2014/main" id="{00000000-0008-0000-1C00-00001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9" name="Option Button 2328">
          <a:extLst>
            <a:ext uri="{FF2B5EF4-FFF2-40B4-BE49-F238E27FC236}">
              <a16:creationId xmlns:a16="http://schemas.microsoft.com/office/drawing/2014/main" id="{00000000-0008-0000-1C00-00001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0" name="Option Button 2329">
          <a:extLst>
            <a:ext uri="{FF2B5EF4-FFF2-40B4-BE49-F238E27FC236}">
              <a16:creationId xmlns:a16="http://schemas.microsoft.com/office/drawing/2014/main" id="{00000000-0008-0000-1C00-00001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1" name="Group Box 2330" descr="Group Box 5">
          <a:extLst>
            <a:ext uri="{FF2B5EF4-FFF2-40B4-BE49-F238E27FC236}">
              <a16:creationId xmlns:a16="http://schemas.microsoft.com/office/drawing/2014/main" id="{00000000-0008-0000-1C00-00001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486</xdr:row>
      <xdr:rowOff>34920</xdr:rowOff>
    </xdr:from>
    <xdr:to>
      <xdr:col>7</xdr:col>
      <xdr:colOff>-323640</xdr:colOff>
      <xdr:row>487</xdr:row>
      <xdr:rowOff>0</xdr:rowOff>
    </xdr:to>
    <xdr:sp macro="" textlink="">
      <xdr:nvSpPr>
        <xdr:cNvPr id="2332" name="Option Button 2331">
          <a:extLst>
            <a:ext uri="{FF2B5EF4-FFF2-40B4-BE49-F238E27FC236}">
              <a16:creationId xmlns:a16="http://schemas.microsoft.com/office/drawing/2014/main" id="{00000000-0008-0000-1C00-00001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3" name="Option Button 2332">
          <a:extLst>
            <a:ext uri="{FF2B5EF4-FFF2-40B4-BE49-F238E27FC236}">
              <a16:creationId xmlns:a16="http://schemas.microsoft.com/office/drawing/2014/main" id="{00000000-0008-0000-1C00-00001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4" name="Option Button 2333">
          <a:extLst>
            <a:ext uri="{FF2B5EF4-FFF2-40B4-BE49-F238E27FC236}">
              <a16:creationId xmlns:a16="http://schemas.microsoft.com/office/drawing/2014/main" id="{00000000-0008-0000-1C00-00001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5" name="Option Button 2334">
          <a:extLst>
            <a:ext uri="{FF2B5EF4-FFF2-40B4-BE49-F238E27FC236}">
              <a16:creationId xmlns:a16="http://schemas.microsoft.com/office/drawing/2014/main" id="{00000000-0008-0000-1C00-00001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6" name="Group Box 2335" descr="Group Box 5">
          <a:extLst>
            <a:ext uri="{FF2B5EF4-FFF2-40B4-BE49-F238E27FC236}">
              <a16:creationId xmlns:a16="http://schemas.microsoft.com/office/drawing/2014/main" id="{00000000-0008-0000-1C00-00002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487</xdr:row>
      <xdr:rowOff>34920</xdr:rowOff>
    </xdr:from>
    <xdr:to>
      <xdr:col>7</xdr:col>
      <xdr:colOff>-323640</xdr:colOff>
      <xdr:row>488</xdr:row>
      <xdr:rowOff>0</xdr:rowOff>
    </xdr:to>
    <xdr:sp macro="" textlink="">
      <xdr:nvSpPr>
        <xdr:cNvPr id="2337" name="Option Button 2336">
          <a:extLst>
            <a:ext uri="{FF2B5EF4-FFF2-40B4-BE49-F238E27FC236}">
              <a16:creationId xmlns:a16="http://schemas.microsoft.com/office/drawing/2014/main" id="{00000000-0008-0000-1C00-00002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8" name="Option Button 2337">
          <a:extLst>
            <a:ext uri="{FF2B5EF4-FFF2-40B4-BE49-F238E27FC236}">
              <a16:creationId xmlns:a16="http://schemas.microsoft.com/office/drawing/2014/main" id="{00000000-0008-0000-1C00-00002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9" name="Option Button 2338">
          <a:extLst>
            <a:ext uri="{FF2B5EF4-FFF2-40B4-BE49-F238E27FC236}">
              <a16:creationId xmlns:a16="http://schemas.microsoft.com/office/drawing/2014/main" id="{00000000-0008-0000-1C00-00002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0" name="Option Button 2339">
          <a:extLst>
            <a:ext uri="{FF2B5EF4-FFF2-40B4-BE49-F238E27FC236}">
              <a16:creationId xmlns:a16="http://schemas.microsoft.com/office/drawing/2014/main" id="{00000000-0008-0000-1C00-00002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1" name="Group Box 2340" descr="Group Box 5">
          <a:extLst>
            <a:ext uri="{FF2B5EF4-FFF2-40B4-BE49-F238E27FC236}">
              <a16:creationId xmlns:a16="http://schemas.microsoft.com/office/drawing/2014/main" id="{00000000-0008-0000-1C00-00002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488</xdr:row>
      <xdr:rowOff>34920</xdr:rowOff>
    </xdr:from>
    <xdr:to>
      <xdr:col>7</xdr:col>
      <xdr:colOff>-323640</xdr:colOff>
      <xdr:row>489</xdr:row>
      <xdr:rowOff>0</xdr:rowOff>
    </xdr:to>
    <xdr:sp macro="" textlink="">
      <xdr:nvSpPr>
        <xdr:cNvPr id="2342" name="Option Button 2341">
          <a:extLst>
            <a:ext uri="{FF2B5EF4-FFF2-40B4-BE49-F238E27FC236}">
              <a16:creationId xmlns:a16="http://schemas.microsoft.com/office/drawing/2014/main" id="{00000000-0008-0000-1C00-00002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3" name="Option Button 2342">
          <a:extLst>
            <a:ext uri="{FF2B5EF4-FFF2-40B4-BE49-F238E27FC236}">
              <a16:creationId xmlns:a16="http://schemas.microsoft.com/office/drawing/2014/main" id="{00000000-0008-0000-1C00-00002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4" name="Option Button 2343">
          <a:extLst>
            <a:ext uri="{FF2B5EF4-FFF2-40B4-BE49-F238E27FC236}">
              <a16:creationId xmlns:a16="http://schemas.microsoft.com/office/drawing/2014/main" id="{00000000-0008-0000-1C00-00002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5" name="Option Button 2344">
          <a:extLst>
            <a:ext uri="{FF2B5EF4-FFF2-40B4-BE49-F238E27FC236}">
              <a16:creationId xmlns:a16="http://schemas.microsoft.com/office/drawing/2014/main" id="{00000000-0008-0000-1C00-00002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6" name="Group Box 2345" descr="Group Box 5">
          <a:extLst>
            <a:ext uri="{FF2B5EF4-FFF2-40B4-BE49-F238E27FC236}">
              <a16:creationId xmlns:a16="http://schemas.microsoft.com/office/drawing/2014/main" id="{00000000-0008-0000-1C00-00002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489</xdr:row>
      <xdr:rowOff>34920</xdr:rowOff>
    </xdr:from>
    <xdr:to>
      <xdr:col>7</xdr:col>
      <xdr:colOff>-323640</xdr:colOff>
      <xdr:row>490</xdr:row>
      <xdr:rowOff>0</xdr:rowOff>
    </xdr:to>
    <xdr:sp macro="" textlink="">
      <xdr:nvSpPr>
        <xdr:cNvPr id="2347" name="Option Button 2346">
          <a:extLst>
            <a:ext uri="{FF2B5EF4-FFF2-40B4-BE49-F238E27FC236}">
              <a16:creationId xmlns:a16="http://schemas.microsoft.com/office/drawing/2014/main" id="{00000000-0008-0000-1C00-00002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8" name="Option Button 2347">
          <a:extLst>
            <a:ext uri="{FF2B5EF4-FFF2-40B4-BE49-F238E27FC236}">
              <a16:creationId xmlns:a16="http://schemas.microsoft.com/office/drawing/2014/main" id="{00000000-0008-0000-1C00-00002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9" name="Option Button 2348">
          <a:extLst>
            <a:ext uri="{FF2B5EF4-FFF2-40B4-BE49-F238E27FC236}">
              <a16:creationId xmlns:a16="http://schemas.microsoft.com/office/drawing/2014/main" id="{00000000-0008-0000-1C00-00002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0" name="Option Button 2349">
          <a:extLst>
            <a:ext uri="{FF2B5EF4-FFF2-40B4-BE49-F238E27FC236}">
              <a16:creationId xmlns:a16="http://schemas.microsoft.com/office/drawing/2014/main" id="{00000000-0008-0000-1C00-00002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1" name="Group Box 2350" descr="Group Box 5">
          <a:extLst>
            <a:ext uri="{FF2B5EF4-FFF2-40B4-BE49-F238E27FC236}">
              <a16:creationId xmlns:a16="http://schemas.microsoft.com/office/drawing/2014/main" id="{00000000-0008-0000-1C00-00002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490</xdr:row>
      <xdr:rowOff>34920</xdr:rowOff>
    </xdr:from>
    <xdr:to>
      <xdr:col>7</xdr:col>
      <xdr:colOff>-323640</xdr:colOff>
      <xdr:row>491</xdr:row>
      <xdr:rowOff>0</xdr:rowOff>
    </xdr:to>
    <xdr:sp macro="" textlink="">
      <xdr:nvSpPr>
        <xdr:cNvPr id="2352" name="Option Button 2351">
          <a:extLst>
            <a:ext uri="{FF2B5EF4-FFF2-40B4-BE49-F238E27FC236}">
              <a16:creationId xmlns:a16="http://schemas.microsoft.com/office/drawing/2014/main" id="{00000000-0008-0000-1C00-00003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3" name="Option Button 2352">
          <a:extLst>
            <a:ext uri="{FF2B5EF4-FFF2-40B4-BE49-F238E27FC236}">
              <a16:creationId xmlns:a16="http://schemas.microsoft.com/office/drawing/2014/main" id="{00000000-0008-0000-1C00-00003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4" name="Option Button 2353">
          <a:extLst>
            <a:ext uri="{FF2B5EF4-FFF2-40B4-BE49-F238E27FC236}">
              <a16:creationId xmlns:a16="http://schemas.microsoft.com/office/drawing/2014/main" id="{00000000-0008-0000-1C00-00003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5" name="Option Button 2354">
          <a:extLst>
            <a:ext uri="{FF2B5EF4-FFF2-40B4-BE49-F238E27FC236}">
              <a16:creationId xmlns:a16="http://schemas.microsoft.com/office/drawing/2014/main" id="{00000000-0008-0000-1C00-00003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6" name="Group Box 2355" descr="Group Box 5">
          <a:extLst>
            <a:ext uri="{FF2B5EF4-FFF2-40B4-BE49-F238E27FC236}">
              <a16:creationId xmlns:a16="http://schemas.microsoft.com/office/drawing/2014/main" id="{00000000-0008-0000-1C00-00003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491</xdr:row>
      <xdr:rowOff>34920</xdr:rowOff>
    </xdr:from>
    <xdr:to>
      <xdr:col>7</xdr:col>
      <xdr:colOff>-323640</xdr:colOff>
      <xdr:row>492</xdr:row>
      <xdr:rowOff>0</xdr:rowOff>
    </xdr:to>
    <xdr:sp macro="" textlink="">
      <xdr:nvSpPr>
        <xdr:cNvPr id="2357" name="Option Button 2356">
          <a:extLst>
            <a:ext uri="{FF2B5EF4-FFF2-40B4-BE49-F238E27FC236}">
              <a16:creationId xmlns:a16="http://schemas.microsoft.com/office/drawing/2014/main" id="{00000000-0008-0000-1C00-00003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8" name="Option Button 2357">
          <a:extLst>
            <a:ext uri="{FF2B5EF4-FFF2-40B4-BE49-F238E27FC236}">
              <a16:creationId xmlns:a16="http://schemas.microsoft.com/office/drawing/2014/main" id="{00000000-0008-0000-1C00-00003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9" name="Option Button 2358">
          <a:extLst>
            <a:ext uri="{FF2B5EF4-FFF2-40B4-BE49-F238E27FC236}">
              <a16:creationId xmlns:a16="http://schemas.microsoft.com/office/drawing/2014/main" id="{00000000-0008-0000-1C00-00003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0" name="Option Button 2359">
          <a:extLst>
            <a:ext uri="{FF2B5EF4-FFF2-40B4-BE49-F238E27FC236}">
              <a16:creationId xmlns:a16="http://schemas.microsoft.com/office/drawing/2014/main" id="{00000000-0008-0000-1C00-00003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1" name="Group Box 2360" descr="Group Box 5">
          <a:extLst>
            <a:ext uri="{FF2B5EF4-FFF2-40B4-BE49-F238E27FC236}">
              <a16:creationId xmlns:a16="http://schemas.microsoft.com/office/drawing/2014/main" id="{00000000-0008-0000-1C00-00003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492</xdr:row>
      <xdr:rowOff>34920</xdr:rowOff>
    </xdr:from>
    <xdr:to>
      <xdr:col>7</xdr:col>
      <xdr:colOff>-323640</xdr:colOff>
      <xdr:row>493</xdr:row>
      <xdr:rowOff>0</xdr:rowOff>
    </xdr:to>
    <xdr:sp macro="" textlink="">
      <xdr:nvSpPr>
        <xdr:cNvPr id="2362" name="Option Button 2361">
          <a:extLst>
            <a:ext uri="{FF2B5EF4-FFF2-40B4-BE49-F238E27FC236}">
              <a16:creationId xmlns:a16="http://schemas.microsoft.com/office/drawing/2014/main" id="{00000000-0008-0000-1C00-00003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3" name="Option Button 2362">
          <a:extLst>
            <a:ext uri="{FF2B5EF4-FFF2-40B4-BE49-F238E27FC236}">
              <a16:creationId xmlns:a16="http://schemas.microsoft.com/office/drawing/2014/main" id="{00000000-0008-0000-1C00-00003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4" name="Option Button 2363">
          <a:extLst>
            <a:ext uri="{FF2B5EF4-FFF2-40B4-BE49-F238E27FC236}">
              <a16:creationId xmlns:a16="http://schemas.microsoft.com/office/drawing/2014/main" id="{00000000-0008-0000-1C00-00003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5" name="Option Button 2364">
          <a:extLst>
            <a:ext uri="{FF2B5EF4-FFF2-40B4-BE49-F238E27FC236}">
              <a16:creationId xmlns:a16="http://schemas.microsoft.com/office/drawing/2014/main" id="{00000000-0008-0000-1C00-00003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6" name="Group Box 2365" descr="Group Box 5">
          <a:extLst>
            <a:ext uri="{FF2B5EF4-FFF2-40B4-BE49-F238E27FC236}">
              <a16:creationId xmlns:a16="http://schemas.microsoft.com/office/drawing/2014/main" id="{00000000-0008-0000-1C00-00003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493</xdr:row>
      <xdr:rowOff>34920</xdr:rowOff>
    </xdr:from>
    <xdr:to>
      <xdr:col>7</xdr:col>
      <xdr:colOff>-323640</xdr:colOff>
      <xdr:row>494</xdr:row>
      <xdr:rowOff>0</xdr:rowOff>
    </xdr:to>
    <xdr:sp macro="" textlink="">
      <xdr:nvSpPr>
        <xdr:cNvPr id="2367" name="Option Button 2366">
          <a:extLst>
            <a:ext uri="{FF2B5EF4-FFF2-40B4-BE49-F238E27FC236}">
              <a16:creationId xmlns:a16="http://schemas.microsoft.com/office/drawing/2014/main" id="{00000000-0008-0000-1C00-00003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8" name="Option Button 2367">
          <a:extLst>
            <a:ext uri="{FF2B5EF4-FFF2-40B4-BE49-F238E27FC236}">
              <a16:creationId xmlns:a16="http://schemas.microsoft.com/office/drawing/2014/main" id="{00000000-0008-0000-1C00-00004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9" name="Option Button 2368">
          <a:extLst>
            <a:ext uri="{FF2B5EF4-FFF2-40B4-BE49-F238E27FC236}">
              <a16:creationId xmlns:a16="http://schemas.microsoft.com/office/drawing/2014/main" id="{00000000-0008-0000-1C00-00004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0" name="Option Button 2369">
          <a:extLst>
            <a:ext uri="{FF2B5EF4-FFF2-40B4-BE49-F238E27FC236}">
              <a16:creationId xmlns:a16="http://schemas.microsoft.com/office/drawing/2014/main" id="{00000000-0008-0000-1C00-00004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1" name="Group Box 2370" descr="Group Box 5">
          <a:extLst>
            <a:ext uri="{FF2B5EF4-FFF2-40B4-BE49-F238E27FC236}">
              <a16:creationId xmlns:a16="http://schemas.microsoft.com/office/drawing/2014/main" id="{00000000-0008-0000-1C00-00004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494</xdr:row>
      <xdr:rowOff>34920</xdr:rowOff>
    </xdr:from>
    <xdr:to>
      <xdr:col>7</xdr:col>
      <xdr:colOff>-323640</xdr:colOff>
      <xdr:row>495</xdr:row>
      <xdr:rowOff>0</xdr:rowOff>
    </xdr:to>
    <xdr:sp macro="" textlink="">
      <xdr:nvSpPr>
        <xdr:cNvPr id="2372" name="Option Button 2371">
          <a:extLst>
            <a:ext uri="{FF2B5EF4-FFF2-40B4-BE49-F238E27FC236}">
              <a16:creationId xmlns:a16="http://schemas.microsoft.com/office/drawing/2014/main" id="{00000000-0008-0000-1C00-00004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3" name="Option Button 2372">
          <a:extLst>
            <a:ext uri="{FF2B5EF4-FFF2-40B4-BE49-F238E27FC236}">
              <a16:creationId xmlns:a16="http://schemas.microsoft.com/office/drawing/2014/main" id="{00000000-0008-0000-1C00-00004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4" name="Option Button 2373">
          <a:extLst>
            <a:ext uri="{FF2B5EF4-FFF2-40B4-BE49-F238E27FC236}">
              <a16:creationId xmlns:a16="http://schemas.microsoft.com/office/drawing/2014/main" id="{00000000-0008-0000-1C00-00004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5" name="Option Button 2374">
          <a:extLst>
            <a:ext uri="{FF2B5EF4-FFF2-40B4-BE49-F238E27FC236}">
              <a16:creationId xmlns:a16="http://schemas.microsoft.com/office/drawing/2014/main" id="{00000000-0008-0000-1C00-00004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6" name="Group Box 2375" descr="Group Box 5">
          <a:extLst>
            <a:ext uri="{FF2B5EF4-FFF2-40B4-BE49-F238E27FC236}">
              <a16:creationId xmlns:a16="http://schemas.microsoft.com/office/drawing/2014/main" id="{00000000-0008-0000-1C00-00004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495</xdr:row>
      <xdr:rowOff>34920</xdr:rowOff>
    </xdr:from>
    <xdr:to>
      <xdr:col>7</xdr:col>
      <xdr:colOff>-323640</xdr:colOff>
      <xdr:row>496</xdr:row>
      <xdr:rowOff>0</xdr:rowOff>
    </xdr:to>
    <xdr:sp macro="" textlink="">
      <xdr:nvSpPr>
        <xdr:cNvPr id="2377" name="Option Button 2376">
          <a:extLst>
            <a:ext uri="{FF2B5EF4-FFF2-40B4-BE49-F238E27FC236}">
              <a16:creationId xmlns:a16="http://schemas.microsoft.com/office/drawing/2014/main" id="{00000000-0008-0000-1C00-00004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8" name="Option Button 2377">
          <a:extLst>
            <a:ext uri="{FF2B5EF4-FFF2-40B4-BE49-F238E27FC236}">
              <a16:creationId xmlns:a16="http://schemas.microsoft.com/office/drawing/2014/main" id="{00000000-0008-0000-1C00-00004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9" name="Option Button 2378">
          <a:extLst>
            <a:ext uri="{FF2B5EF4-FFF2-40B4-BE49-F238E27FC236}">
              <a16:creationId xmlns:a16="http://schemas.microsoft.com/office/drawing/2014/main" id="{00000000-0008-0000-1C00-00004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0" name="Option Button 2379">
          <a:extLst>
            <a:ext uri="{FF2B5EF4-FFF2-40B4-BE49-F238E27FC236}">
              <a16:creationId xmlns:a16="http://schemas.microsoft.com/office/drawing/2014/main" id="{00000000-0008-0000-1C00-00004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1" name="Group Box 2380" descr="Group Box 5">
          <a:extLst>
            <a:ext uri="{FF2B5EF4-FFF2-40B4-BE49-F238E27FC236}">
              <a16:creationId xmlns:a16="http://schemas.microsoft.com/office/drawing/2014/main" id="{00000000-0008-0000-1C00-00004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496</xdr:row>
      <xdr:rowOff>34920</xdr:rowOff>
    </xdr:from>
    <xdr:to>
      <xdr:col>7</xdr:col>
      <xdr:colOff>-323640</xdr:colOff>
      <xdr:row>497</xdr:row>
      <xdr:rowOff>0</xdr:rowOff>
    </xdr:to>
    <xdr:sp macro="" textlink="">
      <xdr:nvSpPr>
        <xdr:cNvPr id="2382" name="Option Button 2381">
          <a:extLst>
            <a:ext uri="{FF2B5EF4-FFF2-40B4-BE49-F238E27FC236}">
              <a16:creationId xmlns:a16="http://schemas.microsoft.com/office/drawing/2014/main" id="{00000000-0008-0000-1C00-00004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3" name="Option Button 2382">
          <a:extLst>
            <a:ext uri="{FF2B5EF4-FFF2-40B4-BE49-F238E27FC236}">
              <a16:creationId xmlns:a16="http://schemas.microsoft.com/office/drawing/2014/main" id="{00000000-0008-0000-1C00-00004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4" name="Option Button 2383">
          <a:extLst>
            <a:ext uri="{FF2B5EF4-FFF2-40B4-BE49-F238E27FC236}">
              <a16:creationId xmlns:a16="http://schemas.microsoft.com/office/drawing/2014/main" id="{00000000-0008-0000-1C00-00005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5" name="Option Button 2384">
          <a:extLst>
            <a:ext uri="{FF2B5EF4-FFF2-40B4-BE49-F238E27FC236}">
              <a16:creationId xmlns:a16="http://schemas.microsoft.com/office/drawing/2014/main" id="{00000000-0008-0000-1C00-00005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6" name="Group Box 2385" descr="Group Box 5">
          <a:extLst>
            <a:ext uri="{FF2B5EF4-FFF2-40B4-BE49-F238E27FC236}">
              <a16:creationId xmlns:a16="http://schemas.microsoft.com/office/drawing/2014/main" id="{00000000-0008-0000-1C00-00005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497</xdr:row>
      <xdr:rowOff>34920</xdr:rowOff>
    </xdr:from>
    <xdr:to>
      <xdr:col>7</xdr:col>
      <xdr:colOff>-323640</xdr:colOff>
      <xdr:row>498</xdr:row>
      <xdr:rowOff>0</xdr:rowOff>
    </xdr:to>
    <xdr:sp macro="" textlink="">
      <xdr:nvSpPr>
        <xdr:cNvPr id="2387" name="Option Button 2386">
          <a:extLst>
            <a:ext uri="{FF2B5EF4-FFF2-40B4-BE49-F238E27FC236}">
              <a16:creationId xmlns:a16="http://schemas.microsoft.com/office/drawing/2014/main" id="{00000000-0008-0000-1C00-00005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8" name="Option Button 2387">
          <a:extLst>
            <a:ext uri="{FF2B5EF4-FFF2-40B4-BE49-F238E27FC236}">
              <a16:creationId xmlns:a16="http://schemas.microsoft.com/office/drawing/2014/main" id="{00000000-0008-0000-1C00-00005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9" name="Option Button 2388">
          <a:extLst>
            <a:ext uri="{FF2B5EF4-FFF2-40B4-BE49-F238E27FC236}">
              <a16:creationId xmlns:a16="http://schemas.microsoft.com/office/drawing/2014/main" id="{00000000-0008-0000-1C00-00005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0" name="Option Button 2389">
          <a:extLst>
            <a:ext uri="{FF2B5EF4-FFF2-40B4-BE49-F238E27FC236}">
              <a16:creationId xmlns:a16="http://schemas.microsoft.com/office/drawing/2014/main" id="{00000000-0008-0000-1C00-00005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1" name="Group Box 2390" descr="Group Box 5">
          <a:extLst>
            <a:ext uri="{FF2B5EF4-FFF2-40B4-BE49-F238E27FC236}">
              <a16:creationId xmlns:a16="http://schemas.microsoft.com/office/drawing/2014/main" id="{00000000-0008-0000-1C00-00005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498</xdr:row>
      <xdr:rowOff>34920</xdr:rowOff>
    </xdr:from>
    <xdr:to>
      <xdr:col>7</xdr:col>
      <xdr:colOff>-323640</xdr:colOff>
      <xdr:row>499</xdr:row>
      <xdr:rowOff>0</xdr:rowOff>
    </xdr:to>
    <xdr:sp macro="" textlink="">
      <xdr:nvSpPr>
        <xdr:cNvPr id="2392" name="Option Button 2391">
          <a:extLst>
            <a:ext uri="{FF2B5EF4-FFF2-40B4-BE49-F238E27FC236}">
              <a16:creationId xmlns:a16="http://schemas.microsoft.com/office/drawing/2014/main" id="{00000000-0008-0000-1C00-00005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3" name="Option Button 2392">
          <a:extLst>
            <a:ext uri="{FF2B5EF4-FFF2-40B4-BE49-F238E27FC236}">
              <a16:creationId xmlns:a16="http://schemas.microsoft.com/office/drawing/2014/main" id="{00000000-0008-0000-1C00-00005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4" name="Option Button 2393">
          <a:extLst>
            <a:ext uri="{FF2B5EF4-FFF2-40B4-BE49-F238E27FC236}">
              <a16:creationId xmlns:a16="http://schemas.microsoft.com/office/drawing/2014/main" id="{00000000-0008-0000-1C00-00005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5" name="Option Button 2394">
          <a:extLst>
            <a:ext uri="{FF2B5EF4-FFF2-40B4-BE49-F238E27FC236}">
              <a16:creationId xmlns:a16="http://schemas.microsoft.com/office/drawing/2014/main" id="{00000000-0008-0000-1C00-00005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6" name="Group Box 2395" descr="Group Box 5">
          <a:extLst>
            <a:ext uri="{FF2B5EF4-FFF2-40B4-BE49-F238E27FC236}">
              <a16:creationId xmlns:a16="http://schemas.microsoft.com/office/drawing/2014/main" id="{00000000-0008-0000-1C00-00005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499</xdr:row>
      <xdr:rowOff>34920</xdr:rowOff>
    </xdr:from>
    <xdr:to>
      <xdr:col>7</xdr:col>
      <xdr:colOff>-323640</xdr:colOff>
      <xdr:row>500</xdr:row>
      <xdr:rowOff>0</xdr:rowOff>
    </xdr:to>
    <xdr:sp macro="" textlink="">
      <xdr:nvSpPr>
        <xdr:cNvPr id="2397" name="Option Button 2396">
          <a:extLst>
            <a:ext uri="{FF2B5EF4-FFF2-40B4-BE49-F238E27FC236}">
              <a16:creationId xmlns:a16="http://schemas.microsoft.com/office/drawing/2014/main" id="{00000000-0008-0000-1C00-00005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8" name="Option Button 2397">
          <a:extLst>
            <a:ext uri="{FF2B5EF4-FFF2-40B4-BE49-F238E27FC236}">
              <a16:creationId xmlns:a16="http://schemas.microsoft.com/office/drawing/2014/main" id="{00000000-0008-0000-1C00-00005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9" name="Option Button 2398">
          <a:extLst>
            <a:ext uri="{FF2B5EF4-FFF2-40B4-BE49-F238E27FC236}">
              <a16:creationId xmlns:a16="http://schemas.microsoft.com/office/drawing/2014/main" id="{00000000-0008-0000-1C00-00005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0" name="Option Button 2399">
          <a:extLst>
            <a:ext uri="{FF2B5EF4-FFF2-40B4-BE49-F238E27FC236}">
              <a16:creationId xmlns:a16="http://schemas.microsoft.com/office/drawing/2014/main" id="{00000000-0008-0000-1C00-00006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1" name="Group Box 2400" descr="Group Box 5">
          <a:extLst>
            <a:ext uri="{FF2B5EF4-FFF2-40B4-BE49-F238E27FC236}">
              <a16:creationId xmlns:a16="http://schemas.microsoft.com/office/drawing/2014/main" id="{00000000-0008-0000-1C00-00006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500</xdr:row>
      <xdr:rowOff>34920</xdr:rowOff>
    </xdr:from>
    <xdr:to>
      <xdr:col>7</xdr:col>
      <xdr:colOff>-323640</xdr:colOff>
      <xdr:row>501</xdr:row>
      <xdr:rowOff>0</xdr:rowOff>
    </xdr:to>
    <xdr:sp macro="" textlink="">
      <xdr:nvSpPr>
        <xdr:cNvPr id="2402" name="Option Button 2401">
          <a:extLst>
            <a:ext uri="{FF2B5EF4-FFF2-40B4-BE49-F238E27FC236}">
              <a16:creationId xmlns:a16="http://schemas.microsoft.com/office/drawing/2014/main" id="{00000000-0008-0000-1C00-00006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3" name="Option Button 2402">
          <a:extLst>
            <a:ext uri="{FF2B5EF4-FFF2-40B4-BE49-F238E27FC236}">
              <a16:creationId xmlns:a16="http://schemas.microsoft.com/office/drawing/2014/main" id="{00000000-0008-0000-1C00-00006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4" name="Option Button 2403">
          <a:extLst>
            <a:ext uri="{FF2B5EF4-FFF2-40B4-BE49-F238E27FC236}">
              <a16:creationId xmlns:a16="http://schemas.microsoft.com/office/drawing/2014/main" id="{00000000-0008-0000-1C00-00006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5" name="Option Button 2404">
          <a:extLst>
            <a:ext uri="{FF2B5EF4-FFF2-40B4-BE49-F238E27FC236}">
              <a16:creationId xmlns:a16="http://schemas.microsoft.com/office/drawing/2014/main" id="{00000000-0008-0000-1C00-00006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6" name="Group Box 2405" descr="Group Box 5">
          <a:extLst>
            <a:ext uri="{FF2B5EF4-FFF2-40B4-BE49-F238E27FC236}">
              <a16:creationId xmlns:a16="http://schemas.microsoft.com/office/drawing/2014/main" id="{00000000-0008-0000-1C00-00006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501</xdr:row>
      <xdr:rowOff>34920</xdr:rowOff>
    </xdr:from>
    <xdr:to>
      <xdr:col>7</xdr:col>
      <xdr:colOff>-323640</xdr:colOff>
      <xdr:row>502</xdr:row>
      <xdr:rowOff>0</xdr:rowOff>
    </xdr:to>
    <xdr:sp macro="" textlink="">
      <xdr:nvSpPr>
        <xdr:cNvPr id="2407" name="Option Button 2406">
          <a:extLst>
            <a:ext uri="{FF2B5EF4-FFF2-40B4-BE49-F238E27FC236}">
              <a16:creationId xmlns:a16="http://schemas.microsoft.com/office/drawing/2014/main" id="{00000000-0008-0000-1C00-00006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8" name="Option Button 2407">
          <a:extLst>
            <a:ext uri="{FF2B5EF4-FFF2-40B4-BE49-F238E27FC236}">
              <a16:creationId xmlns:a16="http://schemas.microsoft.com/office/drawing/2014/main" id="{00000000-0008-0000-1C00-00006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9" name="Option Button 2408">
          <a:extLst>
            <a:ext uri="{FF2B5EF4-FFF2-40B4-BE49-F238E27FC236}">
              <a16:creationId xmlns:a16="http://schemas.microsoft.com/office/drawing/2014/main" id="{00000000-0008-0000-1C00-00006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0" name="Option Button 2409">
          <a:extLst>
            <a:ext uri="{FF2B5EF4-FFF2-40B4-BE49-F238E27FC236}">
              <a16:creationId xmlns:a16="http://schemas.microsoft.com/office/drawing/2014/main" id="{00000000-0008-0000-1C00-00006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1" name="Group Box 2410" descr="Group Box 5">
          <a:extLst>
            <a:ext uri="{FF2B5EF4-FFF2-40B4-BE49-F238E27FC236}">
              <a16:creationId xmlns:a16="http://schemas.microsoft.com/office/drawing/2014/main" id="{00000000-0008-0000-1C00-00006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502</xdr:row>
      <xdr:rowOff>34920</xdr:rowOff>
    </xdr:from>
    <xdr:to>
      <xdr:col>7</xdr:col>
      <xdr:colOff>-323640</xdr:colOff>
      <xdr:row>503</xdr:row>
      <xdr:rowOff>0</xdr:rowOff>
    </xdr:to>
    <xdr:sp macro="" textlink="">
      <xdr:nvSpPr>
        <xdr:cNvPr id="2412" name="Option Button 2411">
          <a:extLst>
            <a:ext uri="{FF2B5EF4-FFF2-40B4-BE49-F238E27FC236}">
              <a16:creationId xmlns:a16="http://schemas.microsoft.com/office/drawing/2014/main" id="{00000000-0008-0000-1C00-00006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3" name="Option Button 2412">
          <a:extLst>
            <a:ext uri="{FF2B5EF4-FFF2-40B4-BE49-F238E27FC236}">
              <a16:creationId xmlns:a16="http://schemas.microsoft.com/office/drawing/2014/main" id="{00000000-0008-0000-1C00-00006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4" name="Option Button 2413">
          <a:extLst>
            <a:ext uri="{FF2B5EF4-FFF2-40B4-BE49-F238E27FC236}">
              <a16:creationId xmlns:a16="http://schemas.microsoft.com/office/drawing/2014/main" id="{00000000-0008-0000-1C00-00006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5" name="Option Button 2414">
          <a:extLst>
            <a:ext uri="{FF2B5EF4-FFF2-40B4-BE49-F238E27FC236}">
              <a16:creationId xmlns:a16="http://schemas.microsoft.com/office/drawing/2014/main" id="{00000000-0008-0000-1C00-00006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6" name="Group Box 2415" descr="Group Box 5">
          <a:extLst>
            <a:ext uri="{FF2B5EF4-FFF2-40B4-BE49-F238E27FC236}">
              <a16:creationId xmlns:a16="http://schemas.microsoft.com/office/drawing/2014/main" id="{00000000-0008-0000-1C00-00007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503</xdr:row>
      <xdr:rowOff>34920</xdr:rowOff>
    </xdr:from>
    <xdr:to>
      <xdr:col>7</xdr:col>
      <xdr:colOff>-323640</xdr:colOff>
      <xdr:row>504</xdr:row>
      <xdr:rowOff>0</xdr:rowOff>
    </xdr:to>
    <xdr:sp macro="" textlink="">
      <xdr:nvSpPr>
        <xdr:cNvPr id="2417" name="Option Button 2416">
          <a:extLst>
            <a:ext uri="{FF2B5EF4-FFF2-40B4-BE49-F238E27FC236}">
              <a16:creationId xmlns:a16="http://schemas.microsoft.com/office/drawing/2014/main" id="{00000000-0008-0000-1C00-00007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8" name="Option Button 2417">
          <a:extLst>
            <a:ext uri="{FF2B5EF4-FFF2-40B4-BE49-F238E27FC236}">
              <a16:creationId xmlns:a16="http://schemas.microsoft.com/office/drawing/2014/main" id="{00000000-0008-0000-1C00-00007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9" name="Option Button 2418">
          <a:extLst>
            <a:ext uri="{FF2B5EF4-FFF2-40B4-BE49-F238E27FC236}">
              <a16:creationId xmlns:a16="http://schemas.microsoft.com/office/drawing/2014/main" id="{00000000-0008-0000-1C00-00007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0" name="Option Button 2419">
          <a:extLst>
            <a:ext uri="{FF2B5EF4-FFF2-40B4-BE49-F238E27FC236}">
              <a16:creationId xmlns:a16="http://schemas.microsoft.com/office/drawing/2014/main" id="{00000000-0008-0000-1C00-00007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1" name="Group Box 2420" descr="Group Box 5">
          <a:extLst>
            <a:ext uri="{FF2B5EF4-FFF2-40B4-BE49-F238E27FC236}">
              <a16:creationId xmlns:a16="http://schemas.microsoft.com/office/drawing/2014/main" id="{00000000-0008-0000-1C00-00007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504</xdr:row>
      <xdr:rowOff>34920</xdr:rowOff>
    </xdr:from>
    <xdr:to>
      <xdr:col>7</xdr:col>
      <xdr:colOff>-323640</xdr:colOff>
      <xdr:row>505</xdr:row>
      <xdr:rowOff>0</xdr:rowOff>
    </xdr:to>
    <xdr:sp macro="" textlink="">
      <xdr:nvSpPr>
        <xdr:cNvPr id="2422" name="Option Button 2421">
          <a:extLst>
            <a:ext uri="{FF2B5EF4-FFF2-40B4-BE49-F238E27FC236}">
              <a16:creationId xmlns:a16="http://schemas.microsoft.com/office/drawing/2014/main" id="{00000000-0008-0000-1C00-00007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3" name="Option Button 2422">
          <a:extLst>
            <a:ext uri="{FF2B5EF4-FFF2-40B4-BE49-F238E27FC236}">
              <a16:creationId xmlns:a16="http://schemas.microsoft.com/office/drawing/2014/main" id="{00000000-0008-0000-1C00-00007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4" name="Option Button 2423">
          <a:extLst>
            <a:ext uri="{FF2B5EF4-FFF2-40B4-BE49-F238E27FC236}">
              <a16:creationId xmlns:a16="http://schemas.microsoft.com/office/drawing/2014/main" id="{00000000-0008-0000-1C00-00007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5" name="Option Button 2424">
          <a:extLst>
            <a:ext uri="{FF2B5EF4-FFF2-40B4-BE49-F238E27FC236}">
              <a16:creationId xmlns:a16="http://schemas.microsoft.com/office/drawing/2014/main" id="{00000000-0008-0000-1C00-00007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6" name="Group Box 2425" descr="Group Box 5">
          <a:extLst>
            <a:ext uri="{FF2B5EF4-FFF2-40B4-BE49-F238E27FC236}">
              <a16:creationId xmlns:a16="http://schemas.microsoft.com/office/drawing/2014/main" id="{00000000-0008-0000-1C00-00007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505</xdr:row>
      <xdr:rowOff>34920</xdr:rowOff>
    </xdr:from>
    <xdr:to>
      <xdr:col>7</xdr:col>
      <xdr:colOff>-323640</xdr:colOff>
      <xdr:row>506</xdr:row>
      <xdr:rowOff>0</xdr:rowOff>
    </xdr:to>
    <xdr:sp macro="" textlink="">
      <xdr:nvSpPr>
        <xdr:cNvPr id="2427" name="Option Button 2426">
          <a:extLst>
            <a:ext uri="{FF2B5EF4-FFF2-40B4-BE49-F238E27FC236}">
              <a16:creationId xmlns:a16="http://schemas.microsoft.com/office/drawing/2014/main" id="{00000000-0008-0000-1C00-00007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8" name="Option Button 2427">
          <a:extLst>
            <a:ext uri="{FF2B5EF4-FFF2-40B4-BE49-F238E27FC236}">
              <a16:creationId xmlns:a16="http://schemas.microsoft.com/office/drawing/2014/main" id="{00000000-0008-0000-1C00-00007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9" name="Option Button 2428">
          <a:extLst>
            <a:ext uri="{FF2B5EF4-FFF2-40B4-BE49-F238E27FC236}">
              <a16:creationId xmlns:a16="http://schemas.microsoft.com/office/drawing/2014/main" id="{00000000-0008-0000-1C00-00007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0" name="Option Button 2429">
          <a:extLst>
            <a:ext uri="{FF2B5EF4-FFF2-40B4-BE49-F238E27FC236}">
              <a16:creationId xmlns:a16="http://schemas.microsoft.com/office/drawing/2014/main" id="{00000000-0008-0000-1C00-00007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1" name="Group Box 2430" descr="Group Box 5">
          <a:extLst>
            <a:ext uri="{FF2B5EF4-FFF2-40B4-BE49-F238E27FC236}">
              <a16:creationId xmlns:a16="http://schemas.microsoft.com/office/drawing/2014/main" id="{00000000-0008-0000-1C00-00007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506</xdr:row>
      <xdr:rowOff>34920</xdr:rowOff>
    </xdr:from>
    <xdr:to>
      <xdr:col>7</xdr:col>
      <xdr:colOff>-323640</xdr:colOff>
      <xdr:row>507</xdr:row>
      <xdr:rowOff>0</xdr:rowOff>
    </xdr:to>
    <xdr:sp macro="" textlink="">
      <xdr:nvSpPr>
        <xdr:cNvPr id="2432" name="Option Button 2431">
          <a:extLst>
            <a:ext uri="{FF2B5EF4-FFF2-40B4-BE49-F238E27FC236}">
              <a16:creationId xmlns:a16="http://schemas.microsoft.com/office/drawing/2014/main" id="{00000000-0008-0000-1C00-00008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3" name="Option Button 2432">
          <a:extLst>
            <a:ext uri="{FF2B5EF4-FFF2-40B4-BE49-F238E27FC236}">
              <a16:creationId xmlns:a16="http://schemas.microsoft.com/office/drawing/2014/main" id="{00000000-0008-0000-1C00-00008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4" name="Option Button 2433">
          <a:extLst>
            <a:ext uri="{FF2B5EF4-FFF2-40B4-BE49-F238E27FC236}">
              <a16:creationId xmlns:a16="http://schemas.microsoft.com/office/drawing/2014/main" id="{00000000-0008-0000-1C00-00008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5" name="Option Button 2434">
          <a:extLst>
            <a:ext uri="{FF2B5EF4-FFF2-40B4-BE49-F238E27FC236}">
              <a16:creationId xmlns:a16="http://schemas.microsoft.com/office/drawing/2014/main" id="{00000000-0008-0000-1C00-00008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6" name="Group Box 2435" descr="Group Box 5">
          <a:extLst>
            <a:ext uri="{FF2B5EF4-FFF2-40B4-BE49-F238E27FC236}">
              <a16:creationId xmlns:a16="http://schemas.microsoft.com/office/drawing/2014/main" id="{00000000-0008-0000-1C00-00008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507</xdr:row>
      <xdr:rowOff>34920</xdr:rowOff>
    </xdr:from>
    <xdr:to>
      <xdr:col>7</xdr:col>
      <xdr:colOff>-323640</xdr:colOff>
      <xdr:row>508</xdr:row>
      <xdr:rowOff>0</xdr:rowOff>
    </xdr:to>
    <xdr:sp macro="" textlink="">
      <xdr:nvSpPr>
        <xdr:cNvPr id="2437" name="Option Button 2436">
          <a:extLst>
            <a:ext uri="{FF2B5EF4-FFF2-40B4-BE49-F238E27FC236}">
              <a16:creationId xmlns:a16="http://schemas.microsoft.com/office/drawing/2014/main" id="{00000000-0008-0000-1C00-00008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8" name="Option Button 2437">
          <a:extLst>
            <a:ext uri="{FF2B5EF4-FFF2-40B4-BE49-F238E27FC236}">
              <a16:creationId xmlns:a16="http://schemas.microsoft.com/office/drawing/2014/main" id="{00000000-0008-0000-1C00-00008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9" name="Option Button 2438">
          <a:extLst>
            <a:ext uri="{FF2B5EF4-FFF2-40B4-BE49-F238E27FC236}">
              <a16:creationId xmlns:a16="http://schemas.microsoft.com/office/drawing/2014/main" id="{00000000-0008-0000-1C00-00008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0" name="Option Button 2439">
          <a:extLst>
            <a:ext uri="{FF2B5EF4-FFF2-40B4-BE49-F238E27FC236}">
              <a16:creationId xmlns:a16="http://schemas.microsoft.com/office/drawing/2014/main" id="{00000000-0008-0000-1C00-00008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1" name="Group Box 2440" descr="Group Box 5">
          <a:extLst>
            <a:ext uri="{FF2B5EF4-FFF2-40B4-BE49-F238E27FC236}">
              <a16:creationId xmlns:a16="http://schemas.microsoft.com/office/drawing/2014/main" id="{00000000-0008-0000-1C00-00008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508</xdr:row>
      <xdr:rowOff>34920</xdr:rowOff>
    </xdr:from>
    <xdr:to>
      <xdr:col>7</xdr:col>
      <xdr:colOff>-323640</xdr:colOff>
      <xdr:row>509</xdr:row>
      <xdr:rowOff>0</xdr:rowOff>
    </xdr:to>
    <xdr:sp macro="" textlink="">
      <xdr:nvSpPr>
        <xdr:cNvPr id="2442" name="Option Button 2441">
          <a:extLst>
            <a:ext uri="{FF2B5EF4-FFF2-40B4-BE49-F238E27FC236}">
              <a16:creationId xmlns:a16="http://schemas.microsoft.com/office/drawing/2014/main" id="{00000000-0008-0000-1C00-00008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3" name="Option Button 2442">
          <a:extLst>
            <a:ext uri="{FF2B5EF4-FFF2-40B4-BE49-F238E27FC236}">
              <a16:creationId xmlns:a16="http://schemas.microsoft.com/office/drawing/2014/main" id="{00000000-0008-0000-1C00-00008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4" name="Option Button 2443">
          <a:extLst>
            <a:ext uri="{FF2B5EF4-FFF2-40B4-BE49-F238E27FC236}">
              <a16:creationId xmlns:a16="http://schemas.microsoft.com/office/drawing/2014/main" id="{00000000-0008-0000-1C00-00008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5" name="Option Button 2444">
          <a:extLst>
            <a:ext uri="{FF2B5EF4-FFF2-40B4-BE49-F238E27FC236}">
              <a16:creationId xmlns:a16="http://schemas.microsoft.com/office/drawing/2014/main" id="{00000000-0008-0000-1C00-00008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6" name="Group Box 2445" descr="Group Box 5">
          <a:extLst>
            <a:ext uri="{FF2B5EF4-FFF2-40B4-BE49-F238E27FC236}">
              <a16:creationId xmlns:a16="http://schemas.microsoft.com/office/drawing/2014/main" id="{00000000-0008-0000-1C00-00008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509</xdr:row>
      <xdr:rowOff>34920</xdr:rowOff>
    </xdr:from>
    <xdr:to>
      <xdr:col>7</xdr:col>
      <xdr:colOff>-323640</xdr:colOff>
      <xdr:row>510</xdr:row>
      <xdr:rowOff>0</xdr:rowOff>
    </xdr:to>
    <xdr:sp macro="" textlink="">
      <xdr:nvSpPr>
        <xdr:cNvPr id="2447" name="Option Button 2446">
          <a:extLst>
            <a:ext uri="{FF2B5EF4-FFF2-40B4-BE49-F238E27FC236}">
              <a16:creationId xmlns:a16="http://schemas.microsoft.com/office/drawing/2014/main" id="{00000000-0008-0000-1C00-00008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8" name="Option Button 2447">
          <a:extLst>
            <a:ext uri="{FF2B5EF4-FFF2-40B4-BE49-F238E27FC236}">
              <a16:creationId xmlns:a16="http://schemas.microsoft.com/office/drawing/2014/main" id="{00000000-0008-0000-1C00-00009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9" name="Option Button 2448">
          <a:extLst>
            <a:ext uri="{FF2B5EF4-FFF2-40B4-BE49-F238E27FC236}">
              <a16:creationId xmlns:a16="http://schemas.microsoft.com/office/drawing/2014/main" id="{00000000-0008-0000-1C00-00009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0" name="Option Button 2449">
          <a:extLst>
            <a:ext uri="{FF2B5EF4-FFF2-40B4-BE49-F238E27FC236}">
              <a16:creationId xmlns:a16="http://schemas.microsoft.com/office/drawing/2014/main" id="{00000000-0008-0000-1C00-00009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1" name="Group Box 2450" descr="Group Box 5">
          <a:extLst>
            <a:ext uri="{FF2B5EF4-FFF2-40B4-BE49-F238E27FC236}">
              <a16:creationId xmlns:a16="http://schemas.microsoft.com/office/drawing/2014/main" id="{00000000-0008-0000-1C00-00009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510</xdr:row>
      <xdr:rowOff>34920</xdr:rowOff>
    </xdr:from>
    <xdr:to>
      <xdr:col>7</xdr:col>
      <xdr:colOff>-323640</xdr:colOff>
      <xdr:row>511</xdr:row>
      <xdr:rowOff>0</xdr:rowOff>
    </xdr:to>
    <xdr:sp macro="" textlink="">
      <xdr:nvSpPr>
        <xdr:cNvPr id="2452" name="Option Button 2451">
          <a:extLst>
            <a:ext uri="{FF2B5EF4-FFF2-40B4-BE49-F238E27FC236}">
              <a16:creationId xmlns:a16="http://schemas.microsoft.com/office/drawing/2014/main" id="{00000000-0008-0000-1C00-00009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3" name="Option Button 2452">
          <a:extLst>
            <a:ext uri="{FF2B5EF4-FFF2-40B4-BE49-F238E27FC236}">
              <a16:creationId xmlns:a16="http://schemas.microsoft.com/office/drawing/2014/main" id="{00000000-0008-0000-1C00-00009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4" name="Option Button 2453">
          <a:extLst>
            <a:ext uri="{FF2B5EF4-FFF2-40B4-BE49-F238E27FC236}">
              <a16:creationId xmlns:a16="http://schemas.microsoft.com/office/drawing/2014/main" id="{00000000-0008-0000-1C00-00009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5" name="Option Button 2454">
          <a:extLst>
            <a:ext uri="{FF2B5EF4-FFF2-40B4-BE49-F238E27FC236}">
              <a16:creationId xmlns:a16="http://schemas.microsoft.com/office/drawing/2014/main" id="{00000000-0008-0000-1C00-00009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6" name="Group Box 2455" descr="Group Box 5">
          <a:extLst>
            <a:ext uri="{FF2B5EF4-FFF2-40B4-BE49-F238E27FC236}">
              <a16:creationId xmlns:a16="http://schemas.microsoft.com/office/drawing/2014/main" id="{00000000-0008-0000-1C00-00009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511</xdr:row>
      <xdr:rowOff>34920</xdr:rowOff>
    </xdr:from>
    <xdr:to>
      <xdr:col>7</xdr:col>
      <xdr:colOff>-323640</xdr:colOff>
      <xdr:row>512</xdr:row>
      <xdr:rowOff>0</xdr:rowOff>
    </xdr:to>
    <xdr:sp macro="" textlink="">
      <xdr:nvSpPr>
        <xdr:cNvPr id="2457" name="Option Button 2456">
          <a:extLst>
            <a:ext uri="{FF2B5EF4-FFF2-40B4-BE49-F238E27FC236}">
              <a16:creationId xmlns:a16="http://schemas.microsoft.com/office/drawing/2014/main" id="{00000000-0008-0000-1C00-00009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8" name="Option Button 2457">
          <a:extLst>
            <a:ext uri="{FF2B5EF4-FFF2-40B4-BE49-F238E27FC236}">
              <a16:creationId xmlns:a16="http://schemas.microsoft.com/office/drawing/2014/main" id="{00000000-0008-0000-1C00-00009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9" name="Option Button 2458">
          <a:extLst>
            <a:ext uri="{FF2B5EF4-FFF2-40B4-BE49-F238E27FC236}">
              <a16:creationId xmlns:a16="http://schemas.microsoft.com/office/drawing/2014/main" id="{00000000-0008-0000-1C00-00009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0" name="Option Button 2459">
          <a:extLst>
            <a:ext uri="{FF2B5EF4-FFF2-40B4-BE49-F238E27FC236}">
              <a16:creationId xmlns:a16="http://schemas.microsoft.com/office/drawing/2014/main" id="{00000000-0008-0000-1C00-00009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1" name="Group Box 2460" descr="Group Box 5">
          <a:extLst>
            <a:ext uri="{FF2B5EF4-FFF2-40B4-BE49-F238E27FC236}">
              <a16:creationId xmlns:a16="http://schemas.microsoft.com/office/drawing/2014/main" id="{00000000-0008-0000-1C00-00009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512</xdr:row>
      <xdr:rowOff>34920</xdr:rowOff>
    </xdr:from>
    <xdr:to>
      <xdr:col>7</xdr:col>
      <xdr:colOff>-323640</xdr:colOff>
      <xdr:row>513</xdr:row>
      <xdr:rowOff>0</xdr:rowOff>
    </xdr:to>
    <xdr:sp macro="" textlink="">
      <xdr:nvSpPr>
        <xdr:cNvPr id="2462" name="Option Button 2461">
          <a:extLst>
            <a:ext uri="{FF2B5EF4-FFF2-40B4-BE49-F238E27FC236}">
              <a16:creationId xmlns:a16="http://schemas.microsoft.com/office/drawing/2014/main" id="{00000000-0008-0000-1C00-00009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3" name="Option Button 2462">
          <a:extLst>
            <a:ext uri="{FF2B5EF4-FFF2-40B4-BE49-F238E27FC236}">
              <a16:creationId xmlns:a16="http://schemas.microsoft.com/office/drawing/2014/main" id="{00000000-0008-0000-1C00-00009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4" name="Option Button 2463">
          <a:extLst>
            <a:ext uri="{FF2B5EF4-FFF2-40B4-BE49-F238E27FC236}">
              <a16:creationId xmlns:a16="http://schemas.microsoft.com/office/drawing/2014/main" id="{00000000-0008-0000-1C00-0000A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5" name="Option Button 2464">
          <a:extLst>
            <a:ext uri="{FF2B5EF4-FFF2-40B4-BE49-F238E27FC236}">
              <a16:creationId xmlns:a16="http://schemas.microsoft.com/office/drawing/2014/main" id="{00000000-0008-0000-1C00-0000A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6" name="Group Box 2465" descr="Group Box 5">
          <a:extLst>
            <a:ext uri="{FF2B5EF4-FFF2-40B4-BE49-F238E27FC236}">
              <a16:creationId xmlns:a16="http://schemas.microsoft.com/office/drawing/2014/main" id="{00000000-0008-0000-1C00-0000A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513</xdr:row>
      <xdr:rowOff>34920</xdr:rowOff>
    </xdr:from>
    <xdr:to>
      <xdr:col>7</xdr:col>
      <xdr:colOff>-323640</xdr:colOff>
      <xdr:row>514</xdr:row>
      <xdr:rowOff>0</xdr:rowOff>
    </xdr:to>
    <xdr:sp macro="" textlink="">
      <xdr:nvSpPr>
        <xdr:cNvPr id="2467" name="Option Button 2466">
          <a:extLst>
            <a:ext uri="{FF2B5EF4-FFF2-40B4-BE49-F238E27FC236}">
              <a16:creationId xmlns:a16="http://schemas.microsoft.com/office/drawing/2014/main" id="{00000000-0008-0000-1C00-0000A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8" name="Option Button 2467">
          <a:extLst>
            <a:ext uri="{FF2B5EF4-FFF2-40B4-BE49-F238E27FC236}">
              <a16:creationId xmlns:a16="http://schemas.microsoft.com/office/drawing/2014/main" id="{00000000-0008-0000-1C00-0000A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9" name="Option Button 2468">
          <a:extLst>
            <a:ext uri="{FF2B5EF4-FFF2-40B4-BE49-F238E27FC236}">
              <a16:creationId xmlns:a16="http://schemas.microsoft.com/office/drawing/2014/main" id="{00000000-0008-0000-1C00-0000A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0" name="Option Button 2469">
          <a:extLst>
            <a:ext uri="{FF2B5EF4-FFF2-40B4-BE49-F238E27FC236}">
              <a16:creationId xmlns:a16="http://schemas.microsoft.com/office/drawing/2014/main" id="{00000000-0008-0000-1C00-0000A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1" name="Group Box 2470" descr="Group Box 5">
          <a:extLst>
            <a:ext uri="{FF2B5EF4-FFF2-40B4-BE49-F238E27FC236}">
              <a16:creationId xmlns:a16="http://schemas.microsoft.com/office/drawing/2014/main" id="{00000000-0008-0000-1C00-0000A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514</xdr:row>
      <xdr:rowOff>34920</xdr:rowOff>
    </xdr:from>
    <xdr:to>
      <xdr:col>7</xdr:col>
      <xdr:colOff>-323640</xdr:colOff>
      <xdr:row>515</xdr:row>
      <xdr:rowOff>0</xdr:rowOff>
    </xdr:to>
    <xdr:sp macro="" textlink="">
      <xdr:nvSpPr>
        <xdr:cNvPr id="2472" name="Option Button 2471">
          <a:extLst>
            <a:ext uri="{FF2B5EF4-FFF2-40B4-BE49-F238E27FC236}">
              <a16:creationId xmlns:a16="http://schemas.microsoft.com/office/drawing/2014/main" id="{00000000-0008-0000-1C00-0000A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3" name="Option Button 2472">
          <a:extLst>
            <a:ext uri="{FF2B5EF4-FFF2-40B4-BE49-F238E27FC236}">
              <a16:creationId xmlns:a16="http://schemas.microsoft.com/office/drawing/2014/main" id="{00000000-0008-0000-1C00-0000A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4" name="Option Button 2473">
          <a:extLst>
            <a:ext uri="{FF2B5EF4-FFF2-40B4-BE49-F238E27FC236}">
              <a16:creationId xmlns:a16="http://schemas.microsoft.com/office/drawing/2014/main" id="{00000000-0008-0000-1C00-0000A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5" name="Option Button 2474">
          <a:extLst>
            <a:ext uri="{FF2B5EF4-FFF2-40B4-BE49-F238E27FC236}">
              <a16:creationId xmlns:a16="http://schemas.microsoft.com/office/drawing/2014/main" id="{00000000-0008-0000-1C00-0000A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6" name="Group Box 2475" descr="Group Box 5">
          <a:extLst>
            <a:ext uri="{FF2B5EF4-FFF2-40B4-BE49-F238E27FC236}">
              <a16:creationId xmlns:a16="http://schemas.microsoft.com/office/drawing/2014/main" id="{00000000-0008-0000-1C00-0000A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515</xdr:row>
      <xdr:rowOff>34920</xdr:rowOff>
    </xdr:from>
    <xdr:to>
      <xdr:col>7</xdr:col>
      <xdr:colOff>-323640</xdr:colOff>
      <xdr:row>516</xdr:row>
      <xdr:rowOff>0</xdr:rowOff>
    </xdr:to>
    <xdr:sp macro="" textlink="">
      <xdr:nvSpPr>
        <xdr:cNvPr id="2477" name="Option Button 2476">
          <a:extLst>
            <a:ext uri="{FF2B5EF4-FFF2-40B4-BE49-F238E27FC236}">
              <a16:creationId xmlns:a16="http://schemas.microsoft.com/office/drawing/2014/main" id="{00000000-0008-0000-1C00-0000A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8" name="Option Button 2477">
          <a:extLst>
            <a:ext uri="{FF2B5EF4-FFF2-40B4-BE49-F238E27FC236}">
              <a16:creationId xmlns:a16="http://schemas.microsoft.com/office/drawing/2014/main" id="{00000000-0008-0000-1C00-0000A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9" name="Option Button 2478">
          <a:extLst>
            <a:ext uri="{FF2B5EF4-FFF2-40B4-BE49-F238E27FC236}">
              <a16:creationId xmlns:a16="http://schemas.microsoft.com/office/drawing/2014/main" id="{00000000-0008-0000-1C00-0000A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0" name="Option Button 2479">
          <a:extLst>
            <a:ext uri="{FF2B5EF4-FFF2-40B4-BE49-F238E27FC236}">
              <a16:creationId xmlns:a16="http://schemas.microsoft.com/office/drawing/2014/main" id="{00000000-0008-0000-1C00-0000B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1" name="Group Box 2480" descr="Group Box 5">
          <a:extLst>
            <a:ext uri="{FF2B5EF4-FFF2-40B4-BE49-F238E27FC236}">
              <a16:creationId xmlns:a16="http://schemas.microsoft.com/office/drawing/2014/main" id="{00000000-0008-0000-1C00-0000B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516</xdr:row>
      <xdr:rowOff>34920</xdr:rowOff>
    </xdr:from>
    <xdr:to>
      <xdr:col>7</xdr:col>
      <xdr:colOff>-323640</xdr:colOff>
      <xdr:row>517</xdr:row>
      <xdr:rowOff>0</xdr:rowOff>
    </xdr:to>
    <xdr:sp macro="" textlink="">
      <xdr:nvSpPr>
        <xdr:cNvPr id="2482" name="Option Button 2481">
          <a:extLst>
            <a:ext uri="{FF2B5EF4-FFF2-40B4-BE49-F238E27FC236}">
              <a16:creationId xmlns:a16="http://schemas.microsoft.com/office/drawing/2014/main" id="{00000000-0008-0000-1C00-0000B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3" name="Option Button 2482">
          <a:extLst>
            <a:ext uri="{FF2B5EF4-FFF2-40B4-BE49-F238E27FC236}">
              <a16:creationId xmlns:a16="http://schemas.microsoft.com/office/drawing/2014/main" id="{00000000-0008-0000-1C00-0000B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4" name="Option Button 2483">
          <a:extLst>
            <a:ext uri="{FF2B5EF4-FFF2-40B4-BE49-F238E27FC236}">
              <a16:creationId xmlns:a16="http://schemas.microsoft.com/office/drawing/2014/main" id="{00000000-0008-0000-1C00-0000B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5" name="Option Button 2484">
          <a:extLst>
            <a:ext uri="{FF2B5EF4-FFF2-40B4-BE49-F238E27FC236}">
              <a16:creationId xmlns:a16="http://schemas.microsoft.com/office/drawing/2014/main" id="{00000000-0008-0000-1C00-0000B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6" name="Group Box 2485" descr="Group Box 5">
          <a:extLst>
            <a:ext uri="{FF2B5EF4-FFF2-40B4-BE49-F238E27FC236}">
              <a16:creationId xmlns:a16="http://schemas.microsoft.com/office/drawing/2014/main" id="{00000000-0008-0000-1C00-0000B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517</xdr:row>
      <xdr:rowOff>34920</xdr:rowOff>
    </xdr:from>
    <xdr:to>
      <xdr:col>7</xdr:col>
      <xdr:colOff>-323640</xdr:colOff>
      <xdr:row>518</xdr:row>
      <xdr:rowOff>0</xdr:rowOff>
    </xdr:to>
    <xdr:sp macro="" textlink="">
      <xdr:nvSpPr>
        <xdr:cNvPr id="2487" name="Option Button 2486">
          <a:extLst>
            <a:ext uri="{FF2B5EF4-FFF2-40B4-BE49-F238E27FC236}">
              <a16:creationId xmlns:a16="http://schemas.microsoft.com/office/drawing/2014/main" id="{00000000-0008-0000-1C00-0000B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8" name="Option Button 2487">
          <a:extLst>
            <a:ext uri="{FF2B5EF4-FFF2-40B4-BE49-F238E27FC236}">
              <a16:creationId xmlns:a16="http://schemas.microsoft.com/office/drawing/2014/main" id="{00000000-0008-0000-1C00-0000B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9" name="Option Button 2488">
          <a:extLst>
            <a:ext uri="{FF2B5EF4-FFF2-40B4-BE49-F238E27FC236}">
              <a16:creationId xmlns:a16="http://schemas.microsoft.com/office/drawing/2014/main" id="{00000000-0008-0000-1C00-0000B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0" name="Option Button 2489">
          <a:extLst>
            <a:ext uri="{FF2B5EF4-FFF2-40B4-BE49-F238E27FC236}">
              <a16:creationId xmlns:a16="http://schemas.microsoft.com/office/drawing/2014/main" id="{00000000-0008-0000-1C00-0000B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1" name="Group Box 2490" descr="Group Box 5">
          <a:extLst>
            <a:ext uri="{FF2B5EF4-FFF2-40B4-BE49-F238E27FC236}">
              <a16:creationId xmlns:a16="http://schemas.microsoft.com/office/drawing/2014/main" id="{00000000-0008-0000-1C00-0000B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518</xdr:row>
      <xdr:rowOff>34920</xdr:rowOff>
    </xdr:from>
    <xdr:to>
      <xdr:col>7</xdr:col>
      <xdr:colOff>-323640</xdr:colOff>
      <xdr:row>519</xdr:row>
      <xdr:rowOff>0</xdr:rowOff>
    </xdr:to>
    <xdr:sp macro="" textlink="">
      <xdr:nvSpPr>
        <xdr:cNvPr id="2492" name="Option Button 2491">
          <a:extLst>
            <a:ext uri="{FF2B5EF4-FFF2-40B4-BE49-F238E27FC236}">
              <a16:creationId xmlns:a16="http://schemas.microsoft.com/office/drawing/2014/main" id="{00000000-0008-0000-1C00-0000B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3" name="Option Button 2492">
          <a:extLst>
            <a:ext uri="{FF2B5EF4-FFF2-40B4-BE49-F238E27FC236}">
              <a16:creationId xmlns:a16="http://schemas.microsoft.com/office/drawing/2014/main" id="{00000000-0008-0000-1C00-0000B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4" name="Option Button 2493">
          <a:extLst>
            <a:ext uri="{FF2B5EF4-FFF2-40B4-BE49-F238E27FC236}">
              <a16:creationId xmlns:a16="http://schemas.microsoft.com/office/drawing/2014/main" id="{00000000-0008-0000-1C00-0000B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5" name="Option Button 2494">
          <a:extLst>
            <a:ext uri="{FF2B5EF4-FFF2-40B4-BE49-F238E27FC236}">
              <a16:creationId xmlns:a16="http://schemas.microsoft.com/office/drawing/2014/main" id="{00000000-0008-0000-1C00-0000B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6" name="Group Box 2495" descr="Group Box 5">
          <a:extLst>
            <a:ext uri="{FF2B5EF4-FFF2-40B4-BE49-F238E27FC236}">
              <a16:creationId xmlns:a16="http://schemas.microsoft.com/office/drawing/2014/main" id="{00000000-0008-0000-1C00-0000C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519</xdr:row>
      <xdr:rowOff>34920</xdr:rowOff>
    </xdr:from>
    <xdr:to>
      <xdr:col>7</xdr:col>
      <xdr:colOff>-323640</xdr:colOff>
      <xdr:row>520</xdr:row>
      <xdr:rowOff>0</xdr:rowOff>
    </xdr:to>
    <xdr:sp macro="" textlink="">
      <xdr:nvSpPr>
        <xdr:cNvPr id="2497" name="Option Button 2496">
          <a:extLst>
            <a:ext uri="{FF2B5EF4-FFF2-40B4-BE49-F238E27FC236}">
              <a16:creationId xmlns:a16="http://schemas.microsoft.com/office/drawing/2014/main" id="{00000000-0008-0000-1C00-0000C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8" name="Option Button 2497">
          <a:extLst>
            <a:ext uri="{FF2B5EF4-FFF2-40B4-BE49-F238E27FC236}">
              <a16:creationId xmlns:a16="http://schemas.microsoft.com/office/drawing/2014/main" id="{00000000-0008-0000-1C00-0000C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9" name="Option Button 2498">
          <a:extLst>
            <a:ext uri="{FF2B5EF4-FFF2-40B4-BE49-F238E27FC236}">
              <a16:creationId xmlns:a16="http://schemas.microsoft.com/office/drawing/2014/main" id="{00000000-0008-0000-1C00-0000C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0" name="Option Button 2499">
          <a:extLst>
            <a:ext uri="{FF2B5EF4-FFF2-40B4-BE49-F238E27FC236}">
              <a16:creationId xmlns:a16="http://schemas.microsoft.com/office/drawing/2014/main" id="{00000000-0008-0000-1C00-0000C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1" name="Group Box 2500" descr="Group Box 5">
          <a:extLst>
            <a:ext uri="{FF2B5EF4-FFF2-40B4-BE49-F238E27FC236}">
              <a16:creationId xmlns:a16="http://schemas.microsoft.com/office/drawing/2014/main" id="{00000000-0008-0000-1C00-0000C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520</xdr:row>
      <xdr:rowOff>34920</xdr:rowOff>
    </xdr:from>
    <xdr:to>
      <xdr:col>7</xdr:col>
      <xdr:colOff>-323640</xdr:colOff>
      <xdr:row>521</xdr:row>
      <xdr:rowOff>0</xdr:rowOff>
    </xdr:to>
    <xdr:sp macro="" textlink="">
      <xdr:nvSpPr>
        <xdr:cNvPr id="2502" name="Option Button 2501">
          <a:extLst>
            <a:ext uri="{FF2B5EF4-FFF2-40B4-BE49-F238E27FC236}">
              <a16:creationId xmlns:a16="http://schemas.microsoft.com/office/drawing/2014/main" id="{00000000-0008-0000-1C00-0000C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3" name="Option Button 2502">
          <a:extLst>
            <a:ext uri="{FF2B5EF4-FFF2-40B4-BE49-F238E27FC236}">
              <a16:creationId xmlns:a16="http://schemas.microsoft.com/office/drawing/2014/main" id="{00000000-0008-0000-1C00-0000C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4" name="Option Button 2503">
          <a:extLst>
            <a:ext uri="{FF2B5EF4-FFF2-40B4-BE49-F238E27FC236}">
              <a16:creationId xmlns:a16="http://schemas.microsoft.com/office/drawing/2014/main" id="{00000000-0008-0000-1C00-0000C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5" name="Option Button 2504">
          <a:extLst>
            <a:ext uri="{FF2B5EF4-FFF2-40B4-BE49-F238E27FC236}">
              <a16:creationId xmlns:a16="http://schemas.microsoft.com/office/drawing/2014/main" id="{00000000-0008-0000-1C00-0000C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6" name="Group Box 2505" descr="Group Box 5">
          <a:extLst>
            <a:ext uri="{FF2B5EF4-FFF2-40B4-BE49-F238E27FC236}">
              <a16:creationId xmlns:a16="http://schemas.microsoft.com/office/drawing/2014/main" id="{00000000-0008-0000-1C00-0000C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521</xdr:row>
      <xdr:rowOff>34920</xdr:rowOff>
    </xdr:from>
    <xdr:to>
      <xdr:col>7</xdr:col>
      <xdr:colOff>-323640</xdr:colOff>
      <xdr:row>522</xdr:row>
      <xdr:rowOff>0</xdr:rowOff>
    </xdr:to>
    <xdr:sp macro="" textlink="">
      <xdr:nvSpPr>
        <xdr:cNvPr id="2507" name="Option Button 2506">
          <a:extLst>
            <a:ext uri="{FF2B5EF4-FFF2-40B4-BE49-F238E27FC236}">
              <a16:creationId xmlns:a16="http://schemas.microsoft.com/office/drawing/2014/main" id="{00000000-0008-0000-1C00-0000C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8" name="Option Button 2507">
          <a:extLst>
            <a:ext uri="{FF2B5EF4-FFF2-40B4-BE49-F238E27FC236}">
              <a16:creationId xmlns:a16="http://schemas.microsoft.com/office/drawing/2014/main" id="{00000000-0008-0000-1C00-0000C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9" name="Option Button 2508">
          <a:extLst>
            <a:ext uri="{FF2B5EF4-FFF2-40B4-BE49-F238E27FC236}">
              <a16:creationId xmlns:a16="http://schemas.microsoft.com/office/drawing/2014/main" id="{00000000-0008-0000-1C00-0000C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0" name="Option Button 2509">
          <a:extLst>
            <a:ext uri="{FF2B5EF4-FFF2-40B4-BE49-F238E27FC236}">
              <a16:creationId xmlns:a16="http://schemas.microsoft.com/office/drawing/2014/main" id="{00000000-0008-0000-1C00-0000C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1" name="Group Box 2510" descr="Group Box 5">
          <a:extLst>
            <a:ext uri="{FF2B5EF4-FFF2-40B4-BE49-F238E27FC236}">
              <a16:creationId xmlns:a16="http://schemas.microsoft.com/office/drawing/2014/main" id="{00000000-0008-0000-1C00-0000C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522</xdr:row>
      <xdr:rowOff>34920</xdr:rowOff>
    </xdr:from>
    <xdr:to>
      <xdr:col>7</xdr:col>
      <xdr:colOff>-323640</xdr:colOff>
      <xdr:row>523</xdr:row>
      <xdr:rowOff>0</xdr:rowOff>
    </xdr:to>
    <xdr:sp macro="" textlink="">
      <xdr:nvSpPr>
        <xdr:cNvPr id="2512" name="Option Button 2511">
          <a:extLst>
            <a:ext uri="{FF2B5EF4-FFF2-40B4-BE49-F238E27FC236}">
              <a16:creationId xmlns:a16="http://schemas.microsoft.com/office/drawing/2014/main" id="{00000000-0008-0000-1C00-0000D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3" name="Option Button 2512">
          <a:extLst>
            <a:ext uri="{FF2B5EF4-FFF2-40B4-BE49-F238E27FC236}">
              <a16:creationId xmlns:a16="http://schemas.microsoft.com/office/drawing/2014/main" id="{00000000-0008-0000-1C00-0000D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4" name="Option Button 2513">
          <a:extLst>
            <a:ext uri="{FF2B5EF4-FFF2-40B4-BE49-F238E27FC236}">
              <a16:creationId xmlns:a16="http://schemas.microsoft.com/office/drawing/2014/main" id="{00000000-0008-0000-1C00-0000D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5" name="Option Button 2514">
          <a:extLst>
            <a:ext uri="{FF2B5EF4-FFF2-40B4-BE49-F238E27FC236}">
              <a16:creationId xmlns:a16="http://schemas.microsoft.com/office/drawing/2014/main" id="{00000000-0008-0000-1C00-0000D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6" name="Group Box 2515" descr="Group Box 5">
          <a:extLst>
            <a:ext uri="{FF2B5EF4-FFF2-40B4-BE49-F238E27FC236}">
              <a16:creationId xmlns:a16="http://schemas.microsoft.com/office/drawing/2014/main" id="{00000000-0008-0000-1C00-0000D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523</xdr:row>
      <xdr:rowOff>34920</xdr:rowOff>
    </xdr:from>
    <xdr:to>
      <xdr:col>7</xdr:col>
      <xdr:colOff>-323640</xdr:colOff>
      <xdr:row>524</xdr:row>
      <xdr:rowOff>0</xdr:rowOff>
    </xdr:to>
    <xdr:sp macro="" textlink="">
      <xdr:nvSpPr>
        <xdr:cNvPr id="2517" name="Option Button 2516">
          <a:extLst>
            <a:ext uri="{FF2B5EF4-FFF2-40B4-BE49-F238E27FC236}">
              <a16:creationId xmlns:a16="http://schemas.microsoft.com/office/drawing/2014/main" id="{00000000-0008-0000-1C00-0000D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8" name="Option Button 2517">
          <a:extLst>
            <a:ext uri="{FF2B5EF4-FFF2-40B4-BE49-F238E27FC236}">
              <a16:creationId xmlns:a16="http://schemas.microsoft.com/office/drawing/2014/main" id="{00000000-0008-0000-1C00-0000D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9" name="Option Button 2518">
          <a:extLst>
            <a:ext uri="{FF2B5EF4-FFF2-40B4-BE49-F238E27FC236}">
              <a16:creationId xmlns:a16="http://schemas.microsoft.com/office/drawing/2014/main" id="{00000000-0008-0000-1C00-0000D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0" name="Option Button 2519">
          <a:extLst>
            <a:ext uri="{FF2B5EF4-FFF2-40B4-BE49-F238E27FC236}">
              <a16:creationId xmlns:a16="http://schemas.microsoft.com/office/drawing/2014/main" id="{00000000-0008-0000-1C00-0000D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1" name="Group Box 2520" descr="Group Box 5">
          <a:extLst>
            <a:ext uri="{FF2B5EF4-FFF2-40B4-BE49-F238E27FC236}">
              <a16:creationId xmlns:a16="http://schemas.microsoft.com/office/drawing/2014/main" id="{00000000-0008-0000-1C00-0000D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524</xdr:row>
      <xdr:rowOff>34920</xdr:rowOff>
    </xdr:from>
    <xdr:to>
      <xdr:col>7</xdr:col>
      <xdr:colOff>-323640</xdr:colOff>
      <xdr:row>525</xdr:row>
      <xdr:rowOff>0</xdr:rowOff>
    </xdr:to>
    <xdr:sp macro="" textlink="">
      <xdr:nvSpPr>
        <xdr:cNvPr id="2522" name="Option Button 2521">
          <a:extLst>
            <a:ext uri="{FF2B5EF4-FFF2-40B4-BE49-F238E27FC236}">
              <a16:creationId xmlns:a16="http://schemas.microsoft.com/office/drawing/2014/main" id="{00000000-0008-0000-1C00-0000D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3" name="Option Button 2522">
          <a:extLst>
            <a:ext uri="{FF2B5EF4-FFF2-40B4-BE49-F238E27FC236}">
              <a16:creationId xmlns:a16="http://schemas.microsoft.com/office/drawing/2014/main" id="{00000000-0008-0000-1C00-0000D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4" name="Option Button 2523">
          <a:extLst>
            <a:ext uri="{FF2B5EF4-FFF2-40B4-BE49-F238E27FC236}">
              <a16:creationId xmlns:a16="http://schemas.microsoft.com/office/drawing/2014/main" id="{00000000-0008-0000-1C00-0000D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5" name="Option Button 2524">
          <a:extLst>
            <a:ext uri="{FF2B5EF4-FFF2-40B4-BE49-F238E27FC236}">
              <a16:creationId xmlns:a16="http://schemas.microsoft.com/office/drawing/2014/main" id="{00000000-0008-0000-1C00-0000D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6" name="Group Box 2525" descr="Group Box 5">
          <a:extLst>
            <a:ext uri="{FF2B5EF4-FFF2-40B4-BE49-F238E27FC236}">
              <a16:creationId xmlns:a16="http://schemas.microsoft.com/office/drawing/2014/main" id="{00000000-0008-0000-1C00-0000D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525</xdr:row>
      <xdr:rowOff>34920</xdr:rowOff>
    </xdr:from>
    <xdr:to>
      <xdr:col>7</xdr:col>
      <xdr:colOff>-323640</xdr:colOff>
      <xdr:row>526</xdr:row>
      <xdr:rowOff>0</xdr:rowOff>
    </xdr:to>
    <xdr:sp macro="" textlink="">
      <xdr:nvSpPr>
        <xdr:cNvPr id="2527" name="Option Button 2526">
          <a:extLst>
            <a:ext uri="{FF2B5EF4-FFF2-40B4-BE49-F238E27FC236}">
              <a16:creationId xmlns:a16="http://schemas.microsoft.com/office/drawing/2014/main" id="{00000000-0008-0000-1C00-0000D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8" name="Option Button 2527">
          <a:extLst>
            <a:ext uri="{FF2B5EF4-FFF2-40B4-BE49-F238E27FC236}">
              <a16:creationId xmlns:a16="http://schemas.microsoft.com/office/drawing/2014/main" id="{00000000-0008-0000-1C00-0000E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9" name="Option Button 2528">
          <a:extLst>
            <a:ext uri="{FF2B5EF4-FFF2-40B4-BE49-F238E27FC236}">
              <a16:creationId xmlns:a16="http://schemas.microsoft.com/office/drawing/2014/main" id="{00000000-0008-0000-1C00-0000E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0" name="Option Button 2529">
          <a:extLst>
            <a:ext uri="{FF2B5EF4-FFF2-40B4-BE49-F238E27FC236}">
              <a16:creationId xmlns:a16="http://schemas.microsoft.com/office/drawing/2014/main" id="{00000000-0008-0000-1C00-0000E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1" name="Group Box 2530" descr="Group Box 5">
          <a:extLst>
            <a:ext uri="{FF2B5EF4-FFF2-40B4-BE49-F238E27FC236}">
              <a16:creationId xmlns:a16="http://schemas.microsoft.com/office/drawing/2014/main" id="{00000000-0008-0000-1C00-0000E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526</xdr:row>
      <xdr:rowOff>34920</xdr:rowOff>
    </xdr:from>
    <xdr:to>
      <xdr:col>7</xdr:col>
      <xdr:colOff>-323640</xdr:colOff>
      <xdr:row>527</xdr:row>
      <xdr:rowOff>0</xdr:rowOff>
    </xdr:to>
    <xdr:sp macro="" textlink="">
      <xdr:nvSpPr>
        <xdr:cNvPr id="2532" name="Option Button 2531">
          <a:extLst>
            <a:ext uri="{FF2B5EF4-FFF2-40B4-BE49-F238E27FC236}">
              <a16:creationId xmlns:a16="http://schemas.microsoft.com/office/drawing/2014/main" id="{00000000-0008-0000-1C00-0000E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3" name="Option Button 2532">
          <a:extLst>
            <a:ext uri="{FF2B5EF4-FFF2-40B4-BE49-F238E27FC236}">
              <a16:creationId xmlns:a16="http://schemas.microsoft.com/office/drawing/2014/main" id="{00000000-0008-0000-1C00-0000E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4" name="Option Button 2533">
          <a:extLst>
            <a:ext uri="{FF2B5EF4-FFF2-40B4-BE49-F238E27FC236}">
              <a16:creationId xmlns:a16="http://schemas.microsoft.com/office/drawing/2014/main" id="{00000000-0008-0000-1C00-0000E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5" name="Option Button 2534">
          <a:extLst>
            <a:ext uri="{FF2B5EF4-FFF2-40B4-BE49-F238E27FC236}">
              <a16:creationId xmlns:a16="http://schemas.microsoft.com/office/drawing/2014/main" id="{00000000-0008-0000-1C00-0000E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6" name="Group Box 2535" descr="Group Box 5">
          <a:extLst>
            <a:ext uri="{FF2B5EF4-FFF2-40B4-BE49-F238E27FC236}">
              <a16:creationId xmlns:a16="http://schemas.microsoft.com/office/drawing/2014/main" id="{00000000-0008-0000-1C00-0000E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527</xdr:row>
      <xdr:rowOff>34920</xdr:rowOff>
    </xdr:from>
    <xdr:to>
      <xdr:col>7</xdr:col>
      <xdr:colOff>-323640</xdr:colOff>
      <xdr:row>528</xdr:row>
      <xdr:rowOff>0</xdr:rowOff>
    </xdr:to>
    <xdr:sp macro="" textlink="">
      <xdr:nvSpPr>
        <xdr:cNvPr id="2537" name="Option Button 2536">
          <a:extLst>
            <a:ext uri="{FF2B5EF4-FFF2-40B4-BE49-F238E27FC236}">
              <a16:creationId xmlns:a16="http://schemas.microsoft.com/office/drawing/2014/main" id="{00000000-0008-0000-1C00-0000E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8" name="Option Button 2537">
          <a:extLst>
            <a:ext uri="{FF2B5EF4-FFF2-40B4-BE49-F238E27FC236}">
              <a16:creationId xmlns:a16="http://schemas.microsoft.com/office/drawing/2014/main" id="{00000000-0008-0000-1C00-0000E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9" name="Option Button 2538">
          <a:extLst>
            <a:ext uri="{FF2B5EF4-FFF2-40B4-BE49-F238E27FC236}">
              <a16:creationId xmlns:a16="http://schemas.microsoft.com/office/drawing/2014/main" id="{00000000-0008-0000-1C00-0000E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0" name="Option Button 2539">
          <a:extLst>
            <a:ext uri="{FF2B5EF4-FFF2-40B4-BE49-F238E27FC236}">
              <a16:creationId xmlns:a16="http://schemas.microsoft.com/office/drawing/2014/main" id="{00000000-0008-0000-1C00-0000E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1" name="Group Box 2540" descr="Group Box 5">
          <a:extLst>
            <a:ext uri="{FF2B5EF4-FFF2-40B4-BE49-F238E27FC236}">
              <a16:creationId xmlns:a16="http://schemas.microsoft.com/office/drawing/2014/main" id="{00000000-0008-0000-1C00-0000E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528</xdr:row>
      <xdr:rowOff>34920</xdr:rowOff>
    </xdr:from>
    <xdr:to>
      <xdr:col>7</xdr:col>
      <xdr:colOff>-323640</xdr:colOff>
      <xdr:row>529</xdr:row>
      <xdr:rowOff>0</xdr:rowOff>
    </xdr:to>
    <xdr:sp macro="" textlink="">
      <xdr:nvSpPr>
        <xdr:cNvPr id="2542" name="Option Button 2541">
          <a:extLst>
            <a:ext uri="{FF2B5EF4-FFF2-40B4-BE49-F238E27FC236}">
              <a16:creationId xmlns:a16="http://schemas.microsoft.com/office/drawing/2014/main" id="{00000000-0008-0000-1C00-0000E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3" name="Option Button 2542">
          <a:extLst>
            <a:ext uri="{FF2B5EF4-FFF2-40B4-BE49-F238E27FC236}">
              <a16:creationId xmlns:a16="http://schemas.microsoft.com/office/drawing/2014/main" id="{00000000-0008-0000-1C00-0000E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4" name="Option Button 2543">
          <a:extLst>
            <a:ext uri="{FF2B5EF4-FFF2-40B4-BE49-F238E27FC236}">
              <a16:creationId xmlns:a16="http://schemas.microsoft.com/office/drawing/2014/main" id="{00000000-0008-0000-1C00-0000F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5" name="Option Button 2544">
          <a:extLst>
            <a:ext uri="{FF2B5EF4-FFF2-40B4-BE49-F238E27FC236}">
              <a16:creationId xmlns:a16="http://schemas.microsoft.com/office/drawing/2014/main" id="{00000000-0008-0000-1C00-0000F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6" name="Group Box 2545" descr="Group Box 5">
          <a:extLst>
            <a:ext uri="{FF2B5EF4-FFF2-40B4-BE49-F238E27FC236}">
              <a16:creationId xmlns:a16="http://schemas.microsoft.com/office/drawing/2014/main" id="{00000000-0008-0000-1C00-0000F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529</xdr:row>
      <xdr:rowOff>34920</xdr:rowOff>
    </xdr:from>
    <xdr:to>
      <xdr:col>7</xdr:col>
      <xdr:colOff>-323640</xdr:colOff>
      <xdr:row>530</xdr:row>
      <xdr:rowOff>0</xdr:rowOff>
    </xdr:to>
    <xdr:sp macro="" textlink="">
      <xdr:nvSpPr>
        <xdr:cNvPr id="2547" name="Option Button 2546">
          <a:extLst>
            <a:ext uri="{FF2B5EF4-FFF2-40B4-BE49-F238E27FC236}">
              <a16:creationId xmlns:a16="http://schemas.microsoft.com/office/drawing/2014/main" id="{00000000-0008-0000-1C00-0000F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8" name="Option Button 2547">
          <a:extLst>
            <a:ext uri="{FF2B5EF4-FFF2-40B4-BE49-F238E27FC236}">
              <a16:creationId xmlns:a16="http://schemas.microsoft.com/office/drawing/2014/main" id="{00000000-0008-0000-1C00-0000F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9" name="Option Button 2548">
          <a:extLst>
            <a:ext uri="{FF2B5EF4-FFF2-40B4-BE49-F238E27FC236}">
              <a16:creationId xmlns:a16="http://schemas.microsoft.com/office/drawing/2014/main" id="{00000000-0008-0000-1C00-0000F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0" name="Option Button 2549">
          <a:extLst>
            <a:ext uri="{FF2B5EF4-FFF2-40B4-BE49-F238E27FC236}">
              <a16:creationId xmlns:a16="http://schemas.microsoft.com/office/drawing/2014/main" id="{00000000-0008-0000-1C00-0000F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1" name="Group Box 2550" descr="Group Box 5">
          <a:extLst>
            <a:ext uri="{FF2B5EF4-FFF2-40B4-BE49-F238E27FC236}">
              <a16:creationId xmlns:a16="http://schemas.microsoft.com/office/drawing/2014/main" id="{00000000-0008-0000-1C00-0000F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530</xdr:row>
      <xdr:rowOff>34920</xdr:rowOff>
    </xdr:from>
    <xdr:to>
      <xdr:col>7</xdr:col>
      <xdr:colOff>-323640</xdr:colOff>
      <xdr:row>531</xdr:row>
      <xdr:rowOff>0</xdr:rowOff>
    </xdr:to>
    <xdr:sp macro="" textlink="">
      <xdr:nvSpPr>
        <xdr:cNvPr id="2552" name="Option Button 2551">
          <a:extLst>
            <a:ext uri="{FF2B5EF4-FFF2-40B4-BE49-F238E27FC236}">
              <a16:creationId xmlns:a16="http://schemas.microsoft.com/office/drawing/2014/main" id="{00000000-0008-0000-1C00-0000F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3" name="Option Button 2552">
          <a:extLst>
            <a:ext uri="{FF2B5EF4-FFF2-40B4-BE49-F238E27FC236}">
              <a16:creationId xmlns:a16="http://schemas.microsoft.com/office/drawing/2014/main" id="{00000000-0008-0000-1C00-0000F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4" name="Option Button 2553">
          <a:extLst>
            <a:ext uri="{FF2B5EF4-FFF2-40B4-BE49-F238E27FC236}">
              <a16:creationId xmlns:a16="http://schemas.microsoft.com/office/drawing/2014/main" id="{00000000-0008-0000-1C00-0000F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5" name="Option Button 2554">
          <a:extLst>
            <a:ext uri="{FF2B5EF4-FFF2-40B4-BE49-F238E27FC236}">
              <a16:creationId xmlns:a16="http://schemas.microsoft.com/office/drawing/2014/main" id="{00000000-0008-0000-1C00-0000F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6" name="Group Box 2555" descr="Group Box 5">
          <a:extLst>
            <a:ext uri="{FF2B5EF4-FFF2-40B4-BE49-F238E27FC236}">
              <a16:creationId xmlns:a16="http://schemas.microsoft.com/office/drawing/2014/main" id="{00000000-0008-0000-1C00-0000F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531</xdr:row>
      <xdr:rowOff>34920</xdr:rowOff>
    </xdr:from>
    <xdr:to>
      <xdr:col>7</xdr:col>
      <xdr:colOff>-323640</xdr:colOff>
      <xdr:row>532</xdr:row>
      <xdr:rowOff>0</xdr:rowOff>
    </xdr:to>
    <xdr:sp macro="" textlink="">
      <xdr:nvSpPr>
        <xdr:cNvPr id="2557" name="Option Button 2556">
          <a:extLst>
            <a:ext uri="{FF2B5EF4-FFF2-40B4-BE49-F238E27FC236}">
              <a16:creationId xmlns:a16="http://schemas.microsoft.com/office/drawing/2014/main" id="{00000000-0008-0000-1C00-0000F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8" name="Option Button 2557">
          <a:extLst>
            <a:ext uri="{FF2B5EF4-FFF2-40B4-BE49-F238E27FC236}">
              <a16:creationId xmlns:a16="http://schemas.microsoft.com/office/drawing/2014/main" id="{00000000-0008-0000-1C00-0000F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9" name="Option Button 2558">
          <a:extLst>
            <a:ext uri="{FF2B5EF4-FFF2-40B4-BE49-F238E27FC236}">
              <a16:creationId xmlns:a16="http://schemas.microsoft.com/office/drawing/2014/main" id="{00000000-0008-0000-1C00-0000F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0" name="Option Button 2559">
          <a:extLst>
            <a:ext uri="{FF2B5EF4-FFF2-40B4-BE49-F238E27FC236}">
              <a16:creationId xmlns:a16="http://schemas.microsoft.com/office/drawing/2014/main" id="{00000000-0008-0000-1C00-00000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1" name="Group Box 2560" descr="Group Box 5">
          <a:extLst>
            <a:ext uri="{FF2B5EF4-FFF2-40B4-BE49-F238E27FC236}">
              <a16:creationId xmlns:a16="http://schemas.microsoft.com/office/drawing/2014/main" id="{00000000-0008-0000-1C00-00000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532</xdr:row>
      <xdr:rowOff>34920</xdr:rowOff>
    </xdr:from>
    <xdr:to>
      <xdr:col>7</xdr:col>
      <xdr:colOff>-323640</xdr:colOff>
      <xdr:row>533</xdr:row>
      <xdr:rowOff>0</xdr:rowOff>
    </xdr:to>
    <xdr:sp macro="" textlink="">
      <xdr:nvSpPr>
        <xdr:cNvPr id="2562" name="Option Button 2561">
          <a:extLst>
            <a:ext uri="{FF2B5EF4-FFF2-40B4-BE49-F238E27FC236}">
              <a16:creationId xmlns:a16="http://schemas.microsoft.com/office/drawing/2014/main" id="{00000000-0008-0000-1C00-00000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3" name="Option Button 2562">
          <a:extLst>
            <a:ext uri="{FF2B5EF4-FFF2-40B4-BE49-F238E27FC236}">
              <a16:creationId xmlns:a16="http://schemas.microsoft.com/office/drawing/2014/main" id="{00000000-0008-0000-1C00-00000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4" name="Option Button 2563">
          <a:extLst>
            <a:ext uri="{FF2B5EF4-FFF2-40B4-BE49-F238E27FC236}">
              <a16:creationId xmlns:a16="http://schemas.microsoft.com/office/drawing/2014/main" id="{00000000-0008-0000-1C00-00000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5" name="Option Button 2564">
          <a:extLst>
            <a:ext uri="{FF2B5EF4-FFF2-40B4-BE49-F238E27FC236}">
              <a16:creationId xmlns:a16="http://schemas.microsoft.com/office/drawing/2014/main" id="{00000000-0008-0000-1C00-00000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6" name="Group Box 2565" descr="Group Box 5">
          <a:extLst>
            <a:ext uri="{FF2B5EF4-FFF2-40B4-BE49-F238E27FC236}">
              <a16:creationId xmlns:a16="http://schemas.microsoft.com/office/drawing/2014/main" id="{00000000-0008-0000-1C00-00000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533</xdr:row>
      <xdr:rowOff>34920</xdr:rowOff>
    </xdr:from>
    <xdr:to>
      <xdr:col>7</xdr:col>
      <xdr:colOff>-323640</xdr:colOff>
      <xdr:row>534</xdr:row>
      <xdr:rowOff>0</xdr:rowOff>
    </xdr:to>
    <xdr:sp macro="" textlink="">
      <xdr:nvSpPr>
        <xdr:cNvPr id="2567" name="Option Button 2566">
          <a:extLst>
            <a:ext uri="{FF2B5EF4-FFF2-40B4-BE49-F238E27FC236}">
              <a16:creationId xmlns:a16="http://schemas.microsoft.com/office/drawing/2014/main" id="{00000000-0008-0000-1C00-00000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8" name="Option Button 2567">
          <a:extLst>
            <a:ext uri="{FF2B5EF4-FFF2-40B4-BE49-F238E27FC236}">
              <a16:creationId xmlns:a16="http://schemas.microsoft.com/office/drawing/2014/main" id="{00000000-0008-0000-1C00-00000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9" name="Option Button 2568">
          <a:extLst>
            <a:ext uri="{FF2B5EF4-FFF2-40B4-BE49-F238E27FC236}">
              <a16:creationId xmlns:a16="http://schemas.microsoft.com/office/drawing/2014/main" id="{00000000-0008-0000-1C00-00000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0" name="Option Button 2569">
          <a:extLst>
            <a:ext uri="{FF2B5EF4-FFF2-40B4-BE49-F238E27FC236}">
              <a16:creationId xmlns:a16="http://schemas.microsoft.com/office/drawing/2014/main" id="{00000000-0008-0000-1C00-00000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1" name="Group Box 2570" descr="Group Box 5">
          <a:extLst>
            <a:ext uri="{FF2B5EF4-FFF2-40B4-BE49-F238E27FC236}">
              <a16:creationId xmlns:a16="http://schemas.microsoft.com/office/drawing/2014/main" id="{00000000-0008-0000-1C00-00000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534</xdr:row>
      <xdr:rowOff>34920</xdr:rowOff>
    </xdr:from>
    <xdr:to>
      <xdr:col>7</xdr:col>
      <xdr:colOff>-323640</xdr:colOff>
      <xdr:row>535</xdr:row>
      <xdr:rowOff>0</xdr:rowOff>
    </xdr:to>
    <xdr:sp macro="" textlink="">
      <xdr:nvSpPr>
        <xdr:cNvPr id="2572" name="Option Button 2571">
          <a:extLst>
            <a:ext uri="{FF2B5EF4-FFF2-40B4-BE49-F238E27FC236}">
              <a16:creationId xmlns:a16="http://schemas.microsoft.com/office/drawing/2014/main" id="{00000000-0008-0000-1C00-00000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3" name="Option Button 2572">
          <a:extLst>
            <a:ext uri="{FF2B5EF4-FFF2-40B4-BE49-F238E27FC236}">
              <a16:creationId xmlns:a16="http://schemas.microsoft.com/office/drawing/2014/main" id="{00000000-0008-0000-1C00-00000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4" name="Option Button 2573">
          <a:extLst>
            <a:ext uri="{FF2B5EF4-FFF2-40B4-BE49-F238E27FC236}">
              <a16:creationId xmlns:a16="http://schemas.microsoft.com/office/drawing/2014/main" id="{00000000-0008-0000-1C00-00000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5" name="Option Button 2574">
          <a:extLst>
            <a:ext uri="{FF2B5EF4-FFF2-40B4-BE49-F238E27FC236}">
              <a16:creationId xmlns:a16="http://schemas.microsoft.com/office/drawing/2014/main" id="{00000000-0008-0000-1C00-00000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6" name="Group Box 2575" descr="Group Box 5">
          <a:extLst>
            <a:ext uri="{FF2B5EF4-FFF2-40B4-BE49-F238E27FC236}">
              <a16:creationId xmlns:a16="http://schemas.microsoft.com/office/drawing/2014/main" id="{00000000-0008-0000-1C00-00001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535</xdr:row>
      <xdr:rowOff>34920</xdr:rowOff>
    </xdr:from>
    <xdr:to>
      <xdr:col>7</xdr:col>
      <xdr:colOff>-323640</xdr:colOff>
      <xdr:row>536</xdr:row>
      <xdr:rowOff>0</xdr:rowOff>
    </xdr:to>
    <xdr:sp macro="" textlink="">
      <xdr:nvSpPr>
        <xdr:cNvPr id="2577" name="Option Button 2576">
          <a:extLst>
            <a:ext uri="{FF2B5EF4-FFF2-40B4-BE49-F238E27FC236}">
              <a16:creationId xmlns:a16="http://schemas.microsoft.com/office/drawing/2014/main" id="{00000000-0008-0000-1C00-00001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8" name="Option Button 2577">
          <a:extLst>
            <a:ext uri="{FF2B5EF4-FFF2-40B4-BE49-F238E27FC236}">
              <a16:creationId xmlns:a16="http://schemas.microsoft.com/office/drawing/2014/main" id="{00000000-0008-0000-1C00-00001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9" name="Option Button 2578">
          <a:extLst>
            <a:ext uri="{FF2B5EF4-FFF2-40B4-BE49-F238E27FC236}">
              <a16:creationId xmlns:a16="http://schemas.microsoft.com/office/drawing/2014/main" id="{00000000-0008-0000-1C00-00001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0" name="Option Button 2579">
          <a:extLst>
            <a:ext uri="{FF2B5EF4-FFF2-40B4-BE49-F238E27FC236}">
              <a16:creationId xmlns:a16="http://schemas.microsoft.com/office/drawing/2014/main" id="{00000000-0008-0000-1C00-00001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1" name="Group Box 2580" descr="Group Box 5">
          <a:extLst>
            <a:ext uri="{FF2B5EF4-FFF2-40B4-BE49-F238E27FC236}">
              <a16:creationId xmlns:a16="http://schemas.microsoft.com/office/drawing/2014/main" id="{00000000-0008-0000-1C00-00001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536</xdr:row>
      <xdr:rowOff>34920</xdr:rowOff>
    </xdr:from>
    <xdr:to>
      <xdr:col>7</xdr:col>
      <xdr:colOff>-323640</xdr:colOff>
      <xdr:row>537</xdr:row>
      <xdr:rowOff>0</xdr:rowOff>
    </xdr:to>
    <xdr:sp macro="" textlink="">
      <xdr:nvSpPr>
        <xdr:cNvPr id="2582" name="Option Button 2581">
          <a:extLst>
            <a:ext uri="{FF2B5EF4-FFF2-40B4-BE49-F238E27FC236}">
              <a16:creationId xmlns:a16="http://schemas.microsoft.com/office/drawing/2014/main" id="{00000000-0008-0000-1C00-00001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3" name="Option Button 2582">
          <a:extLst>
            <a:ext uri="{FF2B5EF4-FFF2-40B4-BE49-F238E27FC236}">
              <a16:creationId xmlns:a16="http://schemas.microsoft.com/office/drawing/2014/main" id="{00000000-0008-0000-1C00-00001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4" name="Option Button 2583">
          <a:extLst>
            <a:ext uri="{FF2B5EF4-FFF2-40B4-BE49-F238E27FC236}">
              <a16:creationId xmlns:a16="http://schemas.microsoft.com/office/drawing/2014/main" id="{00000000-0008-0000-1C00-00001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5" name="Option Button 2584">
          <a:extLst>
            <a:ext uri="{FF2B5EF4-FFF2-40B4-BE49-F238E27FC236}">
              <a16:creationId xmlns:a16="http://schemas.microsoft.com/office/drawing/2014/main" id="{00000000-0008-0000-1C00-00001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6" name="Group Box 2585" descr="Group Box 5">
          <a:extLst>
            <a:ext uri="{FF2B5EF4-FFF2-40B4-BE49-F238E27FC236}">
              <a16:creationId xmlns:a16="http://schemas.microsoft.com/office/drawing/2014/main" id="{00000000-0008-0000-1C00-00001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537</xdr:row>
      <xdr:rowOff>34920</xdr:rowOff>
    </xdr:from>
    <xdr:to>
      <xdr:col>7</xdr:col>
      <xdr:colOff>-323640</xdr:colOff>
      <xdr:row>538</xdr:row>
      <xdr:rowOff>0</xdr:rowOff>
    </xdr:to>
    <xdr:sp macro="" textlink="">
      <xdr:nvSpPr>
        <xdr:cNvPr id="2587" name="Option Button 2586">
          <a:extLst>
            <a:ext uri="{FF2B5EF4-FFF2-40B4-BE49-F238E27FC236}">
              <a16:creationId xmlns:a16="http://schemas.microsoft.com/office/drawing/2014/main" id="{00000000-0008-0000-1C00-00001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8" name="Option Button 2587">
          <a:extLst>
            <a:ext uri="{FF2B5EF4-FFF2-40B4-BE49-F238E27FC236}">
              <a16:creationId xmlns:a16="http://schemas.microsoft.com/office/drawing/2014/main" id="{00000000-0008-0000-1C00-00001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9" name="Option Button 2588">
          <a:extLst>
            <a:ext uri="{FF2B5EF4-FFF2-40B4-BE49-F238E27FC236}">
              <a16:creationId xmlns:a16="http://schemas.microsoft.com/office/drawing/2014/main" id="{00000000-0008-0000-1C00-00001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0" name="Option Button 2589">
          <a:extLst>
            <a:ext uri="{FF2B5EF4-FFF2-40B4-BE49-F238E27FC236}">
              <a16:creationId xmlns:a16="http://schemas.microsoft.com/office/drawing/2014/main" id="{00000000-0008-0000-1C00-00001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1" name="Group Box 2590" descr="Group Box 5">
          <a:extLst>
            <a:ext uri="{FF2B5EF4-FFF2-40B4-BE49-F238E27FC236}">
              <a16:creationId xmlns:a16="http://schemas.microsoft.com/office/drawing/2014/main" id="{00000000-0008-0000-1C00-00001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538</xdr:row>
      <xdr:rowOff>34920</xdr:rowOff>
    </xdr:from>
    <xdr:to>
      <xdr:col>7</xdr:col>
      <xdr:colOff>-323640</xdr:colOff>
      <xdr:row>539</xdr:row>
      <xdr:rowOff>0</xdr:rowOff>
    </xdr:to>
    <xdr:sp macro="" textlink="">
      <xdr:nvSpPr>
        <xdr:cNvPr id="2592" name="Option Button 2591">
          <a:extLst>
            <a:ext uri="{FF2B5EF4-FFF2-40B4-BE49-F238E27FC236}">
              <a16:creationId xmlns:a16="http://schemas.microsoft.com/office/drawing/2014/main" id="{00000000-0008-0000-1C00-00002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3" name="Option Button 2592">
          <a:extLst>
            <a:ext uri="{FF2B5EF4-FFF2-40B4-BE49-F238E27FC236}">
              <a16:creationId xmlns:a16="http://schemas.microsoft.com/office/drawing/2014/main" id="{00000000-0008-0000-1C00-00002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4" name="Option Button 2593">
          <a:extLst>
            <a:ext uri="{FF2B5EF4-FFF2-40B4-BE49-F238E27FC236}">
              <a16:creationId xmlns:a16="http://schemas.microsoft.com/office/drawing/2014/main" id="{00000000-0008-0000-1C00-00002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5" name="Option Button 2594">
          <a:extLst>
            <a:ext uri="{FF2B5EF4-FFF2-40B4-BE49-F238E27FC236}">
              <a16:creationId xmlns:a16="http://schemas.microsoft.com/office/drawing/2014/main" id="{00000000-0008-0000-1C00-00002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6" name="Group Box 2595" descr="Group Box 5">
          <a:extLst>
            <a:ext uri="{FF2B5EF4-FFF2-40B4-BE49-F238E27FC236}">
              <a16:creationId xmlns:a16="http://schemas.microsoft.com/office/drawing/2014/main" id="{00000000-0008-0000-1C00-00002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539</xdr:row>
      <xdr:rowOff>34920</xdr:rowOff>
    </xdr:from>
    <xdr:to>
      <xdr:col>7</xdr:col>
      <xdr:colOff>-323640</xdr:colOff>
      <xdr:row>540</xdr:row>
      <xdr:rowOff>0</xdr:rowOff>
    </xdr:to>
    <xdr:sp macro="" textlink="">
      <xdr:nvSpPr>
        <xdr:cNvPr id="2597" name="Option Button 2596">
          <a:extLst>
            <a:ext uri="{FF2B5EF4-FFF2-40B4-BE49-F238E27FC236}">
              <a16:creationId xmlns:a16="http://schemas.microsoft.com/office/drawing/2014/main" id="{00000000-0008-0000-1C00-00002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8" name="Option Button 2597">
          <a:extLst>
            <a:ext uri="{FF2B5EF4-FFF2-40B4-BE49-F238E27FC236}">
              <a16:creationId xmlns:a16="http://schemas.microsoft.com/office/drawing/2014/main" id="{00000000-0008-0000-1C00-00002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9" name="Option Button 2598">
          <a:extLst>
            <a:ext uri="{FF2B5EF4-FFF2-40B4-BE49-F238E27FC236}">
              <a16:creationId xmlns:a16="http://schemas.microsoft.com/office/drawing/2014/main" id="{00000000-0008-0000-1C00-00002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0" name="Option Button 2599">
          <a:extLst>
            <a:ext uri="{FF2B5EF4-FFF2-40B4-BE49-F238E27FC236}">
              <a16:creationId xmlns:a16="http://schemas.microsoft.com/office/drawing/2014/main" id="{00000000-0008-0000-1C00-00002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1" name="Group Box 2600" descr="Group Box 5">
          <a:extLst>
            <a:ext uri="{FF2B5EF4-FFF2-40B4-BE49-F238E27FC236}">
              <a16:creationId xmlns:a16="http://schemas.microsoft.com/office/drawing/2014/main" id="{00000000-0008-0000-1C00-00002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540</xdr:row>
      <xdr:rowOff>34920</xdr:rowOff>
    </xdr:from>
    <xdr:to>
      <xdr:col>7</xdr:col>
      <xdr:colOff>-323640</xdr:colOff>
      <xdr:row>541</xdr:row>
      <xdr:rowOff>0</xdr:rowOff>
    </xdr:to>
    <xdr:sp macro="" textlink="">
      <xdr:nvSpPr>
        <xdr:cNvPr id="2602" name="Option Button 2601">
          <a:extLst>
            <a:ext uri="{FF2B5EF4-FFF2-40B4-BE49-F238E27FC236}">
              <a16:creationId xmlns:a16="http://schemas.microsoft.com/office/drawing/2014/main" id="{00000000-0008-0000-1C00-00002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3" name="Option Button 2602">
          <a:extLst>
            <a:ext uri="{FF2B5EF4-FFF2-40B4-BE49-F238E27FC236}">
              <a16:creationId xmlns:a16="http://schemas.microsoft.com/office/drawing/2014/main" id="{00000000-0008-0000-1C00-00002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4" name="Option Button 2603">
          <a:extLst>
            <a:ext uri="{FF2B5EF4-FFF2-40B4-BE49-F238E27FC236}">
              <a16:creationId xmlns:a16="http://schemas.microsoft.com/office/drawing/2014/main" id="{00000000-0008-0000-1C00-00002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5" name="Option Button 2604">
          <a:extLst>
            <a:ext uri="{FF2B5EF4-FFF2-40B4-BE49-F238E27FC236}">
              <a16:creationId xmlns:a16="http://schemas.microsoft.com/office/drawing/2014/main" id="{00000000-0008-0000-1C00-00002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6" name="Group Box 2605" descr="Group Box 5">
          <a:extLst>
            <a:ext uri="{FF2B5EF4-FFF2-40B4-BE49-F238E27FC236}">
              <a16:creationId xmlns:a16="http://schemas.microsoft.com/office/drawing/2014/main" id="{00000000-0008-0000-1C00-00002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541</xdr:row>
      <xdr:rowOff>34920</xdr:rowOff>
    </xdr:from>
    <xdr:to>
      <xdr:col>7</xdr:col>
      <xdr:colOff>-323640</xdr:colOff>
      <xdr:row>542</xdr:row>
      <xdr:rowOff>0</xdr:rowOff>
    </xdr:to>
    <xdr:sp macro="" textlink="">
      <xdr:nvSpPr>
        <xdr:cNvPr id="2607" name="Option Button 2606">
          <a:extLst>
            <a:ext uri="{FF2B5EF4-FFF2-40B4-BE49-F238E27FC236}">
              <a16:creationId xmlns:a16="http://schemas.microsoft.com/office/drawing/2014/main" id="{00000000-0008-0000-1C00-00002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8" name="Option Button 2607">
          <a:extLst>
            <a:ext uri="{FF2B5EF4-FFF2-40B4-BE49-F238E27FC236}">
              <a16:creationId xmlns:a16="http://schemas.microsoft.com/office/drawing/2014/main" id="{00000000-0008-0000-1C00-00003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9" name="Option Button 2608">
          <a:extLst>
            <a:ext uri="{FF2B5EF4-FFF2-40B4-BE49-F238E27FC236}">
              <a16:creationId xmlns:a16="http://schemas.microsoft.com/office/drawing/2014/main" id="{00000000-0008-0000-1C00-00003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0" name="Option Button 2609">
          <a:extLst>
            <a:ext uri="{FF2B5EF4-FFF2-40B4-BE49-F238E27FC236}">
              <a16:creationId xmlns:a16="http://schemas.microsoft.com/office/drawing/2014/main" id="{00000000-0008-0000-1C00-00003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1" name="Group Box 2610" descr="Group Box 5">
          <a:extLst>
            <a:ext uri="{FF2B5EF4-FFF2-40B4-BE49-F238E27FC236}">
              <a16:creationId xmlns:a16="http://schemas.microsoft.com/office/drawing/2014/main" id="{00000000-0008-0000-1C00-00003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542</xdr:row>
      <xdr:rowOff>34920</xdr:rowOff>
    </xdr:from>
    <xdr:to>
      <xdr:col>7</xdr:col>
      <xdr:colOff>-323640</xdr:colOff>
      <xdr:row>543</xdr:row>
      <xdr:rowOff>0</xdr:rowOff>
    </xdr:to>
    <xdr:sp macro="" textlink="">
      <xdr:nvSpPr>
        <xdr:cNvPr id="2612" name="Option Button 2611">
          <a:extLst>
            <a:ext uri="{FF2B5EF4-FFF2-40B4-BE49-F238E27FC236}">
              <a16:creationId xmlns:a16="http://schemas.microsoft.com/office/drawing/2014/main" id="{00000000-0008-0000-1C00-00003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3" name="Option Button 2612">
          <a:extLst>
            <a:ext uri="{FF2B5EF4-FFF2-40B4-BE49-F238E27FC236}">
              <a16:creationId xmlns:a16="http://schemas.microsoft.com/office/drawing/2014/main" id="{00000000-0008-0000-1C00-00003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4" name="Option Button 2613">
          <a:extLst>
            <a:ext uri="{FF2B5EF4-FFF2-40B4-BE49-F238E27FC236}">
              <a16:creationId xmlns:a16="http://schemas.microsoft.com/office/drawing/2014/main" id="{00000000-0008-0000-1C00-00003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5" name="Option Button 2614">
          <a:extLst>
            <a:ext uri="{FF2B5EF4-FFF2-40B4-BE49-F238E27FC236}">
              <a16:creationId xmlns:a16="http://schemas.microsoft.com/office/drawing/2014/main" id="{00000000-0008-0000-1C00-00003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6" name="Group Box 2615" descr="Group Box 5">
          <a:extLst>
            <a:ext uri="{FF2B5EF4-FFF2-40B4-BE49-F238E27FC236}">
              <a16:creationId xmlns:a16="http://schemas.microsoft.com/office/drawing/2014/main" id="{00000000-0008-0000-1C00-00003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543</xdr:row>
      <xdr:rowOff>34920</xdr:rowOff>
    </xdr:from>
    <xdr:to>
      <xdr:col>7</xdr:col>
      <xdr:colOff>-323640</xdr:colOff>
      <xdr:row>544</xdr:row>
      <xdr:rowOff>0</xdr:rowOff>
    </xdr:to>
    <xdr:sp macro="" textlink="">
      <xdr:nvSpPr>
        <xdr:cNvPr id="2617" name="Option Button 2616">
          <a:extLst>
            <a:ext uri="{FF2B5EF4-FFF2-40B4-BE49-F238E27FC236}">
              <a16:creationId xmlns:a16="http://schemas.microsoft.com/office/drawing/2014/main" id="{00000000-0008-0000-1C00-00003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8" name="Option Button 2617">
          <a:extLst>
            <a:ext uri="{FF2B5EF4-FFF2-40B4-BE49-F238E27FC236}">
              <a16:creationId xmlns:a16="http://schemas.microsoft.com/office/drawing/2014/main" id="{00000000-0008-0000-1C00-00003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9" name="Option Button 2618">
          <a:extLst>
            <a:ext uri="{FF2B5EF4-FFF2-40B4-BE49-F238E27FC236}">
              <a16:creationId xmlns:a16="http://schemas.microsoft.com/office/drawing/2014/main" id="{00000000-0008-0000-1C00-00003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0" name="Option Button 2619">
          <a:extLst>
            <a:ext uri="{FF2B5EF4-FFF2-40B4-BE49-F238E27FC236}">
              <a16:creationId xmlns:a16="http://schemas.microsoft.com/office/drawing/2014/main" id="{00000000-0008-0000-1C00-00003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1" name="Group Box 2620" descr="Group Box 5">
          <a:extLst>
            <a:ext uri="{FF2B5EF4-FFF2-40B4-BE49-F238E27FC236}">
              <a16:creationId xmlns:a16="http://schemas.microsoft.com/office/drawing/2014/main" id="{00000000-0008-0000-1C00-00003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544</xdr:row>
      <xdr:rowOff>34920</xdr:rowOff>
    </xdr:from>
    <xdr:to>
      <xdr:col>7</xdr:col>
      <xdr:colOff>-323640</xdr:colOff>
      <xdr:row>545</xdr:row>
      <xdr:rowOff>0</xdr:rowOff>
    </xdr:to>
    <xdr:sp macro="" textlink="">
      <xdr:nvSpPr>
        <xdr:cNvPr id="2622" name="Option Button 2621">
          <a:extLst>
            <a:ext uri="{FF2B5EF4-FFF2-40B4-BE49-F238E27FC236}">
              <a16:creationId xmlns:a16="http://schemas.microsoft.com/office/drawing/2014/main" id="{00000000-0008-0000-1C00-00003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3" name="Option Button 2622">
          <a:extLst>
            <a:ext uri="{FF2B5EF4-FFF2-40B4-BE49-F238E27FC236}">
              <a16:creationId xmlns:a16="http://schemas.microsoft.com/office/drawing/2014/main" id="{00000000-0008-0000-1C00-00003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4" name="Option Button 2623">
          <a:extLst>
            <a:ext uri="{FF2B5EF4-FFF2-40B4-BE49-F238E27FC236}">
              <a16:creationId xmlns:a16="http://schemas.microsoft.com/office/drawing/2014/main" id="{00000000-0008-0000-1C00-00004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5" name="Option Button 2624">
          <a:extLst>
            <a:ext uri="{FF2B5EF4-FFF2-40B4-BE49-F238E27FC236}">
              <a16:creationId xmlns:a16="http://schemas.microsoft.com/office/drawing/2014/main" id="{00000000-0008-0000-1C00-00004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6" name="Group Box 2625" descr="Group Box 5">
          <a:extLst>
            <a:ext uri="{FF2B5EF4-FFF2-40B4-BE49-F238E27FC236}">
              <a16:creationId xmlns:a16="http://schemas.microsoft.com/office/drawing/2014/main" id="{00000000-0008-0000-1C00-00004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545</xdr:row>
      <xdr:rowOff>34920</xdr:rowOff>
    </xdr:from>
    <xdr:to>
      <xdr:col>7</xdr:col>
      <xdr:colOff>-323640</xdr:colOff>
      <xdr:row>546</xdr:row>
      <xdr:rowOff>0</xdr:rowOff>
    </xdr:to>
    <xdr:sp macro="" textlink="">
      <xdr:nvSpPr>
        <xdr:cNvPr id="2627" name="Option Button 2626">
          <a:extLst>
            <a:ext uri="{FF2B5EF4-FFF2-40B4-BE49-F238E27FC236}">
              <a16:creationId xmlns:a16="http://schemas.microsoft.com/office/drawing/2014/main" id="{00000000-0008-0000-1C00-00004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8" name="Option Button 2627">
          <a:extLst>
            <a:ext uri="{FF2B5EF4-FFF2-40B4-BE49-F238E27FC236}">
              <a16:creationId xmlns:a16="http://schemas.microsoft.com/office/drawing/2014/main" id="{00000000-0008-0000-1C00-00004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9" name="Option Button 2628">
          <a:extLst>
            <a:ext uri="{FF2B5EF4-FFF2-40B4-BE49-F238E27FC236}">
              <a16:creationId xmlns:a16="http://schemas.microsoft.com/office/drawing/2014/main" id="{00000000-0008-0000-1C00-00004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0" name="Option Button 2629">
          <a:extLst>
            <a:ext uri="{FF2B5EF4-FFF2-40B4-BE49-F238E27FC236}">
              <a16:creationId xmlns:a16="http://schemas.microsoft.com/office/drawing/2014/main" id="{00000000-0008-0000-1C00-00004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1" name="Group Box 2630" descr="Group Box 5">
          <a:extLst>
            <a:ext uri="{FF2B5EF4-FFF2-40B4-BE49-F238E27FC236}">
              <a16:creationId xmlns:a16="http://schemas.microsoft.com/office/drawing/2014/main" id="{00000000-0008-0000-1C00-00004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546</xdr:row>
      <xdr:rowOff>34920</xdr:rowOff>
    </xdr:from>
    <xdr:to>
      <xdr:col>7</xdr:col>
      <xdr:colOff>-323640</xdr:colOff>
      <xdr:row>547</xdr:row>
      <xdr:rowOff>0</xdr:rowOff>
    </xdr:to>
    <xdr:sp macro="" textlink="">
      <xdr:nvSpPr>
        <xdr:cNvPr id="2632" name="Option Button 2631">
          <a:extLst>
            <a:ext uri="{FF2B5EF4-FFF2-40B4-BE49-F238E27FC236}">
              <a16:creationId xmlns:a16="http://schemas.microsoft.com/office/drawing/2014/main" id="{00000000-0008-0000-1C00-00004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3" name="Option Button 2632">
          <a:extLst>
            <a:ext uri="{FF2B5EF4-FFF2-40B4-BE49-F238E27FC236}">
              <a16:creationId xmlns:a16="http://schemas.microsoft.com/office/drawing/2014/main" id="{00000000-0008-0000-1C00-00004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4" name="Option Button 2633">
          <a:extLst>
            <a:ext uri="{FF2B5EF4-FFF2-40B4-BE49-F238E27FC236}">
              <a16:creationId xmlns:a16="http://schemas.microsoft.com/office/drawing/2014/main" id="{00000000-0008-0000-1C00-00004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5" name="Option Button 2634">
          <a:extLst>
            <a:ext uri="{FF2B5EF4-FFF2-40B4-BE49-F238E27FC236}">
              <a16:creationId xmlns:a16="http://schemas.microsoft.com/office/drawing/2014/main" id="{00000000-0008-0000-1C00-00004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6" name="Group Box 2635" descr="Group Box 5">
          <a:extLst>
            <a:ext uri="{FF2B5EF4-FFF2-40B4-BE49-F238E27FC236}">
              <a16:creationId xmlns:a16="http://schemas.microsoft.com/office/drawing/2014/main" id="{00000000-0008-0000-1C00-00004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547</xdr:row>
      <xdr:rowOff>34920</xdr:rowOff>
    </xdr:from>
    <xdr:to>
      <xdr:col>7</xdr:col>
      <xdr:colOff>-323640</xdr:colOff>
      <xdr:row>548</xdr:row>
      <xdr:rowOff>0</xdr:rowOff>
    </xdr:to>
    <xdr:sp macro="" textlink="">
      <xdr:nvSpPr>
        <xdr:cNvPr id="2637" name="Option Button 2636">
          <a:extLst>
            <a:ext uri="{FF2B5EF4-FFF2-40B4-BE49-F238E27FC236}">
              <a16:creationId xmlns:a16="http://schemas.microsoft.com/office/drawing/2014/main" id="{00000000-0008-0000-1C00-00004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8" name="Option Button 2637">
          <a:extLst>
            <a:ext uri="{FF2B5EF4-FFF2-40B4-BE49-F238E27FC236}">
              <a16:creationId xmlns:a16="http://schemas.microsoft.com/office/drawing/2014/main" id="{00000000-0008-0000-1C00-00004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9" name="Option Button 2638">
          <a:extLst>
            <a:ext uri="{FF2B5EF4-FFF2-40B4-BE49-F238E27FC236}">
              <a16:creationId xmlns:a16="http://schemas.microsoft.com/office/drawing/2014/main" id="{00000000-0008-0000-1C00-00004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0" name="Option Button 2639">
          <a:extLst>
            <a:ext uri="{FF2B5EF4-FFF2-40B4-BE49-F238E27FC236}">
              <a16:creationId xmlns:a16="http://schemas.microsoft.com/office/drawing/2014/main" id="{00000000-0008-0000-1C00-00005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1" name="Group Box 2640" descr="Group Box 5">
          <a:extLst>
            <a:ext uri="{FF2B5EF4-FFF2-40B4-BE49-F238E27FC236}">
              <a16:creationId xmlns:a16="http://schemas.microsoft.com/office/drawing/2014/main" id="{00000000-0008-0000-1C00-00005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548</xdr:row>
      <xdr:rowOff>34920</xdr:rowOff>
    </xdr:from>
    <xdr:to>
      <xdr:col>7</xdr:col>
      <xdr:colOff>-323640</xdr:colOff>
      <xdr:row>549</xdr:row>
      <xdr:rowOff>0</xdr:rowOff>
    </xdr:to>
    <xdr:sp macro="" textlink="">
      <xdr:nvSpPr>
        <xdr:cNvPr id="2642" name="Option Button 2641">
          <a:extLst>
            <a:ext uri="{FF2B5EF4-FFF2-40B4-BE49-F238E27FC236}">
              <a16:creationId xmlns:a16="http://schemas.microsoft.com/office/drawing/2014/main" id="{00000000-0008-0000-1C00-00005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3" name="Option Button 2642">
          <a:extLst>
            <a:ext uri="{FF2B5EF4-FFF2-40B4-BE49-F238E27FC236}">
              <a16:creationId xmlns:a16="http://schemas.microsoft.com/office/drawing/2014/main" id="{00000000-0008-0000-1C00-00005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4" name="Option Button 2643">
          <a:extLst>
            <a:ext uri="{FF2B5EF4-FFF2-40B4-BE49-F238E27FC236}">
              <a16:creationId xmlns:a16="http://schemas.microsoft.com/office/drawing/2014/main" id="{00000000-0008-0000-1C00-00005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5" name="Option Button 2644">
          <a:extLst>
            <a:ext uri="{FF2B5EF4-FFF2-40B4-BE49-F238E27FC236}">
              <a16:creationId xmlns:a16="http://schemas.microsoft.com/office/drawing/2014/main" id="{00000000-0008-0000-1C00-00005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6" name="Group Box 2645" descr="Group Box 5">
          <a:extLst>
            <a:ext uri="{FF2B5EF4-FFF2-40B4-BE49-F238E27FC236}">
              <a16:creationId xmlns:a16="http://schemas.microsoft.com/office/drawing/2014/main" id="{00000000-0008-0000-1C00-00005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549</xdr:row>
      <xdr:rowOff>34920</xdr:rowOff>
    </xdr:from>
    <xdr:to>
      <xdr:col>7</xdr:col>
      <xdr:colOff>-323640</xdr:colOff>
      <xdr:row>550</xdr:row>
      <xdr:rowOff>0</xdr:rowOff>
    </xdr:to>
    <xdr:sp macro="" textlink="">
      <xdr:nvSpPr>
        <xdr:cNvPr id="2647" name="Option Button 2646">
          <a:extLst>
            <a:ext uri="{FF2B5EF4-FFF2-40B4-BE49-F238E27FC236}">
              <a16:creationId xmlns:a16="http://schemas.microsoft.com/office/drawing/2014/main" id="{00000000-0008-0000-1C00-00005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8" name="Option Button 2647">
          <a:extLst>
            <a:ext uri="{FF2B5EF4-FFF2-40B4-BE49-F238E27FC236}">
              <a16:creationId xmlns:a16="http://schemas.microsoft.com/office/drawing/2014/main" id="{00000000-0008-0000-1C00-00005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9" name="Option Button 2648">
          <a:extLst>
            <a:ext uri="{FF2B5EF4-FFF2-40B4-BE49-F238E27FC236}">
              <a16:creationId xmlns:a16="http://schemas.microsoft.com/office/drawing/2014/main" id="{00000000-0008-0000-1C00-00005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0" name="Option Button 2649">
          <a:extLst>
            <a:ext uri="{FF2B5EF4-FFF2-40B4-BE49-F238E27FC236}">
              <a16:creationId xmlns:a16="http://schemas.microsoft.com/office/drawing/2014/main" id="{00000000-0008-0000-1C00-00005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1" name="Group Box 2650" descr="Group Box 5">
          <a:extLst>
            <a:ext uri="{FF2B5EF4-FFF2-40B4-BE49-F238E27FC236}">
              <a16:creationId xmlns:a16="http://schemas.microsoft.com/office/drawing/2014/main" id="{00000000-0008-0000-1C00-00005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550</xdr:row>
      <xdr:rowOff>34920</xdr:rowOff>
    </xdr:from>
    <xdr:to>
      <xdr:col>7</xdr:col>
      <xdr:colOff>-323640</xdr:colOff>
      <xdr:row>551</xdr:row>
      <xdr:rowOff>0</xdr:rowOff>
    </xdr:to>
    <xdr:sp macro="" textlink="">
      <xdr:nvSpPr>
        <xdr:cNvPr id="2652" name="Option Button 2651">
          <a:extLst>
            <a:ext uri="{FF2B5EF4-FFF2-40B4-BE49-F238E27FC236}">
              <a16:creationId xmlns:a16="http://schemas.microsoft.com/office/drawing/2014/main" id="{00000000-0008-0000-1C00-00005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3" name="Option Button 2652">
          <a:extLst>
            <a:ext uri="{FF2B5EF4-FFF2-40B4-BE49-F238E27FC236}">
              <a16:creationId xmlns:a16="http://schemas.microsoft.com/office/drawing/2014/main" id="{00000000-0008-0000-1C00-00005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4" name="Option Button 2653">
          <a:extLst>
            <a:ext uri="{FF2B5EF4-FFF2-40B4-BE49-F238E27FC236}">
              <a16:creationId xmlns:a16="http://schemas.microsoft.com/office/drawing/2014/main" id="{00000000-0008-0000-1C00-00005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5" name="Option Button 2654">
          <a:extLst>
            <a:ext uri="{FF2B5EF4-FFF2-40B4-BE49-F238E27FC236}">
              <a16:creationId xmlns:a16="http://schemas.microsoft.com/office/drawing/2014/main" id="{00000000-0008-0000-1C00-00005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6" name="Group Box 2655" descr="Group Box 5">
          <a:extLst>
            <a:ext uri="{FF2B5EF4-FFF2-40B4-BE49-F238E27FC236}">
              <a16:creationId xmlns:a16="http://schemas.microsoft.com/office/drawing/2014/main" id="{00000000-0008-0000-1C00-00006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551</xdr:row>
      <xdr:rowOff>34920</xdr:rowOff>
    </xdr:from>
    <xdr:to>
      <xdr:col>7</xdr:col>
      <xdr:colOff>-323640</xdr:colOff>
      <xdr:row>552</xdr:row>
      <xdr:rowOff>0</xdr:rowOff>
    </xdr:to>
    <xdr:sp macro="" textlink="">
      <xdr:nvSpPr>
        <xdr:cNvPr id="2657" name="Option Button 2656">
          <a:extLst>
            <a:ext uri="{FF2B5EF4-FFF2-40B4-BE49-F238E27FC236}">
              <a16:creationId xmlns:a16="http://schemas.microsoft.com/office/drawing/2014/main" id="{00000000-0008-0000-1C00-00006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8" name="Option Button 2657">
          <a:extLst>
            <a:ext uri="{FF2B5EF4-FFF2-40B4-BE49-F238E27FC236}">
              <a16:creationId xmlns:a16="http://schemas.microsoft.com/office/drawing/2014/main" id="{00000000-0008-0000-1C00-00006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9" name="Option Button 2658">
          <a:extLst>
            <a:ext uri="{FF2B5EF4-FFF2-40B4-BE49-F238E27FC236}">
              <a16:creationId xmlns:a16="http://schemas.microsoft.com/office/drawing/2014/main" id="{00000000-0008-0000-1C00-00006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0" name="Option Button 2659">
          <a:extLst>
            <a:ext uri="{FF2B5EF4-FFF2-40B4-BE49-F238E27FC236}">
              <a16:creationId xmlns:a16="http://schemas.microsoft.com/office/drawing/2014/main" id="{00000000-0008-0000-1C00-00006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1" name="Group Box 2660" descr="Group Box 5">
          <a:extLst>
            <a:ext uri="{FF2B5EF4-FFF2-40B4-BE49-F238E27FC236}">
              <a16:creationId xmlns:a16="http://schemas.microsoft.com/office/drawing/2014/main" id="{00000000-0008-0000-1C00-00006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552</xdr:row>
      <xdr:rowOff>34920</xdr:rowOff>
    </xdr:from>
    <xdr:to>
      <xdr:col>7</xdr:col>
      <xdr:colOff>-323640</xdr:colOff>
      <xdr:row>553</xdr:row>
      <xdr:rowOff>0</xdr:rowOff>
    </xdr:to>
    <xdr:sp macro="" textlink="">
      <xdr:nvSpPr>
        <xdr:cNvPr id="2662" name="Option Button 2661">
          <a:extLst>
            <a:ext uri="{FF2B5EF4-FFF2-40B4-BE49-F238E27FC236}">
              <a16:creationId xmlns:a16="http://schemas.microsoft.com/office/drawing/2014/main" id="{00000000-0008-0000-1C00-00006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3" name="Option Button 2662">
          <a:extLst>
            <a:ext uri="{FF2B5EF4-FFF2-40B4-BE49-F238E27FC236}">
              <a16:creationId xmlns:a16="http://schemas.microsoft.com/office/drawing/2014/main" id="{00000000-0008-0000-1C00-00006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4" name="Option Button 2663">
          <a:extLst>
            <a:ext uri="{FF2B5EF4-FFF2-40B4-BE49-F238E27FC236}">
              <a16:creationId xmlns:a16="http://schemas.microsoft.com/office/drawing/2014/main" id="{00000000-0008-0000-1C00-00006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5" name="Option Button 2664">
          <a:extLst>
            <a:ext uri="{FF2B5EF4-FFF2-40B4-BE49-F238E27FC236}">
              <a16:creationId xmlns:a16="http://schemas.microsoft.com/office/drawing/2014/main" id="{00000000-0008-0000-1C00-00006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6" name="Group Box 2665" descr="Group Box 5">
          <a:extLst>
            <a:ext uri="{FF2B5EF4-FFF2-40B4-BE49-F238E27FC236}">
              <a16:creationId xmlns:a16="http://schemas.microsoft.com/office/drawing/2014/main" id="{00000000-0008-0000-1C00-00006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553</xdr:row>
      <xdr:rowOff>34920</xdr:rowOff>
    </xdr:from>
    <xdr:to>
      <xdr:col>7</xdr:col>
      <xdr:colOff>-323640</xdr:colOff>
      <xdr:row>554</xdr:row>
      <xdr:rowOff>0</xdr:rowOff>
    </xdr:to>
    <xdr:sp macro="" textlink="">
      <xdr:nvSpPr>
        <xdr:cNvPr id="2667" name="Option Button 2666">
          <a:extLst>
            <a:ext uri="{FF2B5EF4-FFF2-40B4-BE49-F238E27FC236}">
              <a16:creationId xmlns:a16="http://schemas.microsoft.com/office/drawing/2014/main" id="{00000000-0008-0000-1C00-00006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8" name="Option Button 2667">
          <a:extLst>
            <a:ext uri="{FF2B5EF4-FFF2-40B4-BE49-F238E27FC236}">
              <a16:creationId xmlns:a16="http://schemas.microsoft.com/office/drawing/2014/main" id="{00000000-0008-0000-1C00-00006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9" name="Option Button 2668">
          <a:extLst>
            <a:ext uri="{FF2B5EF4-FFF2-40B4-BE49-F238E27FC236}">
              <a16:creationId xmlns:a16="http://schemas.microsoft.com/office/drawing/2014/main" id="{00000000-0008-0000-1C00-00006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0" name="Option Button 2669">
          <a:extLst>
            <a:ext uri="{FF2B5EF4-FFF2-40B4-BE49-F238E27FC236}">
              <a16:creationId xmlns:a16="http://schemas.microsoft.com/office/drawing/2014/main" id="{00000000-0008-0000-1C00-00006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1" name="Group Box 2670" descr="Group Box 5">
          <a:extLst>
            <a:ext uri="{FF2B5EF4-FFF2-40B4-BE49-F238E27FC236}">
              <a16:creationId xmlns:a16="http://schemas.microsoft.com/office/drawing/2014/main" id="{00000000-0008-0000-1C00-00006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554</xdr:row>
      <xdr:rowOff>34920</xdr:rowOff>
    </xdr:from>
    <xdr:to>
      <xdr:col>7</xdr:col>
      <xdr:colOff>-323640</xdr:colOff>
      <xdr:row>555</xdr:row>
      <xdr:rowOff>0</xdr:rowOff>
    </xdr:to>
    <xdr:sp macro="" textlink="">
      <xdr:nvSpPr>
        <xdr:cNvPr id="2672" name="Option Button 2671">
          <a:extLst>
            <a:ext uri="{FF2B5EF4-FFF2-40B4-BE49-F238E27FC236}">
              <a16:creationId xmlns:a16="http://schemas.microsoft.com/office/drawing/2014/main" id="{00000000-0008-0000-1C00-00007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3" name="Option Button 2672">
          <a:extLst>
            <a:ext uri="{FF2B5EF4-FFF2-40B4-BE49-F238E27FC236}">
              <a16:creationId xmlns:a16="http://schemas.microsoft.com/office/drawing/2014/main" id="{00000000-0008-0000-1C00-00007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4" name="Option Button 2673">
          <a:extLst>
            <a:ext uri="{FF2B5EF4-FFF2-40B4-BE49-F238E27FC236}">
              <a16:creationId xmlns:a16="http://schemas.microsoft.com/office/drawing/2014/main" id="{00000000-0008-0000-1C00-00007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5" name="Option Button 2674">
          <a:extLst>
            <a:ext uri="{FF2B5EF4-FFF2-40B4-BE49-F238E27FC236}">
              <a16:creationId xmlns:a16="http://schemas.microsoft.com/office/drawing/2014/main" id="{00000000-0008-0000-1C00-00007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6" name="Group Box 2675" descr="Group Box 5">
          <a:extLst>
            <a:ext uri="{FF2B5EF4-FFF2-40B4-BE49-F238E27FC236}">
              <a16:creationId xmlns:a16="http://schemas.microsoft.com/office/drawing/2014/main" id="{00000000-0008-0000-1C00-00007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555</xdr:row>
      <xdr:rowOff>34920</xdr:rowOff>
    </xdr:from>
    <xdr:to>
      <xdr:col>7</xdr:col>
      <xdr:colOff>-323640</xdr:colOff>
      <xdr:row>556</xdr:row>
      <xdr:rowOff>0</xdr:rowOff>
    </xdr:to>
    <xdr:sp macro="" textlink="">
      <xdr:nvSpPr>
        <xdr:cNvPr id="2677" name="Option Button 2676">
          <a:extLst>
            <a:ext uri="{FF2B5EF4-FFF2-40B4-BE49-F238E27FC236}">
              <a16:creationId xmlns:a16="http://schemas.microsoft.com/office/drawing/2014/main" id="{00000000-0008-0000-1C00-00007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8" name="Option Button 2677">
          <a:extLst>
            <a:ext uri="{FF2B5EF4-FFF2-40B4-BE49-F238E27FC236}">
              <a16:creationId xmlns:a16="http://schemas.microsoft.com/office/drawing/2014/main" id="{00000000-0008-0000-1C00-00007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9" name="Option Button 2678">
          <a:extLst>
            <a:ext uri="{FF2B5EF4-FFF2-40B4-BE49-F238E27FC236}">
              <a16:creationId xmlns:a16="http://schemas.microsoft.com/office/drawing/2014/main" id="{00000000-0008-0000-1C00-00007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0" name="Option Button 2679">
          <a:extLst>
            <a:ext uri="{FF2B5EF4-FFF2-40B4-BE49-F238E27FC236}">
              <a16:creationId xmlns:a16="http://schemas.microsoft.com/office/drawing/2014/main" id="{00000000-0008-0000-1C00-00007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1" name="Group Box 2680" descr="Group Box 5">
          <a:extLst>
            <a:ext uri="{FF2B5EF4-FFF2-40B4-BE49-F238E27FC236}">
              <a16:creationId xmlns:a16="http://schemas.microsoft.com/office/drawing/2014/main" id="{00000000-0008-0000-1C00-00007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556</xdr:row>
      <xdr:rowOff>34920</xdr:rowOff>
    </xdr:from>
    <xdr:to>
      <xdr:col>7</xdr:col>
      <xdr:colOff>-323640</xdr:colOff>
      <xdr:row>557</xdr:row>
      <xdr:rowOff>0</xdr:rowOff>
    </xdr:to>
    <xdr:sp macro="" textlink="">
      <xdr:nvSpPr>
        <xdr:cNvPr id="2682" name="Option Button 2681">
          <a:extLst>
            <a:ext uri="{FF2B5EF4-FFF2-40B4-BE49-F238E27FC236}">
              <a16:creationId xmlns:a16="http://schemas.microsoft.com/office/drawing/2014/main" id="{00000000-0008-0000-1C00-00007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3" name="Option Button 2682">
          <a:extLst>
            <a:ext uri="{FF2B5EF4-FFF2-40B4-BE49-F238E27FC236}">
              <a16:creationId xmlns:a16="http://schemas.microsoft.com/office/drawing/2014/main" id="{00000000-0008-0000-1C00-00007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4" name="Option Button 2683">
          <a:extLst>
            <a:ext uri="{FF2B5EF4-FFF2-40B4-BE49-F238E27FC236}">
              <a16:creationId xmlns:a16="http://schemas.microsoft.com/office/drawing/2014/main" id="{00000000-0008-0000-1C00-00007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5" name="Option Button 2684">
          <a:extLst>
            <a:ext uri="{FF2B5EF4-FFF2-40B4-BE49-F238E27FC236}">
              <a16:creationId xmlns:a16="http://schemas.microsoft.com/office/drawing/2014/main" id="{00000000-0008-0000-1C00-00007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6" name="Group Box 2685" descr="Group Box 5">
          <a:extLst>
            <a:ext uri="{FF2B5EF4-FFF2-40B4-BE49-F238E27FC236}">
              <a16:creationId xmlns:a16="http://schemas.microsoft.com/office/drawing/2014/main" id="{00000000-0008-0000-1C00-00007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557</xdr:row>
      <xdr:rowOff>34920</xdr:rowOff>
    </xdr:from>
    <xdr:to>
      <xdr:col>7</xdr:col>
      <xdr:colOff>-323640</xdr:colOff>
      <xdr:row>558</xdr:row>
      <xdr:rowOff>0</xdr:rowOff>
    </xdr:to>
    <xdr:sp macro="" textlink="">
      <xdr:nvSpPr>
        <xdr:cNvPr id="2687" name="Option Button 2686">
          <a:extLst>
            <a:ext uri="{FF2B5EF4-FFF2-40B4-BE49-F238E27FC236}">
              <a16:creationId xmlns:a16="http://schemas.microsoft.com/office/drawing/2014/main" id="{00000000-0008-0000-1C00-00007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8" name="Option Button 2687">
          <a:extLst>
            <a:ext uri="{FF2B5EF4-FFF2-40B4-BE49-F238E27FC236}">
              <a16:creationId xmlns:a16="http://schemas.microsoft.com/office/drawing/2014/main" id="{00000000-0008-0000-1C00-00008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9" name="Option Button 2688">
          <a:extLst>
            <a:ext uri="{FF2B5EF4-FFF2-40B4-BE49-F238E27FC236}">
              <a16:creationId xmlns:a16="http://schemas.microsoft.com/office/drawing/2014/main" id="{00000000-0008-0000-1C00-00008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0" name="Option Button 2689">
          <a:extLst>
            <a:ext uri="{FF2B5EF4-FFF2-40B4-BE49-F238E27FC236}">
              <a16:creationId xmlns:a16="http://schemas.microsoft.com/office/drawing/2014/main" id="{00000000-0008-0000-1C00-00008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1" name="Group Box 2690" descr="Group Box 5">
          <a:extLst>
            <a:ext uri="{FF2B5EF4-FFF2-40B4-BE49-F238E27FC236}">
              <a16:creationId xmlns:a16="http://schemas.microsoft.com/office/drawing/2014/main" id="{00000000-0008-0000-1C00-00008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558</xdr:row>
      <xdr:rowOff>34920</xdr:rowOff>
    </xdr:from>
    <xdr:to>
      <xdr:col>7</xdr:col>
      <xdr:colOff>-323640</xdr:colOff>
      <xdr:row>559</xdr:row>
      <xdr:rowOff>0</xdr:rowOff>
    </xdr:to>
    <xdr:sp macro="" textlink="">
      <xdr:nvSpPr>
        <xdr:cNvPr id="2692" name="Option Button 2691">
          <a:extLst>
            <a:ext uri="{FF2B5EF4-FFF2-40B4-BE49-F238E27FC236}">
              <a16:creationId xmlns:a16="http://schemas.microsoft.com/office/drawing/2014/main" id="{00000000-0008-0000-1C00-00008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3" name="Option Button 2692">
          <a:extLst>
            <a:ext uri="{FF2B5EF4-FFF2-40B4-BE49-F238E27FC236}">
              <a16:creationId xmlns:a16="http://schemas.microsoft.com/office/drawing/2014/main" id="{00000000-0008-0000-1C00-00008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4" name="Option Button 2693">
          <a:extLst>
            <a:ext uri="{FF2B5EF4-FFF2-40B4-BE49-F238E27FC236}">
              <a16:creationId xmlns:a16="http://schemas.microsoft.com/office/drawing/2014/main" id="{00000000-0008-0000-1C00-00008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5" name="Option Button 2694">
          <a:extLst>
            <a:ext uri="{FF2B5EF4-FFF2-40B4-BE49-F238E27FC236}">
              <a16:creationId xmlns:a16="http://schemas.microsoft.com/office/drawing/2014/main" id="{00000000-0008-0000-1C00-00008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6" name="Group Box 2695" descr="Group Box 5">
          <a:extLst>
            <a:ext uri="{FF2B5EF4-FFF2-40B4-BE49-F238E27FC236}">
              <a16:creationId xmlns:a16="http://schemas.microsoft.com/office/drawing/2014/main" id="{00000000-0008-0000-1C00-00008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559</xdr:row>
      <xdr:rowOff>34920</xdr:rowOff>
    </xdr:from>
    <xdr:to>
      <xdr:col>7</xdr:col>
      <xdr:colOff>-323640</xdr:colOff>
      <xdr:row>560</xdr:row>
      <xdr:rowOff>0</xdr:rowOff>
    </xdr:to>
    <xdr:sp macro="" textlink="">
      <xdr:nvSpPr>
        <xdr:cNvPr id="2697" name="Option Button 2696">
          <a:extLst>
            <a:ext uri="{FF2B5EF4-FFF2-40B4-BE49-F238E27FC236}">
              <a16:creationId xmlns:a16="http://schemas.microsoft.com/office/drawing/2014/main" id="{00000000-0008-0000-1C00-00008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8" name="Option Button 2697">
          <a:extLst>
            <a:ext uri="{FF2B5EF4-FFF2-40B4-BE49-F238E27FC236}">
              <a16:creationId xmlns:a16="http://schemas.microsoft.com/office/drawing/2014/main" id="{00000000-0008-0000-1C00-00008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9" name="Option Button 2698">
          <a:extLst>
            <a:ext uri="{FF2B5EF4-FFF2-40B4-BE49-F238E27FC236}">
              <a16:creationId xmlns:a16="http://schemas.microsoft.com/office/drawing/2014/main" id="{00000000-0008-0000-1C00-00008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0" name="Option Button 2699">
          <a:extLst>
            <a:ext uri="{FF2B5EF4-FFF2-40B4-BE49-F238E27FC236}">
              <a16:creationId xmlns:a16="http://schemas.microsoft.com/office/drawing/2014/main" id="{00000000-0008-0000-1C00-00008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1" name="Group Box 2700" descr="Group Box 5">
          <a:extLst>
            <a:ext uri="{FF2B5EF4-FFF2-40B4-BE49-F238E27FC236}">
              <a16:creationId xmlns:a16="http://schemas.microsoft.com/office/drawing/2014/main" id="{00000000-0008-0000-1C00-00008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560</xdr:row>
      <xdr:rowOff>34920</xdr:rowOff>
    </xdr:from>
    <xdr:to>
      <xdr:col>7</xdr:col>
      <xdr:colOff>-323640</xdr:colOff>
      <xdr:row>561</xdr:row>
      <xdr:rowOff>0</xdr:rowOff>
    </xdr:to>
    <xdr:sp macro="" textlink="">
      <xdr:nvSpPr>
        <xdr:cNvPr id="2702" name="Option Button 2701">
          <a:extLst>
            <a:ext uri="{FF2B5EF4-FFF2-40B4-BE49-F238E27FC236}">
              <a16:creationId xmlns:a16="http://schemas.microsoft.com/office/drawing/2014/main" id="{00000000-0008-0000-1C00-00008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3" name="Option Button 2702">
          <a:extLst>
            <a:ext uri="{FF2B5EF4-FFF2-40B4-BE49-F238E27FC236}">
              <a16:creationId xmlns:a16="http://schemas.microsoft.com/office/drawing/2014/main" id="{00000000-0008-0000-1C00-00008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4" name="Option Button 2703">
          <a:extLst>
            <a:ext uri="{FF2B5EF4-FFF2-40B4-BE49-F238E27FC236}">
              <a16:creationId xmlns:a16="http://schemas.microsoft.com/office/drawing/2014/main" id="{00000000-0008-0000-1C00-00009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5" name="Option Button 2704">
          <a:extLst>
            <a:ext uri="{FF2B5EF4-FFF2-40B4-BE49-F238E27FC236}">
              <a16:creationId xmlns:a16="http://schemas.microsoft.com/office/drawing/2014/main" id="{00000000-0008-0000-1C00-00009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6" name="Group Box 2705" descr="Group Box 5">
          <a:extLst>
            <a:ext uri="{FF2B5EF4-FFF2-40B4-BE49-F238E27FC236}">
              <a16:creationId xmlns:a16="http://schemas.microsoft.com/office/drawing/2014/main" id="{00000000-0008-0000-1C00-00009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561</xdr:row>
      <xdr:rowOff>34920</xdr:rowOff>
    </xdr:from>
    <xdr:to>
      <xdr:col>7</xdr:col>
      <xdr:colOff>-323640</xdr:colOff>
      <xdr:row>562</xdr:row>
      <xdr:rowOff>0</xdr:rowOff>
    </xdr:to>
    <xdr:sp macro="" textlink="">
      <xdr:nvSpPr>
        <xdr:cNvPr id="2707" name="Option Button 2706">
          <a:extLst>
            <a:ext uri="{FF2B5EF4-FFF2-40B4-BE49-F238E27FC236}">
              <a16:creationId xmlns:a16="http://schemas.microsoft.com/office/drawing/2014/main" id="{00000000-0008-0000-1C00-00009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8" name="Option Button 2707">
          <a:extLst>
            <a:ext uri="{FF2B5EF4-FFF2-40B4-BE49-F238E27FC236}">
              <a16:creationId xmlns:a16="http://schemas.microsoft.com/office/drawing/2014/main" id="{00000000-0008-0000-1C00-00009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9" name="Option Button 2708">
          <a:extLst>
            <a:ext uri="{FF2B5EF4-FFF2-40B4-BE49-F238E27FC236}">
              <a16:creationId xmlns:a16="http://schemas.microsoft.com/office/drawing/2014/main" id="{00000000-0008-0000-1C00-00009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0" name="Option Button 2709">
          <a:extLst>
            <a:ext uri="{FF2B5EF4-FFF2-40B4-BE49-F238E27FC236}">
              <a16:creationId xmlns:a16="http://schemas.microsoft.com/office/drawing/2014/main" id="{00000000-0008-0000-1C00-00009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1" name="Group Box 2710" descr="Group Box 5">
          <a:extLst>
            <a:ext uri="{FF2B5EF4-FFF2-40B4-BE49-F238E27FC236}">
              <a16:creationId xmlns:a16="http://schemas.microsoft.com/office/drawing/2014/main" id="{00000000-0008-0000-1C00-00009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562</xdr:row>
      <xdr:rowOff>34920</xdr:rowOff>
    </xdr:from>
    <xdr:to>
      <xdr:col>7</xdr:col>
      <xdr:colOff>-323640</xdr:colOff>
      <xdr:row>563</xdr:row>
      <xdr:rowOff>0</xdr:rowOff>
    </xdr:to>
    <xdr:sp macro="" textlink="">
      <xdr:nvSpPr>
        <xdr:cNvPr id="2712" name="Option Button 2711">
          <a:extLst>
            <a:ext uri="{FF2B5EF4-FFF2-40B4-BE49-F238E27FC236}">
              <a16:creationId xmlns:a16="http://schemas.microsoft.com/office/drawing/2014/main" id="{00000000-0008-0000-1C00-00009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3" name="Option Button 2712">
          <a:extLst>
            <a:ext uri="{FF2B5EF4-FFF2-40B4-BE49-F238E27FC236}">
              <a16:creationId xmlns:a16="http://schemas.microsoft.com/office/drawing/2014/main" id="{00000000-0008-0000-1C00-00009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4" name="Option Button 2713">
          <a:extLst>
            <a:ext uri="{FF2B5EF4-FFF2-40B4-BE49-F238E27FC236}">
              <a16:creationId xmlns:a16="http://schemas.microsoft.com/office/drawing/2014/main" id="{00000000-0008-0000-1C00-00009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5" name="Option Button 2714">
          <a:extLst>
            <a:ext uri="{FF2B5EF4-FFF2-40B4-BE49-F238E27FC236}">
              <a16:creationId xmlns:a16="http://schemas.microsoft.com/office/drawing/2014/main" id="{00000000-0008-0000-1C00-00009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6" name="Group Box 2715" descr="Group Box 5">
          <a:extLst>
            <a:ext uri="{FF2B5EF4-FFF2-40B4-BE49-F238E27FC236}">
              <a16:creationId xmlns:a16="http://schemas.microsoft.com/office/drawing/2014/main" id="{00000000-0008-0000-1C00-00009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563</xdr:row>
      <xdr:rowOff>34920</xdr:rowOff>
    </xdr:from>
    <xdr:to>
      <xdr:col>7</xdr:col>
      <xdr:colOff>-323640</xdr:colOff>
      <xdr:row>564</xdr:row>
      <xdr:rowOff>0</xdr:rowOff>
    </xdr:to>
    <xdr:sp macro="" textlink="">
      <xdr:nvSpPr>
        <xdr:cNvPr id="2717" name="Option Button 2716">
          <a:extLst>
            <a:ext uri="{FF2B5EF4-FFF2-40B4-BE49-F238E27FC236}">
              <a16:creationId xmlns:a16="http://schemas.microsoft.com/office/drawing/2014/main" id="{00000000-0008-0000-1C00-00009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8" name="Option Button 2717">
          <a:extLst>
            <a:ext uri="{FF2B5EF4-FFF2-40B4-BE49-F238E27FC236}">
              <a16:creationId xmlns:a16="http://schemas.microsoft.com/office/drawing/2014/main" id="{00000000-0008-0000-1C00-00009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9" name="Option Button 2718">
          <a:extLst>
            <a:ext uri="{FF2B5EF4-FFF2-40B4-BE49-F238E27FC236}">
              <a16:creationId xmlns:a16="http://schemas.microsoft.com/office/drawing/2014/main" id="{00000000-0008-0000-1C00-00009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0" name="Option Button 2719">
          <a:extLst>
            <a:ext uri="{FF2B5EF4-FFF2-40B4-BE49-F238E27FC236}">
              <a16:creationId xmlns:a16="http://schemas.microsoft.com/office/drawing/2014/main" id="{00000000-0008-0000-1C00-0000A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1" name="Group Box 2720" descr="Group Box 5">
          <a:extLst>
            <a:ext uri="{FF2B5EF4-FFF2-40B4-BE49-F238E27FC236}">
              <a16:creationId xmlns:a16="http://schemas.microsoft.com/office/drawing/2014/main" id="{00000000-0008-0000-1C00-0000A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564</xdr:row>
      <xdr:rowOff>34920</xdr:rowOff>
    </xdr:from>
    <xdr:to>
      <xdr:col>7</xdr:col>
      <xdr:colOff>-323640</xdr:colOff>
      <xdr:row>565</xdr:row>
      <xdr:rowOff>0</xdr:rowOff>
    </xdr:to>
    <xdr:sp macro="" textlink="">
      <xdr:nvSpPr>
        <xdr:cNvPr id="2722" name="Option Button 2721">
          <a:extLst>
            <a:ext uri="{FF2B5EF4-FFF2-40B4-BE49-F238E27FC236}">
              <a16:creationId xmlns:a16="http://schemas.microsoft.com/office/drawing/2014/main" id="{00000000-0008-0000-1C00-0000A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3" name="Option Button 2722">
          <a:extLst>
            <a:ext uri="{FF2B5EF4-FFF2-40B4-BE49-F238E27FC236}">
              <a16:creationId xmlns:a16="http://schemas.microsoft.com/office/drawing/2014/main" id="{00000000-0008-0000-1C00-0000A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4" name="Option Button 2723">
          <a:extLst>
            <a:ext uri="{FF2B5EF4-FFF2-40B4-BE49-F238E27FC236}">
              <a16:creationId xmlns:a16="http://schemas.microsoft.com/office/drawing/2014/main" id="{00000000-0008-0000-1C00-0000A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5" name="Option Button 2724">
          <a:extLst>
            <a:ext uri="{FF2B5EF4-FFF2-40B4-BE49-F238E27FC236}">
              <a16:creationId xmlns:a16="http://schemas.microsoft.com/office/drawing/2014/main" id="{00000000-0008-0000-1C00-0000A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6" name="Group Box 2725" descr="Group Box 5">
          <a:extLst>
            <a:ext uri="{FF2B5EF4-FFF2-40B4-BE49-F238E27FC236}">
              <a16:creationId xmlns:a16="http://schemas.microsoft.com/office/drawing/2014/main" id="{00000000-0008-0000-1C00-0000A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565</xdr:row>
      <xdr:rowOff>34920</xdr:rowOff>
    </xdr:from>
    <xdr:to>
      <xdr:col>7</xdr:col>
      <xdr:colOff>-323640</xdr:colOff>
      <xdr:row>566</xdr:row>
      <xdr:rowOff>0</xdr:rowOff>
    </xdr:to>
    <xdr:sp macro="" textlink="">
      <xdr:nvSpPr>
        <xdr:cNvPr id="2727" name="Option Button 2726">
          <a:extLst>
            <a:ext uri="{FF2B5EF4-FFF2-40B4-BE49-F238E27FC236}">
              <a16:creationId xmlns:a16="http://schemas.microsoft.com/office/drawing/2014/main" id="{00000000-0008-0000-1C00-0000A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8" name="Option Button 2727">
          <a:extLst>
            <a:ext uri="{FF2B5EF4-FFF2-40B4-BE49-F238E27FC236}">
              <a16:creationId xmlns:a16="http://schemas.microsoft.com/office/drawing/2014/main" id="{00000000-0008-0000-1C00-0000A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9" name="Option Button 2728">
          <a:extLst>
            <a:ext uri="{FF2B5EF4-FFF2-40B4-BE49-F238E27FC236}">
              <a16:creationId xmlns:a16="http://schemas.microsoft.com/office/drawing/2014/main" id="{00000000-0008-0000-1C00-0000A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0" name="Option Button 2729">
          <a:extLst>
            <a:ext uri="{FF2B5EF4-FFF2-40B4-BE49-F238E27FC236}">
              <a16:creationId xmlns:a16="http://schemas.microsoft.com/office/drawing/2014/main" id="{00000000-0008-0000-1C00-0000A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1" name="Group Box 2730" descr="Group Box 5">
          <a:extLst>
            <a:ext uri="{FF2B5EF4-FFF2-40B4-BE49-F238E27FC236}">
              <a16:creationId xmlns:a16="http://schemas.microsoft.com/office/drawing/2014/main" id="{00000000-0008-0000-1C00-0000A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566</xdr:row>
      <xdr:rowOff>34920</xdr:rowOff>
    </xdr:from>
    <xdr:to>
      <xdr:col>7</xdr:col>
      <xdr:colOff>-323640</xdr:colOff>
      <xdr:row>567</xdr:row>
      <xdr:rowOff>0</xdr:rowOff>
    </xdr:to>
    <xdr:sp macro="" textlink="">
      <xdr:nvSpPr>
        <xdr:cNvPr id="2732" name="Option Button 2731">
          <a:extLst>
            <a:ext uri="{FF2B5EF4-FFF2-40B4-BE49-F238E27FC236}">
              <a16:creationId xmlns:a16="http://schemas.microsoft.com/office/drawing/2014/main" id="{00000000-0008-0000-1C00-0000A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3" name="Option Button 2732">
          <a:extLst>
            <a:ext uri="{FF2B5EF4-FFF2-40B4-BE49-F238E27FC236}">
              <a16:creationId xmlns:a16="http://schemas.microsoft.com/office/drawing/2014/main" id="{00000000-0008-0000-1C00-0000A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4" name="Option Button 2733">
          <a:extLst>
            <a:ext uri="{FF2B5EF4-FFF2-40B4-BE49-F238E27FC236}">
              <a16:creationId xmlns:a16="http://schemas.microsoft.com/office/drawing/2014/main" id="{00000000-0008-0000-1C00-0000A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5" name="Option Button 2734">
          <a:extLst>
            <a:ext uri="{FF2B5EF4-FFF2-40B4-BE49-F238E27FC236}">
              <a16:creationId xmlns:a16="http://schemas.microsoft.com/office/drawing/2014/main" id="{00000000-0008-0000-1C00-0000A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6" name="Group Box 2735" descr="Group Box 5">
          <a:extLst>
            <a:ext uri="{FF2B5EF4-FFF2-40B4-BE49-F238E27FC236}">
              <a16:creationId xmlns:a16="http://schemas.microsoft.com/office/drawing/2014/main" id="{00000000-0008-0000-1C00-0000B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567</xdr:row>
      <xdr:rowOff>34920</xdr:rowOff>
    </xdr:from>
    <xdr:to>
      <xdr:col>7</xdr:col>
      <xdr:colOff>-323640</xdr:colOff>
      <xdr:row>568</xdr:row>
      <xdr:rowOff>0</xdr:rowOff>
    </xdr:to>
    <xdr:sp macro="" textlink="">
      <xdr:nvSpPr>
        <xdr:cNvPr id="2737" name="Option Button 2736">
          <a:extLst>
            <a:ext uri="{FF2B5EF4-FFF2-40B4-BE49-F238E27FC236}">
              <a16:creationId xmlns:a16="http://schemas.microsoft.com/office/drawing/2014/main" id="{00000000-0008-0000-1C00-0000B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8" name="Option Button 2737">
          <a:extLst>
            <a:ext uri="{FF2B5EF4-FFF2-40B4-BE49-F238E27FC236}">
              <a16:creationId xmlns:a16="http://schemas.microsoft.com/office/drawing/2014/main" id="{00000000-0008-0000-1C00-0000B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9" name="Option Button 2738">
          <a:extLst>
            <a:ext uri="{FF2B5EF4-FFF2-40B4-BE49-F238E27FC236}">
              <a16:creationId xmlns:a16="http://schemas.microsoft.com/office/drawing/2014/main" id="{00000000-0008-0000-1C00-0000B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0" name="Option Button 2739">
          <a:extLst>
            <a:ext uri="{FF2B5EF4-FFF2-40B4-BE49-F238E27FC236}">
              <a16:creationId xmlns:a16="http://schemas.microsoft.com/office/drawing/2014/main" id="{00000000-0008-0000-1C00-0000B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1" name="Group Box 2740" descr="Group Box 5">
          <a:extLst>
            <a:ext uri="{FF2B5EF4-FFF2-40B4-BE49-F238E27FC236}">
              <a16:creationId xmlns:a16="http://schemas.microsoft.com/office/drawing/2014/main" id="{00000000-0008-0000-1C00-0000B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568</xdr:row>
      <xdr:rowOff>34920</xdr:rowOff>
    </xdr:from>
    <xdr:to>
      <xdr:col>7</xdr:col>
      <xdr:colOff>-323640</xdr:colOff>
      <xdr:row>569</xdr:row>
      <xdr:rowOff>0</xdr:rowOff>
    </xdr:to>
    <xdr:sp macro="" textlink="">
      <xdr:nvSpPr>
        <xdr:cNvPr id="2742" name="Option Button 2741">
          <a:extLst>
            <a:ext uri="{FF2B5EF4-FFF2-40B4-BE49-F238E27FC236}">
              <a16:creationId xmlns:a16="http://schemas.microsoft.com/office/drawing/2014/main" id="{00000000-0008-0000-1C00-0000B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3" name="Option Button 2742">
          <a:extLst>
            <a:ext uri="{FF2B5EF4-FFF2-40B4-BE49-F238E27FC236}">
              <a16:creationId xmlns:a16="http://schemas.microsoft.com/office/drawing/2014/main" id="{00000000-0008-0000-1C00-0000B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4" name="Option Button 2743">
          <a:extLst>
            <a:ext uri="{FF2B5EF4-FFF2-40B4-BE49-F238E27FC236}">
              <a16:creationId xmlns:a16="http://schemas.microsoft.com/office/drawing/2014/main" id="{00000000-0008-0000-1C00-0000B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5" name="Option Button 2744">
          <a:extLst>
            <a:ext uri="{FF2B5EF4-FFF2-40B4-BE49-F238E27FC236}">
              <a16:creationId xmlns:a16="http://schemas.microsoft.com/office/drawing/2014/main" id="{00000000-0008-0000-1C00-0000B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6" name="Group Box 2745" descr="Group Box 5">
          <a:extLst>
            <a:ext uri="{FF2B5EF4-FFF2-40B4-BE49-F238E27FC236}">
              <a16:creationId xmlns:a16="http://schemas.microsoft.com/office/drawing/2014/main" id="{00000000-0008-0000-1C00-0000B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569</xdr:row>
      <xdr:rowOff>34920</xdr:rowOff>
    </xdr:from>
    <xdr:to>
      <xdr:col>7</xdr:col>
      <xdr:colOff>-323640</xdr:colOff>
      <xdr:row>570</xdr:row>
      <xdr:rowOff>0</xdr:rowOff>
    </xdr:to>
    <xdr:sp macro="" textlink="">
      <xdr:nvSpPr>
        <xdr:cNvPr id="2747" name="Option Button 2746">
          <a:extLst>
            <a:ext uri="{FF2B5EF4-FFF2-40B4-BE49-F238E27FC236}">
              <a16:creationId xmlns:a16="http://schemas.microsoft.com/office/drawing/2014/main" id="{00000000-0008-0000-1C00-0000B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8" name="Option Button 2747">
          <a:extLst>
            <a:ext uri="{FF2B5EF4-FFF2-40B4-BE49-F238E27FC236}">
              <a16:creationId xmlns:a16="http://schemas.microsoft.com/office/drawing/2014/main" id="{00000000-0008-0000-1C00-0000B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9" name="Option Button 2748">
          <a:extLst>
            <a:ext uri="{FF2B5EF4-FFF2-40B4-BE49-F238E27FC236}">
              <a16:creationId xmlns:a16="http://schemas.microsoft.com/office/drawing/2014/main" id="{00000000-0008-0000-1C00-0000B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0" name="Option Button 2749">
          <a:extLst>
            <a:ext uri="{FF2B5EF4-FFF2-40B4-BE49-F238E27FC236}">
              <a16:creationId xmlns:a16="http://schemas.microsoft.com/office/drawing/2014/main" id="{00000000-0008-0000-1C00-0000B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1" name="Group Box 2750" descr="Group Box 5">
          <a:extLst>
            <a:ext uri="{FF2B5EF4-FFF2-40B4-BE49-F238E27FC236}">
              <a16:creationId xmlns:a16="http://schemas.microsoft.com/office/drawing/2014/main" id="{00000000-0008-0000-1C00-0000B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570</xdr:row>
      <xdr:rowOff>34920</xdr:rowOff>
    </xdr:from>
    <xdr:to>
      <xdr:col>7</xdr:col>
      <xdr:colOff>-323640</xdr:colOff>
      <xdr:row>571</xdr:row>
      <xdr:rowOff>0</xdr:rowOff>
    </xdr:to>
    <xdr:sp macro="" textlink="">
      <xdr:nvSpPr>
        <xdr:cNvPr id="2752" name="Option Button 2751">
          <a:extLst>
            <a:ext uri="{FF2B5EF4-FFF2-40B4-BE49-F238E27FC236}">
              <a16:creationId xmlns:a16="http://schemas.microsoft.com/office/drawing/2014/main" id="{00000000-0008-0000-1C00-0000C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3" name="Option Button 2752">
          <a:extLst>
            <a:ext uri="{FF2B5EF4-FFF2-40B4-BE49-F238E27FC236}">
              <a16:creationId xmlns:a16="http://schemas.microsoft.com/office/drawing/2014/main" id="{00000000-0008-0000-1C00-0000C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4" name="Option Button 2753">
          <a:extLst>
            <a:ext uri="{FF2B5EF4-FFF2-40B4-BE49-F238E27FC236}">
              <a16:creationId xmlns:a16="http://schemas.microsoft.com/office/drawing/2014/main" id="{00000000-0008-0000-1C00-0000C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5" name="Option Button 2754">
          <a:extLst>
            <a:ext uri="{FF2B5EF4-FFF2-40B4-BE49-F238E27FC236}">
              <a16:creationId xmlns:a16="http://schemas.microsoft.com/office/drawing/2014/main" id="{00000000-0008-0000-1C00-0000C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6" name="Group Box 2755" descr="Group Box 5">
          <a:extLst>
            <a:ext uri="{FF2B5EF4-FFF2-40B4-BE49-F238E27FC236}">
              <a16:creationId xmlns:a16="http://schemas.microsoft.com/office/drawing/2014/main" id="{00000000-0008-0000-1C00-0000C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571</xdr:row>
      <xdr:rowOff>34920</xdr:rowOff>
    </xdr:from>
    <xdr:to>
      <xdr:col>7</xdr:col>
      <xdr:colOff>-323640</xdr:colOff>
      <xdr:row>572</xdr:row>
      <xdr:rowOff>0</xdr:rowOff>
    </xdr:to>
    <xdr:sp macro="" textlink="">
      <xdr:nvSpPr>
        <xdr:cNvPr id="2757" name="Option Button 2756">
          <a:extLst>
            <a:ext uri="{FF2B5EF4-FFF2-40B4-BE49-F238E27FC236}">
              <a16:creationId xmlns:a16="http://schemas.microsoft.com/office/drawing/2014/main" id="{00000000-0008-0000-1C00-0000C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8" name="Option Button 2757">
          <a:extLst>
            <a:ext uri="{FF2B5EF4-FFF2-40B4-BE49-F238E27FC236}">
              <a16:creationId xmlns:a16="http://schemas.microsoft.com/office/drawing/2014/main" id="{00000000-0008-0000-1C00-0000C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9" name="Option Button 2758">
          <a:extLst>
            <a:ext uri="{FF2B5EF4-FFF2-40B4-BE49-F238E27FC236}">
              <a16:creationId xmlns:a16="http://schemas.microsoft.com/office/drawing/2014/main" id="{00000000-0008-0000-1C00-0000C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0" name="Option Button 2759">
          <a:extLst>
            <a:ext uri="{FF2B5EF4-FFF2-40B4-BE49-F238E27FC236}">
              <a16:creationId xmlns:a16="http://schemas.microsoft.com/office/drawing/2014/main" id="{00000000-0008-0000-1C00-0000C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1" name="Group Box 2760" descr="Group Box 5">
          <a:extLst>
            <a:ext uri="{FF2B5EF4-FFF2-40B4-BE49-F238E27FC236}">
              <a16:creationId xmlns:a16="http://schemas.microsoft.com/office/drawing/2014/main" id="{00000000-0008-0000-1C00-0000C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572</xdr:row>
      <xdr:rowOff>34920</xdr:rowOff>
    </xdr:from>
    <xdr:to>
      <xdr:col>7</xdr:col>
      <xdr:colOff>-323640</xdr:colOff>
      <xdr:row>573</xdr:row>
      <xdr:rowOff>0</xdr:rowOff>
    </xdr:to>
    <xdr:sp macro="" textlink="">
      <xdr:nvSpPr>
        <xdr:cNvPr id="2762" name="Option Button 2761">
          <a:extLst>
            <a:ext uri="{FF2B5EF4-FFF2-40B4-BE49-F238E27FC236}">
              <a16:creationId xmlns:a16="http://schemas.microsoft.com/office/drawing/2014/main" id="{00000000-0008-0000-1C00-0000C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3" name="Option Button 2762">
          <a:extLst>
            <a:ext uri="{FF2B5EF4-FFF2-40B4-BE49-F238E27FC236}">
              <a16:creationId xmlns:a16="http://schemas.microsoft.com/office/drawing/2014/main" id="{00000000-0008-0000-1C00-0000C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4" name="Option Button 2763">
          <a:extLst>
            <a:ext uri="{FF2B5EF4-FFF2-40B4-BE49-F238E27FC236}">
              <a16:creationId xmlns:a16="http://schemas.microsoft.com/office/drawing/2014/main" id="{00000000-0008-0000-1C00-0000C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5" name="Option Button 2764">
          <a:extLst>
            <a:ext uri="{FF2B5EF4-FFF2-40B4-BE49-F238E27FC236}">
              <a16:creationId xmlns:a16="http://schemas.microsoft.com/office/drawing/2014/main" id="{00000000-0008-0000-1C00-0000C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6" name="Group Box 2765" descr="Group Box 5">
          <a:extLst>
            <a:ext uri="{FF2B5EF4-FFF2-40B4-BE49-F238E27FC236}">
              <a16:creationId xmlns:a16="http://schemas.microsoft.com/office/drawing/2014/main" id="{00000000-0008-0000-1C00-0000C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573</xdr:row>
      <xdr:rowOff>34920</xdr:rowOff>
    </xdr:from>
    <xdr:to>
      <xdr:col>7</xdr:col>
      <xdr:colOff>-323640</xdr:colOff>
      <xdr:row>574</xdr:row>
      <xdr:rowOff>0</xdr:rowOff>
    </xdr:to>
    <xdr:sp macro="" textlink="">
      <xdr:nvSpPr>
        <xdr:cNvPr id="2767" name="Option Button 2766">
          <a:extLst>
            <a:ext uri="{FF2B5EF4-FFF2-40B4-BE49-F238E27FC236}">
              <a16:creationId xmlns:a16="http://schemas.microsoft.com/office/drawing/2014/main" id="{00000000-0008-0000-1C00-0000C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8" name="Option Button 2767">
          <a:extLst>
            <a:ext uri="{FF2B5EF4-FFF2-40B4-BE49-F238E27FC236}">
              <a16:creationId xmlns:a16="http://schemas.microsoft.com/office/drawing/2014/main" id="{00000000-0008-0000-1C00-0000D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9" name="Option Button 2768">
          <a:extLst>
            <a:ext uri="{FF2B5EF4-FFF2-40B4-BE49-F238E27FC236}">
              <a16:creationId xmlns:a16="http://schemas.microsoft.com/office/drawing/2014/main" id="{00000000-0008-0000-1C00-0000D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0" name="Option Button 2769">
          <a:extLst>
            <a:ext uri="{FF2B5EF4-FFF2-40B4-BE49-F238E27FC236}">
              <a16:creationId xmlns:a16="http://schemas.microsoft.com/office/drawing/2014/main" id="{00000000-0008-0000-1C00-0000D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1" name="Group Box 2770" descr="Group Box 5">
          <a:extLst>
            <a:ext uri="{FF2B5EF4-FFF2-40B4-BE49-F238E27FC236}">
              <a16:creationId xmlns:a16="http://schemas.microsoft.com/office/drawing/2014/main" id="{00000000-0008-0000-1C00-0000D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574</xdr:row>
      <xdr:rowOff>34920</xdr:rowOff>
    </xdr:from>
    <xdr:to>
      <xdr:col>7</xdr:col>
      <xdr:colOff>-323640</xdr:colOff>
      <xdr:row>575</xdr:row>
      <xdr:rowOff>0</xdr:rowOff>
    </xdr:to>
    <xdr:sp macro="" textlink="">
      <xdr:nvSpPr>
        <xdr:cNvPr id="2772" name="Option Button 2771">
          <a:extLst>
            <a:ext uri="{FF2B5EF4-FFF2-40B4-BE49-F238E27FC236}">
              <a16:creationId xmlns:a16="http://schemas.microsoft.com/office/drawing/2014/main" id="{00000000-0008-0000-1C00-0000D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3" name="Option Button 2772">
          <a:extLst>
            <a:ext uri="{FF2B5EF4-FFF2-40B4-BE49-F238E27FC236}">
              <a16:creationId xmlns:a16="http://schemas.microsoft.com/office/drawing/2014/main" id="{00000000-0008-0000-1C00-0000D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4" name="Option Button 2773">
          <a:extLst>
            <a:ext uri="{FF2B5EF4-FFF2-40B4-BE49-F238E27FC236}">
              <a16:creationId xmlns:a16="http://schemas.microsoft.com/office/drawing/2014/main" id="{00000000-0008-0000-1C00-0000D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5" name="Option Button 2774">
          <a:extLst>
            <a:ext uri="{FF2B5EF4-FFF2-40B4-BE49-F238E27FC236}">
              <a16:creationId xmlns:a16="http://schemas.microsoft.com/office/drawing/2014/main" id="{00000000-0008-0000-1C00-0000D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6" name="Group Box 2775" descr="Group Box 5">
          <a:extLst>
            <a:ext uri="{FF2B5EF4-FFF2-40B4-BE49-F238E27FC236}">
              <a16:creationId xmlns:a16="http://schemas.microsoft.com/office/drawing/2014/main" id="{00000000-0008-0000-1C00-0000D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575</xdr:row>
      <xdr:rowOff>34920</xdr:rowOff>
    </xdr:from>
    <xdr:to>
      <xdr:col>7</xdr:col>
      <xdr:colOff>-323640</xdr:colOff>
      <xdr:row>576</xdr:row>
      <xdr:rowOff>0</xdr:rowOff>
    </xdr:to>
    <xdr:sp macro="" textlink="">
      <xdr:nvSpPr>
        <xdr:cNvPr id="2777" name="Option Button 2776">
          <a:extLst>
            <a:ext uri="{FF2B5EF4-FFF2-40B4-BE49-F238E27FC236}">
              <a16:creationId xmlns:a16="http://schemas.microsoft.com/office/drawing/2014/main" id="{00000000-0008-0000-1C00-0000D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8" name="Option Button 2777">
          <a:extLst>
            <a:ext uri="{FF2B5EF4-FFF2-40B4-BE49-F238E27FC236}">
              <a16:creationId xmlns:a16="http://schemas.microsoft.com/office/drawing/2014/main" id="{00000000-0008-0000-1C00-0000D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9" name="Option Button 2778">
          <a:extLst>
            <a:ext uri="{FF2B5EF4-FFF2-40B4-BE49-F238E27FC236}">
              <a16:creationId xmlns:a16="http://schemas.microsoft.com/office/drawing/2014/main" id="{00000000-0008-0000-1C00-0000D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0" name="Option Button 2779">
          <a:extLst>
            <a:ext uri="{FF2B5EF4-FFF2-40B4-BE49-F238E27FC236}">
              <a16:creationId xmlns:a16="http://schemas.microsoft.com/office/drawing/2014/main" id="{00000000-0008-0000-1C00-0000D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1" name="Group Box 2780" descr="Group Box 5">
          <a:extLst>
            <a:ext uri="{FF2B5EF4-FFF2-40B4-BE49-F238E27FC236}">
              <a16:creationId xmlns:a16="http://schemas.microsoft.com/office/drawing/2014/main" id="{00000000-0008-0000-1C00-0000D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576</xdr:row>
      <xdr:rowOff>34920</xdr:rowOff>
    </xdr:from>
    <xdr:to>
      <xdr:col>7</xdr:col>
      <xdr:colOff>-323640</xdr:colOff>
      <xdr:row>577</xdr:row>
      <xdr:rowOff>0</xdr:rowOff>
    </xdr:to>
    <xdr:sp macro="" textlink="">
      <xdr:nvSpPr>
        <xdr:cNvPr id="2782" name="Option Button 2781">
          <a:extLst>
            <a:ext uri="{FF2B5EF4-FFF2-40B4-BE49-F238E27FC236}">
              <a16:creationId xmlns:a16="http://schemas.microsoft.com/office/drawing/2014/main" id="{00000000-0008-0000-1C00-0000D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3" name="Option Button 2782">
          <a:extLst>
            <a:ext uri="{FF2B5EF4-FFF2-40B4-BE49-F238E27FC236}">
              <a16:creationId xmlns:a16="http://schemas.microsoft.com/office/drawing/2014/main" id="{00000000-0008-0000-1C00-0000D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4" name="Option Button 2783">
          <a:extLst>
            <a:ext uri="{FF2B5EF4-FFF2-40B4-BE49-F238E27FC236}">
              <a16:creationId xmlns:a16="http://schemas.microsoft.com/office/drawing/2014/main" id="{00000000-0008-0000-1C00-0000E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5" name="Option Button 2784">
          <a:extLst>
            <a:ext uri="{FF2B5EF4-FFF2-40B4-BE49-F238E27FC236}">
              <a16:creationId xmlns:a16="http://schemas.microsoft.com/office/drawing/2014/main" id="{00000000-0008-0000-1C00-0000E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6" name="Group Box 2785" descr="Group Box 5">
          <a:extLst>
            <a:ext uri="{FF2B5EF4-FFF2-40B4-BE49-F238E27FC236}">
              <a16:creationId xmlns:a16="http://schemas.microsoft.com/office/drawing/2014/main" id="{00000000-0008-0000-1C00-0000E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577</xdr:row>
      <xdr:rowOff>34920</xdr:rowOff>
    </xdr:from>
    <xdr:to>
      <xdr:col>7</xdr:col>
      <xdr:colOff>-323640</xdr:colOff>
      <xdr:row>578</xdr:row>
      <xdr:rowOff>0</xdr:rowOff>
    </xdr:to>
    <xdr:sp macro="" textlink="">
      <xdr:nvSpPr>
        <xdr:cNvPr id="2787" name="Option Button 2786">
          <a:extLst>
            <a:ext uri="{FF2B5EF4-FFF2-40B4-BE49-F238E27FC236}">
              <a16:creationId xmlns:a16="http://schemas.microsoft.com/office/drawing/2014/main" id="{00000000-0008-0000-1C00-0000E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8" name="Option Button 2787">
          <a:extLst>
            <a:ext uri="{FF2B5EF4-FFF2-40B4-BE49-F238E27FC236}">
              <a16:creationId xmlns:a16="http://schemas.microsoft.com/office/drawing/2014/main" id="{00000000-0008-0000-1C00-0000E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9" name="Option Button 2788">
          <a:extLst>
            <a:ext uri="{FF2B5EF4-FFF2-40B4-BE49-F238E27FC236}">
              <a16:creationId xmlns:a16="http://schemas.microsoft.com/office/drawing/2014/main" id="{00000000-0008-0000-1C00-0000E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0" name="Option Button 2789">
          <a:extLst>
            <a:ext uri="{FF2B5EF4-FFF2-40B4-BE49-F238E27FC236}">
              <a16:creationId xmlns:a16="http://schemas.microsoft.com/office/drawing/2014/main" id="{00000000-0008-0000-1C00-0000E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1" name="Group Box 2790" descr="Group Box 5">
          <a:extLst>
            <a:ext uri="{FF2B5EF4-FFF2-40B4-BE49-F238E27FC236}">
              <a16:creationId xmlns:a16="http://schemas.microsoft.com/office/drawing/2014/main" id="{00000000-0008-0000-1C00-0000E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578</xdr:row>
      <xdr:rowOff>34920</xdr:rowOff>
    </xdr:from>
    <xdr:to>
      <xdr:col>7</xdr:col>
      <xdr:colOff>-323640</xdr:colOff>
      <xdr:row>579</xdr:row>
      <xdr:rowOff>0</xdr:rowOff>
    </xdr:to>
    <xdr:sp macro="" textlink="">
      <xdr:nvSpPr>
        <xdr:cNvPr id="2792" name="Option Button 2791">
          <a:extLst>
            <a:ext uri="{FF2B5EF4-FFF2-40B4-BE49-F238E27FC236}">
              <a16:creationId xmlns:a16="http://schemas.microsoft.com/office/drawing/2014/main" id="{00000000-0008-0000-1C00-0000E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3" name="Option Button 2792">
          <a:extLst>
            <a:ext uri="{FF2B5EF4-FFF2-40B4-BE49-F238E27FC236}">
              <a16:creationId xmlns:a16="http://schemas.microsoft.com/office/drawing/2014/main" id="{00000000-0008-0000-1C00-0000E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4" name="Option Button 2793">
          <a:extLst>
            <a:ext uri="{FF2B5EF4-FFF2-40B4-BE49-F238E27FC236}">
              <a16:creationId xmlns:a16="http://schemas.microsoft.com/office/drawing/2014/main" id="{00000000-0008-0000-1C00-0000E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5" name="Option Button 2794">
          <a:extLst>
            <a:ext uri="{FF2B5EF4-FFF2-40B4-BE49-F238E27FC236}">
              <a16:creationId xmlns:a16="http://schemas.microsoft.com/office/drawing/2014/main" id="{00000000-0008-0000-1C00-0000E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6" name="Group Box 2795" descr="Group Box 5">
          <a:extLst>
            <a:ext uri="{FF2B5EF4-FFF2-40B4-BE49-F238E27FC236}">
              <a16:creationId xmlns:a16="http://schemas.microsoft.com/office/drawing/2014/main" id="{00000000-0008-0000-1C00-0000E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579</xdr:row>
      <xdr:rowOff>34920</xdr:rowOff>
    </xdr:from>
    <xdr:to>
      <xdr:col>7</xdr:col>
      <xdr:colOff>-323640</xdr:colOff>
      <xdr:row>580</xdr:row>
      <xdr:rowOff>0</xdr:rowOff>
    </xdr:to>
    <xdr:sp macro="" textlink="">
      <xdr:nvSpPr>
        <xdr:cNvPr id="2797" name="Option Button 2796">
          <a:extLst>
            <a:ext uri="{FF2B5EF4-FFF2-40B4-BE49-F238E27FC236}">
              <a16:creationId xmlns:a16="http://schemas.microsoft.com/office/drawing/2014/main" id="{00000000-0008-0000-1C00-0000E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8" name="Option Button 2797">
          <a:extLst>
            <a:ext uri="{FF2B5EF4-FFF2-40B4-BE49-F238E27FC236}">
              <a16:creationId xmlns:a16="http://schemas.microsoft.com/office/drawing/2014/main" id="{00000000-0008-0000-1C00-0000E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9" name="Option Button 2798">
          <a:extLst>
            <a:ext uri="{FF2B5EF4-FFF2-40B4-BE49-F238E27FC236}">
              <a16:creationId xmlns:a16="http://schemas.microsoft.com/office/drawing/2014/main" id="{00000000-0008-0000-1C00-0000E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0" name="Option Button 2799">
          <a:extLst>
            <a:ext uri="{FF2B5EF4-FFF2-40B4-BE49-F238E27FC236}">
              <a16:creationId xmlns:a16="http://schemas.microsoft.com/office/drawing/2014/main" id="{00000000-0008-0000-1C00-0000F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1" name="Group Box 2800" descr="Group Box 5">
          <a:extLst>
            <a:ext uri="{FF2B5EF4-FFF2-40B4-BE49-F238E27FC236}">
              <a16:creationId xmlns:a16="http://schemas.microsoft.com/office/drawing/2014/main" id="{00000000-0008-0000-1C00-0000F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580</xdr:row>
      <xdr:rowOff>34920</xdr:rowOff>
    </xdr:from>
    <xdr:to>
      <xdr:col>7</xdr:col>
      <xdr:colOff>-323640</xdr:colOff>
      <xdr:row>581</xdr:row>
      <xdr:rowOff>0</xdr:rowOff>
    </xdr:to>
    <xdr:sp macro="" textlink="">
      <xdr:nvSpPr>
        <xdr:cNvPr id="2802" name="Option Button 2801">
          <a:extLst>
            <a:ext uri="{FF2B5EF4-FFF2-40B4-BE49-F238E27FC236}">
              <a16:creationId xmlns:a16="http://schemas.microsoft.com/office/drawing/2014/main" id="{00000000-0008-0000-1C00-0000F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3" name="Option Button 2802">
          <a:extLst>
            <a:ext uri="{FF2B5EF4-FFF2-40B4-BE49-F238E27FC236}">
              <a16:creationId xmlns:a16="http://schemas.microsoft.com/office/drawing/2014/main" id="{00000000-0008-0000-1C00-0000F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4" name="Option Button 2803">
          <a:extLst>
            <a:ext uri="{FF2B5EF4-FFF2-40B4-BE49-F238E27FC236}">
              <a16:creationId xmlns:a16="http://schemas.microsoft.com/office/drawing/2014/main" id="{00000000-0008-0000-1C00-0000F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5" name="Option Button 2804">
          <a:extLst>
            <a:ext uri="{FF2B5EF4-FFF2-40B4-BE49-F238E27FC236}">
              <a16:creationId xmlns:a16="http://schemas.microsoft.com/office/drawing/2014/main" id="{00000000-0008-0000-1C00-0000F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6" name="Group Box 2805" descr="Group Box 5">
          <a:extLst>
            <a:ext uri="{FF2B5EF4-FFF2-40B4-BE49-F238E27FC236}">
              <a16:creationId xmlns:a16="http://schemas.microsoft.com/office/drawing/2014/main" id="{00000000-0008-0000-1C00-0000F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581</xdr:row>
      <xdr:rowOff>34920</xdr:rowOff>
    </xdr:from>
    <xdr:to>
      <xdr:col>7</xdr:col>
      <xdr:colOff>-323640</xdr:colOff>
      <xdr:row>582</xdr:row>
      <xdr:rowOff>0</xdr:rowOff>
    </xdr:to>
    <xdr:sp macro="" textlink="">
      <xdr:nvSpPr>
        <xdr:cNvPr id="2807" name="Option Button 2806">
          <a:extLst>
            <a:ext uri="{FF2B5EF4-FFF2-40B4-BE49-F238E27FC236}">
              <a16:creationId xmlns:a16="http://schemas.microsoft.com/office/drawing/2014/main" id="{00000000-0008-0000-1C00-0000F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8" name="Option Button 2807">
          <a:extLst>
            <a:ext uri="{FF2B5EF4-FFF2-40B4-BE49-F238E27FC236}">
              <a16:creationId xmlns:a16="http://schemas.microsoft.com/office/drawing/2014/main" id="{00000000-0008-0000-1C00-0000F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9" name="Option Button 2808">
          <a:extLst>
            <a:ext uri="{FF2B5EF4-FFF2-40B4-BE49-F238E27FC236}">
              <a16:creationId xmlns:a16="http://schemas.microsoft.com/office/drawing/2014/main" id="{00000000-0008-0000-1C00-0000F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0" name="Option Button 2809">
          <a:extLst>
            <a:ext uri="{FF2B5EF4-FFF2-40B4-BE49-F238E27FC236}">
              <a16:creationId xmlns:a16="http://schemas.microsoft.com/office/drawing/2014/main" id="{00000000-0008-0000-1C00-0000F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1" name="Group Box 2810" descr="Group Box 5">
          <a:extLst>
            <a:ext uri="{FF2B5EF4-FFF2-40B4-BE49-F238E27FC236}">
              <a16:creationId xmlns:a16="http://schemas.microsoft.com/office/drawing/2014/main" id="{00000000-0008-0000-1C00-0000F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582</xdr:row>
      <xdr:rowOff>34920</xdr:rowOff>
    </xdr:from>
    <xdr:to>
      <xdr:col>7</xdr:col>
      <xdr:colOff>-323640</xdr:colOff>
      <xdr:row>583</xdr:row>
      <xdr:rowOff>0</xdr:rowOff>
    </xdr:to>
    <xdr:sp macro="" textlink="">
      <xdr:nvSpPr>
        <xdr:cNvPr id="2812" name="Option Button 2811">
          <a:extLst>
            <a:ext uri="{FF2B5EF4-FFF2-40B4-BE49-F238E27FC236}">
              <a16:creationId xmlns:a16="http://schemas.microsoft.com/office/drawing/2014/main" id="{00000000-0008-0000-1C00-0000F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3" name="Option Button 2812">
          <a:extLst>
            <a:ext uri="{FF2B5EF4-FFF2-40B4-BE49-F238E27FC236}">
              <a16:creationId xmlns:a16="http://schemas.microsoft.com/office/drawing/2014/main" id="{00000000-0008-0000-1C00-0000F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4" name="Option Button 2813">
          <a:extLst>
            <a:ext uri="{FF2B5EF4-FFF2-40B4-BE49-F238E27FC236}">
              <a16:creationId xmlns:a16="http://schemas.microsoft.com/office/drawing/2014/main" id="{00000000-0008-0000-1C00-0000F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5" name="Option Button 2814">
          <a:extLst>
            <a:ext uri="{FF2B5EF4-FFF2-40B4-BE49-F238E27FC236}">
              <a16:creationId xmlns:a16="http://schemas.microsoft.com/office/drawing/2014/main" id="{00000000-0008-0000-1C00-0000F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6" name="Group Box 2815" descr="Group Box 5">
          <a:extLst>
            <a:ext uri="{FF2B5EF4-FFF2-40B4-BE49-F238E27FC236}">
              <a16:creationId xmlns:a16="http://schemas.microsoft.com/office/drawing/2014/main" id="{00000000-0008-0000-1C00-00000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583</xdr:row>
      <xdr:rowOff>34920</xdr:rowOff>
    </xdr:from>
    <xdr:to>
      <xdr:col>7</xdr:col>
      <xdr:colOff>-323640</xdr:colOff>
      <xdr:row>584</xdr:row>
      <xdr:rowOff>0</xdr:rowOff>
    </xdr:to>
    <xdr:sp macro="" textlink="">
      <xdr:nvSpPr>
        <xdr:cNvPr id="2817" name="Option Button 2816">
          <a:extLst>
            <a:ext uri="{FF2B5EF4-FFF2-40B4-BE49-F238E27FC236}">
              <a16:creationId xmlns:a16="http://schemas.microsoft.com/office/drawing/2014/main" id="{00000000-0008-0000-1C00-00000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8" name="Option Button 2817">
          <a:extLst>
            <a:ext uri="{FF2B5EF4-FFF2-40B4-BE49-F238E27FC236}">
              <a16:creationId xmlns:a16="http://schemas.microsoft.com/office/drawing/2014/main" id="{00000000-0008-0000-1C00-00000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9" name="Option Button 2818">
          <a:extLst>
            <a:ext uri="{FF2B5EF4-FFF2-40B4-BE49-F238E27FC236}">
              <a16:creationId xmlns:a16="http://schemas.microsoft.com/office/drawing/2014/main" id="{00000000-0008-0000-1C00-00000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0" name="Option Button 2819">
          <a:extLst>
            <a:ext uri="{FF2B5EF4-FFF2-40B4-BE49-F238E27FC236}">
              <a16:creationId xmlns:a16="http://schemas.microsoft.com/office/drawing/2014/main" id="{00000000-0008-0000-1C00-00000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1" name="Group Box 2820" descr="Group Box 5">
          <a:extLst>
            <a:ext uri="{FF2B5EF4-FFF2-40B4-BE49-F238E27FC236}">
              <a16:creationId xmlns:a16="http://schemas.microsoft.com/office/drawing/2014/main" id="{00000000-0008-0000-1C00-00000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584</xdr:row>
      <xdr:rowOff>34920</xdr:rowOff>
    </xdr:from>
    <xdr:to>
      <xdr:col>7</xdr:col>
      <xdr:colOff>-323640</xdr:colOff>
      <xdr:row>585</xdr:row>
      <xdr:rowOff>0</xdr:rowOff>
    </xdr:to>
    <xdr:sp macro="" textlink="">
      <xdr:nvSpPr>
        <xdr:cNvPr id="2822" name="Option Button 2821">
          <a:extLst>
            <a:ext uri="{FF2B5EF4-FFF2-40B4-BE49-F238E27FC236}">
              <a16:creationId xmlns:a16="http://schemas.microsoft.com/office/drawing/2014/main" id="{00000000-0008-0000-1C00-00000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3" name="Option Button 2822">
          <a:extLst>
            <a:ext uri="{FF2B5EF4-FFF2-40B4-BE49-F238E27FC236}">
              <a16:creationId xmlns:a16="http://schemas.microsoft.com/office/drawing/2014/main" id="{00000000-0008-0000-1C00-00000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4" name="Option Button 2823">
          <a:extLst>
            <a:ext uri="{FF2B5EF4-FFF2-40B4-BE49-F238E27FC236}">
              <a16:creationId xmlns:a16="http://schemas.microsoft.com/office/drawing/2014/main" id="{00000000-0008-0000-1C00-00000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5" name="Option Button 2824">
          <a:extLst>
            <a:ext uri="{FF2B5EF4-FFF2-40B4-BE49-F238E27FC236}">
              <a16:creationId xmlns:a16="http://schemas.microsoft.com/office/drawing/2014/main" id="{00000000-0008-0000-1C00-00000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6" name="Group Box 2825" descr="Group Box 5">
          <a:extLst>
            <a:ext uri="{FF2B5EF4-FFF2-40B4-BE49-F238E27FC236}">
              <a16:creationId xmlns:a16="http://schemas.microsoft.com/office/drawing/2014/main" id="{00000000-0008-0000-1C00-00000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585</xdr:row>
      <xdr:rowOff>34920</xdr:rowOff>
    </xdr:from>
    <xdr:to>
      <xdr:col>7</xdr:col>
      <xdr:colOff>-323640</xdr:colOff>
      <xdr:row>586</xdr:row>
      <xdr:rowOff>0</xdr:rowOff>
    </xdr:to>
    <xdr:sp macro="" textlink="">
      <xdr:nvSpPr>
        <xdr:cNvPr id="2827" name="Option Button 2826">
          <a:extLst>
            <a:ext uri="{FF2B5EF4-FFF2-40B4-BE49-F238E27FC236}">
              <a16:creationId xmlns:a16="http://schemas.microsoft.com/office/drawing/2014/main" id="{00000000-0008-0000-1C00-00000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8" name="Option Button 2827">
          <a:extLst>
            <a:ext uri="{FF2B5EF4-FFF2-40B4-BE49-F238E27FC236}">
              <a16:creationId xmlns:a16="http://schemas.microsoft.com/office/drawing/2014/main" id="{00000000-0008-0000-1C00-00000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9" name="Option Button 2828">
          <a:extLst>
            <a:ext uri="{FF2B5EF4-FFF2-40B4-BE49-F238E27FC236}">
              <a16:creationId xmlns:a16="http://schemas.microsoft.com/office/drawing/2014/main" id="{00000000-0008-0000-1C00-00000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0" name="Option Button 2829">
          <a:extLst>
            <a:ext uri="{FF2B5EF4-FFF2-40B4-BE49-F238E27FC236}">
              <a16:creationId xmlns:a16="http://schemas.microsoft.com/office/drawing/2014/main" id="{00000000-0008-0000-1C00-00000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1" name="Group Box 2830" descr="Group Box 5">
          <a:extLst>
            <a:ext uri="{FF2B5EF4-FFF2-40B4-BE49-F238E27FC236}">
              <a16:creationId xmlns:a16="http://schemas.microsoft.com/office/drawing/2014/main" id="{00000000-0008-0000-1C00-00000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586</xdr:row>
      <xdr:rowOff>34920</xdr:rowOff>
    </xdr:from>
    <xdr:to>
      <xdr:col>7</xdr:col>
      <xdr:colOff>-323640</xdr:colOff>
      <xdr:row>587</xdr:row>
      <xdr:rowOff>0</xdr:rowOff>
    </xdr:to>
    <xdr:sp macro="" textlink="">
      <xdr:nvSpPr>
        <xdr:cNvPr id="2832" name="Option Button 2831">
          <a:extLst>
            <a:ext uri="{FF2B5EF4-FFF2-40B4-BE49-F238E27FC236}">
              <a16:creationId xmlns:a16="http://schemas.microsoft.com/office/drawing/2014/main" id="{00000000-0008-0000-1C00-00001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3" name="Option Button 2832">
          <a:extLst>
            <a:ext uri="{FF2B5EF4-FFF2-40B4-BE49-F238E27FC236}">
              <a16:creationId xmlns:a16="http://schemas.microsoft.com/office/drawing/2014/main" id="{00000000-0008-0000-1C00-00001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4" name="Option Button 2833">
          <a:extLst>
            <a:ext uri="{FF2B5EF4-FFF2-40B4-BE49-F238E27FC236}">
              <a16:creationId xmlns:a16="http://schemas.microsoft.com/office/drawing/2014/main" id="{00000000-0008-0000-1C00-00001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5" name="Option Button 2834">
          <a:extLst>
            <a:ext uri="{FF2B5EF4-FFF2-40B4-BE49-F238E27FC236}">
              <a16:creationId xmlns:a16="http://schemas.microsoft.com/office/drawing/2014/main" id="{00000000-0008-0000-1C00-00001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6" name="Group Box 2835" descr="Group Box 5">
          <a:extLst>
            <a:ext uri="{FF2B5EF4-FFF2-40B4-BE49-F238E27FC236}">
              <a16:creationId xmlns:a16="http://schemas.microsoft.com/office/drawing/2014/main" id="{00000000-0008-0000-1C00-00001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587</xdr:row>
      <xdr:rowOff>34920</xdr:rowOff>
    </xdr:from>
    <xdr:to>
      <xdr:col>7</xdr:col>
      <xdr:colOff>-323640</xdr:colOff>
      <xdr:row>588</xdr:row>
      <xdr:rowOff>0</xdr:rowOff>
    </xdr:to>
    <xdr:sp macro="" textlink="">
      <xdr:nvSpPr>
        <xdr:cNvPr id="2837" name="Option Button 2836">
          <a:extLst>
            <a:ext uri="{FF2B5EF4-FFF2-40B4-BE49-F238E27FC236}">
              <a16:creationId xmlns:a16="http://schemas.microsoft.com/office/drawing/2014/main" id="{00000000-0008-0000-1C00-00001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8" name="Option Button 2837">
          <a:extLst>
            <a:ext uri="{FF2B5EF4-FFF2-40B4-BE49-F238E27FC236}">
              <a16:creationId xmlns:a16="http://schemas.microsoft.com/office/drawing/2014/main" id="{00000000-0008-0000-1C00-00001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9" name="Option Button 2838">
          <a:extLst>
            <a:ext uri="{FF2B5EF4-FFF2-40B4-BE49-F238E27FC236}">
              <a16:creationId xmlns:a16="http://schemas.microsoft.com/office/drawing/2014/main" id="{00000000-0008-0000-1C00-00001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0" name="Option Button 2839">
          <a:extLst>
            <a:ext uri="{FF2B5EF4-FFF2-40B4-BE49-F238E27FC236}">
              <a16:creationId xmlns:a16="http://schemas.microsoft.com/office/drawing/2014/main" id="{00000000-0008-0000-1C00-00001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1" name="Group Box 2840" descr="Group Box 5">
          <a:extLst>
            <a:ext uri="{FF2B5EF4-FFF2-40B4-BE49-F238E27FC236}">
              <a16:creationId xmlns:a16="http://schemas.microsoft.com/office/drawing/2014/main" id="{00000000-0008-0000-1C00-00001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588</xdr:row>
      <xdr:rowOff>34920</xdr:rowOff>
    </xdr:from>
    <xdr:to>
      <xdr:col>7</xdr:col>
      <xdr:colOff>-323640</xdr:colOff>
      <xdr:row>589</xdr:row>
      <xdr:rowOff>0</xdr:rowOff>
    </xdr:to>
    <xdr:sp macro="" textlink="">
      <xdr:nvSpPr>
        <xdr:cNvPr id="2842" name="Option Button 2841">
          <a:extLst>
            <a:ext uri="{FF2B5EF4-FFF2-40B4-BE49-F238E27FC236}">
              <a16:creationId xmlns:a16="http://schemas.microsoft.com/office/drawing/2014/main" id="{00000000-0008-0000-1C00-00001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3" name="Option Button 2842">
          <a:extLst>
            <a:ext uri="{FF2B5EF4-FFF2-40B4-BE49-F238E27FC236}">
              <a16:creationId xmlns:a16="http://schemas.microsoft.com/office/drawing/2014/main" id="{00000000-0008-0000-1C00-00001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4" name="Option Button 2843">
          <a:extLst>
            <a:ext uri="{FF2B5EF4-FFF2-40B4-BE49-F238E27FC236}">
              <a16:creationId xmlns:a16="http://schemas.microsoft.com/office/drawing/2014/main" id="{00000000-0008-0000-1C00-00001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5" name="Option Button 2844">
          <a:extLst>
            <a:ext uri="{FF2B5EF4-FFF2-40B4-BE49-F238E27FC236}">
              <a16:creationId xmlns:a16="http://schemas.microsoft.com/office/drawing/2014/main" id="{00000000-0008-0000-1C00-00001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6" name="Group Box 2845" descr="Group Box 5">
          <a:extLst>
            <a:ext uri="{FF2B5EF4-FFF2-40B4-BE49-F238E27FC236}">
              <a16:creationId xmlns:a16="http://schemas.microsoft.com/office/drawing/2014/main" id="{00000000-0008-0000-1C00-00001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589</xdr:row>
      <xdr:rowOff>34920</xdr:rowOff>
    </xdr:from>
    <xdr:to>
      <xdr:col>7</xdr:col>
      <xdr:colOff>-323640</xdr:colOff>
      <xdr:row>590</xdr:row>
      <xdr:rowOff>0</xdr:rowOff>
    </xdr:to>
    <xdr:sp macro="" textlink="">
      <xdr:nvSpPr>
        <xdr:cNvPr id="2847" name="Option Button 2846">
          <a:extLst>
            <a:ext uri="{FF2B5EF4-FFF2-40B4-BE49-F238E27FC236}">
              <a16:creationId xmlns:a16="http://schemas.microsoft.com/office/drawing/2014/main" id="{00000000-0008-0000-1C00-00001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8" name="Option Button 2847">
          <a:extLst>
            <a:ext uri="{FF2B5EF4-FFF2-40B4-BE49-F238E27FC236}">
              <a16:creationId xmlns:a16="http://schemas.microsoft.com/office/drawing/2014/main" id="{00000000-0008-0000-1C00-00002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9" name="Option Button 2848">
          <a:extLst>
            <a:ext uri="{FF2B5EF4-FFF2-40B4-BE49-F238E27FC236}">
              <a16:creationId xmlns:a16="http://schemas.microsoft.com/office/drawing/2014/main" id="{00000000-0008-0000-1C00-00002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0" name="Option Button 2849">
          <a:extLst>
            <a:ext uri="{FF2B5EF4-FFF2-40B4-BE49-F238E27FC236}">
              <a16:creationId xmlns:a16="http://schemas.microsoft.com/office/drawing/2014/main" id="{00000000-0008-0000-1C00-00002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1" name="Group Box 2850" descr="Group Box 5">
          <a:extLst>
            <a:ext uri="{FF2B5EF4-FFF2-40B4-BE49-F238E27FC236}">
              <a16:creationId xmlns:a16="http://schemas.microsoft.com/office/drawing/2014/main" id="{00000000-0008-0000-1C00-00002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590</xdr:row>
      <xdr:rowOff>34920</xdr:rowOff>
    </xdr:from>
    <xdr:to>
      <xdr:col>7</xdr:col>
      <xdr:colOff>-323640</xdr:colOff>
      <xdr:row>591</xdr:row>
      <xdr:rowOff>0</xdr:rowOff>
    </xdr:to>
    <xdr:sp macro="" textlink="">
      <xdr:nvSpPr>
        <xdr:cNvPr id="2852" name="Option Button 2851">
          <a:extLst>
            <a:ext uri="{FF2B5EF4-FFF2-40B4-BE49-F238E27FC236}">
              <a16:creationId xmlns:a16="http://schemas.microsoft.com/office/drawing/2014/main" id="{00000000-0008-0000-1C00-00002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3" name="Option Button 2852">
          <a:extLst>
            <a:ext uri="{FF2B5EF4-FFF2-40B4-BE49-F238E27FC236}">
              <a16:creationId xmlns:a16="http://schemas.microsoft.com/office/drawing/2014/main" id="{00000000-0008-0000-1C00-00002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4" name="Option Button 2853">
          <a:extLst>
            <a:ext uri="{FF2B5EF4-FFF2-40B4-BE49-F238E27FC236}">
              <a16:creationId xmlns:a16="http://schemas.microsoft.com/office/drawing/2014/main" id="{00000000-0008-0000-1C00-00002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5" name="Option Button 2854">
          <a:extLst>
            <a:ext uri="{FF2B5EF4-FFF2-40B4-BE49-F238E27FC236}">
              <a16:creationId xmlns:a16="http://schemas.microsoft.com/office/drawing/2014/main" id="{00000000-0008-0000-1C00-00002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6" name="Group Box 2855" descr="Group Box 5">
          <a:extLst>
            <a:ext uri="{FF2B5EF4-FFF2-40B4-BE49-F238E27FC236}">
              <a16:creationId xmlns:a16="http://schemas.microsoft.com/office/drawing/2014/main" id="{00000000-0008-0000-1C00-00002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591</xdr:row>
      <xdr:rowOff>34920</xdr:rowOff>
    </xdr:from>
    <xdr:to>
      <xdr:col>7</xdr:col>
      <xdr:colOff>-323640</xdr:colOff>
      <xdr:row>592</xdr:row>
      <xdr:rowOff>0</xdr:rowOff>
    </xdr:to>
    <xdr:sp macro="" textlink="">
      <xdr:nvSpPr>
        <xdr:cNvPr id="2857" name="Option Button 2856">
          <a:extLst>
            <a:ext uri="{FF2B5EF4-FFF2-40B4-BE49-F238E27FC236}">
              <a16:creationId xmlns:a16="http://schemas.microsoft.com/office/drawing/2014/main" id="{00000000-0008-0000-1C00-00002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8" name="Option Button 2857">
          <a:extLst>
            <a:ext uri="{FF2B5EF4-FFF2-40B4-BE49-F238E27FC236}">
              <a16:creationId xmlns:a16="http://schemas.microsoft.com/office/drawing/2014/main" id="{00000000-0008-0000-1C00-00002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9" name="Option Button 2858">
          <a:extLst>
            <a:ext uri="{FF2B5EF4-FFF2-40B4-BE49-F238E27FC236}">
              <a16:creationId xmlns:a16="http://schemas.microsoft.com/office/drawing/2014/main" id="{00000000-0008-0000-1C00-00002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0" name="Option Button 2859">
          <a:extLst>
            <a:ext uri="{FF2B5EF4-FFF2-40B4-BE49-F238E27FC236}">
              <a16:creationId xmlns:a16="http://schemas.microsoft.com/office/drawing/2014/main" id="{00000000-0008-0000-1C00-00002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1" name="Group Box 2860" descr="Group Box 5">
          <a:extLst>
            <a:ext uri="{FF2B5EF4-FFF2-40B4-BE49-F238E27FC236}">
              <a16:creationId xmlns:a16="http://schemas.microsoft.com/office/drawing/2014/main" id="{00000000-0008-0000-1C00-00002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592</xdr:row>
      <xdr:rowOff>34920</xdr:rowOff>
    </xdr:from>
    <xdr:to>
      <xdr:col>7</xdr:col>
      <xdr:colOff>-323640</xdr:colOff>
      <xdr:row>593</xdr:row>
      <xdr:rowOff>0</xdr:rowOff>
    </xdr:to>
    <xdr:sp macro="" textlink="">
      <xdr:nvSpPr>
        <xdr:cNvPr id="2862" name="Option Button 2861">
          <a:extLst>
            <a:ext uri="{FF2B5EF4-FFF2-40B4-BE49-F238E27FC236}">
              <a16:creationId xmlns:a16="http://schemas.microsoft.com/office/drawing/2014/main" id="{00000000-0008-0000-1C00-00002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3" name="Option Button 2862">
          <a:extLst>
            <a:ext uri="{FF2B5EF4-FFF2-40B4-BE49-F238E27FC236}">
              <a16:creationId xmlns:a16="http://schemas.microsoft.com/office/drawing/2014/main" id="{00000000-0008-0000-1C00-00002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4" name="Option Button 2863">
          <a:extLst>
            <a:ext uri="{FF2B5EF4-FFF2-40B4-BE49-F238E27FC236}">
              <a16:creationId xmlns:a16="http://schemas.microsoft.com/office/drawing/2014/main" id="{00000000-0008-0000-1C00-00003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5" name="Option Button 2864">
          <a:extLst>
            <a:ext uri="{FF2B5EF4-FFF2-40B4-BE49-F238E27FC236}">
              <a16:creationId xmlns:a16="http://schemas.microsoft.com/office/drawing/2014/main" id="{00000000-0008-0000-1C00-00003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6" name="Group Box 2865" descr="Group Box 5">
          <a:extLst>
            <a:ext uri="{FF2B5EF4-FFF2-40B4-BE49-F238E27FC236}">
              <a16:creationId xmlns:a16="http://schemas.microsoft.com/office/drawing/2014/main" id="{00000000-0008-0000-1C00-00003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593</xdr:row>
      <xdr:rowOff>34920</xdr:rowOff>
    </xdr:from>
    <xdr:to>
      <xdr:col>7</xdr:col>
      <xdr:colOff>-323640</xdr:colOff>
      <xdr:row>594</xdr:row>
      <xdr:rowOff>0</xdr:rowOff>
    </xdr:to>
    <xdr:sp macro="" textlink="">
      <xdr:nvSpPr>
        <xdr:cNvPr id="2867" name="Option Button 2866">
          <a:extLst>
            <a:ext uri="{FF2B5EF4-FFF2-40B4-BE49-F238E27FC236}">
              <a16:creationId xmlns:a16="http://schemas.microsoft.com/office/drawing/2014/main" id="{00000000-0008-0000-1C00-00003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8" name="Option Button 2867">
          <a:extLst>
            <a:ext uri="{FF2B5EF4-FFF2-40B4-BE49-F238E27FC236}">
              <a16:creationId xmlns:a16="http://schemas.microsoft.com/office/drawing/2014/main" id="{00000000-0008-0000-1C00-00003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9" name="Option Button 2868">
          <a:extLst>
            <a:ext uri="{FF2B5EF4-FFF2-40B4-BE49-F238E27FC236}">
              <a16:creationId xmlns:a16="http://schemas.microsoft.com/office/drawing/2014/main" id="{00000000-0008-0000-1C00-00003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0" name="Option Button 2869">
          <a:extLst>
            <a:ext uri="{FF2B5EF4-FFF2-40B4-BE49-F238E27FC236}">
              <a16:creationId xmlns:a16="http://schemas.microsoft.com/office/drawing/2014/main" id="{00000000-0008-0000-1C00-00003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1" name="Group Box 2870" descr="Group Box 5">
          <a:extLst>
            <a:ext uri="{FF2B5EF4-FFF2-40B4-BE49-F238E27FC236}">
              <a16:creationId xmlns:a16="http://schemas.microsoft.com/office/drawing/2014/main" id="{00000000-0008-0000-1C00-00003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594</xdr:row>
      <xdr:rowOff>34920</xdr:rowOff>
    </xdr:from>
    <xdr:to>
      <xdr:col>7</xdr:col>
      <xdr:colOff>-323640</xdr:colOff>
      <xdr:row>595</xdr:row>
      <xdr:rowOff>0</xdr:rowOff>
    </xdr:to>
    <xdr:sp macro="" textlink="">
      <xdr:nvSpPr>
        <xdr:cNvPr id="2872" name="Option Button 2871">
          <a:extLst>
            <a:ext uri="{FF2B5EF4-FFF2-40B4-BE49-F238E27FC236}">
              <a16:creationId xmlns:a16="http://schemas.microsoft.com/office/drawing/2014/main" id="{00000000-0008-0000-1C00-00003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3" name="Option Button 2872">
          <a:extLst>
            <a:ext uri="{FF2B5EF4-FFF2-40B4-BE49-F238E27FC236}">
              <a16:creationId xmlns:a16="http://schemas.microsoft.com/office/drawing/2014/main" id="{00000000-0008-0000-1C00-00003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4" name="Option Button 2873">
          <a:extLst>
            <a:ext uri="{FF2B5EF4-FFF2-40B4-BE49-F238E27FC236}">
              <a16:creationId xmlns:a16="http://schemas.microsoft.com/office/drawing/2014/main" id="{00000000-0008-0000-1C00-00003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5" name="Option Button 2874">
          <a:extLst>
            <a:ext uri="{FF2B5EF4-FFF2-40B4-BE49-F238E27FC236}">
              <a16:creationId xmlns:a16="http://schemas.microsoft.com/office/drawing/2014/main" id="{00000000-0008-0000-1C00-00003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6" name="Group Box 2875" descr="Group Box 5">
          <a:extLst>
            <a:ext uri="{FF2B5EF4-FFF2-40B4-BE49-F238E27FC236}">
              <a16:creationId xmlns:a16="http://schemas.microsoft.com/office/drawing/2014/main" id="{00000000-0008-0000-1C00-00003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595</xdr:row>
      <xdr:rowOff>34920</xdr:rowOff>
    </xdr:from>
    <xdr:to>
      <xdr:col>7</xdr:col>
      <xdr:colOff>-323640</xdr:colOff>
      <xdr:row>596</xdr:row>
      <xdr:rowOff>0</xdr:rowOff>
    </xdr:to>
    <xdr:sp macro="" textlink="">
      <xdr:nvSpPr>
        <xdr:cNvPr id="2877" name="Option Button 2876">
          <a:extLst>
            <a:ext uri="{FF2B5EF4-FFF2-40B4-BE49-F238E27FC236}">
              <a16:creationId xmlns:a16="http://schemas.microsoft.com/office/drawing/2014/main" id="{00000000-0008-0000-1C00-00003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8" name="Option Button 2877">
          <a:extLst>
            <a:ext uri="{FF2B5EF4-FFF2-40B4-BE49-F238E27FC236}">
              <a16:creationId xmlns:a16="http://schemas.microsoft.com/office/drawing/2014/main" id="{00000000-0008-0000-1C00-00003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9" name="Option Button 2878">
          <a:extLst>
            <a:ext uri="{FF2B5EF4-FFF2-40B4-BE49-F238E27FC236}">
              <a16:creationId xmlns:a16="http://schemas.microsoft.com/office/drawing/2014/main" id="{00000000-0008-0000-1C00-00003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0" name="Option Button 2879">
          <a:extLst>
            <a:ext uri="{FF2B5EF4-FFF2-40B4-BE49-F238E27FC236}">
              <a16:creationId xmlns:a16="http://schemas.microsoft.com/office/drawing/2014/main" id="{00000000-0008-0000-1C00-00004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1" name="Group Box 2880" descr="Group Box 5">
          <a:extLst>
            <a:ext uri="{FF2B5EF4-FFF2-40B4-BE49-F238E27FC236}">
              <a16:creationId xmlns:a16="http://schemas.microsoft.com/office/drawing/2014/main" id="{00000000-0008-0000-1C00-00004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596</xdr:row>
      <xdr:rowOff>34920</xdr:rowOff>
    </xdr:from>
    <xdr:to>
      <xdr:col>7</xdr:col>
      <xdr:colOff>-323640</xdr:colOff>
      <xdr:row>597</xdr:row>
      <xdr:rowOff>0</xdr:rowOff>
    </xdr:to>
    <xdr:sp macro="" textlink="">
      <xdr:nvSpPr>
        <xdr:cNvPr id="2882" name="Option Button 2881">
          <a:extLst>
            <a:ext uri="{FF2B5EF4-FFF2-40B4-BE49-F238E27FC236}">
              <a16:creationId xmlns:a16="http://schemas.microsoft.com/office/drawing/2014/main" id="{00000000-0008-0000-1C00-00004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3" name="Option Button 2882">
          <a:extLst>
            <a:ext uri="{FF2B5EF4-FFF2-40B4-BE49-F238E27FC236}">
              <a16:creationId xmlns:a16="http://schemas.microsoft.com/office/drawing/2014/main" id="{00000000-0008-0000-1C00-00004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4" name="Option Button 2883">
          <a:extLst>
            <a:ext uri="{FF2B5EF4-FFF2-40B4-BE49-F238E27FC236}">
              <a16:creationId xmlns:a16="http://schemas.microsoft.com/office/drawing/2014/main" id="{00000000-0008-0000-1C00-00004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5" name="Option Button 2884">
          <a:extLst>
            <a:ext uri="{FF2B5EF4-FFF2-40B4-BE49-F238E27FC236}">
              <a16:creationId xmlns:a16="http://schemas.microsoft.com/office/drawing/2014/main" id="{00000000-0008-0000-1C00-00004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6" name="Group Box 2885" descr="Group Box 5">
          <a:extLst>
            <a:ext uri="{FF2B5EF4-FFF2-40B4-BE49-F238E27FC236}">
              <a16:creationId xmlns:a16="http://schemas.microsoft.com/office/drawing/2014/main" id="{00000000-0008-0000-1C00-00004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597</xdr:row>
      <xdr:rowOff>34920</xdr:rowOff>
    </xdr:from>
    <xdr:to>
      <xdr:col>7</xdr:col>
      <xdr:colOff>-323640</xdr:colOff>
      <xdr:row>598</xdr:row>
      <xdr:rowOff>0</xdr:rowOff>
    </xdr:to>
    <xdr:sp macro="" textlink="">
      <xdr:nvSpPr>
        <xdr:cNvPr id="2887" name="Option Button 2886">
          <a:extLst>
            <a:ext uri="{FF2B5EF4-FFF2-40B4-BE49-F238E27FC236}">
              <a16:creationId xmlns:a16="http://schemas.microsoft.com/office/drawing/2014/main" id="{00000000-0008-0000-1C00-00004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8" name="Option Button 2887">
          <a:extLst>
            <a:ext uri="{FF2B5EF4-FFF2-40B4-BE49-F238E27FC236}">
              <a16:creationId xmlns:a16="http://schemas.microsoft.com/office/drawing/2014/main" id="{00000000-0008-0000-1C00-00004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9" name="Option Button 2888">
          <a:extLst>
            <a:ext uri="{FF2B5EF4-FFF2-40B4-BE49-F238E27FC236}">
              <a16:creationId xmlns:a16="http://schemas.microsoft.com/office/drawing/2014/main" id="{00000000-0008-0000-1C00-00004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0" name="Option Button 2889">
          <a:extLst>
            <a:ext uri="{FF2B5EF4-FFF2-40B4-BE49-F238E27FC236}">
              <a16:creationId xmlns:a16="http://schemas.microsoft.com/office/drawing/2014/main" id="{00000000-0008-0000-1C00-00004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1" name="Group Box 2890" descr="Group Box 5">
          <a:extLst>
            <a:ext uri="{FF2B5EF4-FFF2-40B4-BE49-F238E27FC236}">
              <a16:creationId xmlns:a16="http://schemas.microsoft.com/office/drawing/2014/main" id="{00000000-0008-0000-1C00-00004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598</xdr:row>
      <xdr:rowOff>34920</xdr:rowOff>
    </xdr:from>
    <xdr:to>
      <xdr:col>7</xdr:col>
      <xdr:colOff>-323640</xdr:colOff>
      <xdr:row>599</xdr:row>
      <xdr:rowOff>0</xdr:rowOff>
    </xdr:to>
    <xdr:sp macro="" textlink="">
      <xdr:nvSpPr>
        <xdr:cNvPr id="2892" name="Option Button 2891">
          <a:extLst>
            <a:ext uri="{FF2B5EF4-FFF2-40B4-BE49-F238E27FC236}">
              <a16:creationId xmlns:a16="http://schemas.microsoft.com/office/drawing/2014/main" id="{00000000-0008-0000-1C00-00004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3" name="Option Button 2892">
          <a:extLst>
            <a:ext uri="{FF2B5EF4-FFF2-40B4-BE49-F238E27FC236}">
              <a16:creationId xmlns:a16="http://schemas.microsoft.com/office/drawing/2014/main" id="{00000000-0008-0000-1C00-00004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4" name="Option Button 2893">
          <a:extLst>
            <a:ext uri="{FF2B5EF4-FFF2-40B4-BE49-F238E27FC236}">
              <a16:creationId xmlns:a16="http://schemas.microsoft.com/office/drawing/2014/main" id="{00000000-0008-0000-1C00-00004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5" name="Option Button 2894">
          <a:extLst>
            <a:ext uri="{FF2B5EF4-FFF2-40B4-BE49-F238E27FC236}">
              <a16:creationId xmlns:a16="http://schemas.microsoft.com/office/drawing/2014/main" id="{00000000-0008-0000-1C00-00004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6" name="Group Box 2895" descr="Group Box 5">
          <a:extLst>
            <a:ext uri="{FF2B5EF4-FFF2-40B4-BE49-F238E27FC236}">
              <a16:creationId xmlns:a16="http://schemas.microsoft.com/office/drawing/2014/main" id="{00000000-0008-0000-1C00-00005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599</xdr:row>
      <xdr:rowOff>34920</xdr:rowOff>
    </xdr:from>
    <xdr:to>
      <xdr:col>7</xdr:col>
      <xdr:colOff>-323640</xdr:colOff>
      <xdr:row>600</xdr:row>
      <xdr:rowOff>0</xdr:rowOff>
    </xdr:to>
    <xdr:sp macro="" textlink="">
      <xdr:nvSpPr>
        <xdr:cNvPr id="2897" name="Option Button 2896">
          <a:extLst>
            <a:ext uri="{FF2B5EF4-FFF2-40B4-BE49-F238E27FC236}">
              <a16:creationId xmlns:a16="http://schemas.microsoft.com/office/drawing/2014/main" id="{00000000-0008-0000-1C00-00005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8" name="Option Button 2897">
          <a:extLst>
            <a:ext uri="{FF2B5EF4-FFF2-40B4-BE49-F238E27FC236}">
              <a16:creationId xmlns:a16="http://schemas.microsoft.com/office/drawing/2014/main" id="{00000000-0008-0000-1C00-00005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9" name="Option Button 2898">
          <a:extLst>
            <a:ext uri="{FF2B5EF4-FFF2-40B4-BE49-F238E27FC236}">
              <a16:creationId xmlns:a16="http://schemas.microsoft.com/office/drawing/2014/main" id="{00000000-0008-0000-1C00-00005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0" name="Option Button 2899">
          <a:extLst>
            <a:ext uri="{FF2B5EF4-FFF2-40B4-BE49-F238E27FC236}">
              <a16:creationId xmlns:a16="http://schemas.microsoft.com/office/drawing/2014/main" id="{00000000-0008-0000-1C00-00005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1" name="Group Box 2900" descr="Group Box 5">
          <a:extLst>
            <a:ext uri="{FF2B5EF4-FFF2-40B4-BE49-F238E27FC236}">
              <a16:creationId xmlns:a16="http://schemas.microsoft.com/office/drawing/2014/main" id="{00000000-0008-0000-1C00-00005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xdr:row>
      <xdr:rowOff>34920</xdr:rowOff>
    </xdr:from>
    <xdr:to>
      <xdr:col>7</xdr:col>
      <xdr:colOff>-323640</xdr:colOff>
      <xdr:row>2</xdr:row>
      <xdr:rowOff>0</xdr:rowOff>
    </xdr:to>
    <xdr:sp macro="" textlink="">
      <xdr:nvSpPr>
        <xdr:cNvPr id="2902" name="Option Button 2901">
          <a:extLst>
            <a:ext uri="{FF2B5EF4-FFF2-40B4-BE49-F238E27FC236}">
              <a16:creationId xmlns:a16="http://schemas.microsoft.com/office/drawing/2014/main" id="{00000000-0008-0000-1C00-00005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3" name="Option Button 2902">
          <a:extLst>
            <a:ext uri="{FF2B5EF4-FFF2-40B4-BE49-F238E27FC236}">
              <a16:creationId xmlns:a16="http://schemas.microsoft.com/office/drawing/2014/main" id="{00000000-0008-0000-1C00-00005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4" name="Option Button 2903">
          <a:extLst>
            <a:ext uri="{FF2B5EF4-FFF2-40B4-BE49-F238E27FC236}">
              <a16:creationId xmlns:a16="http://schemas.microsoft.com/office/drawing/2014/main" id="{00000000-0008-0000-1C00-00005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5" name="Option Button 2904">
          <a:extLst>
            <a:ext uri="{FF2B5EF4-FFF2-40B4-BE49-F238E27FC236}">
              <a16:creationId xmlns:a16="http://schemas.microsoft.com/office/drawing/2014/main" id="{00000000-0008-0000-1C00-00005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6" name="Group Box 2905" descr="Group Box 5">
          <a:extLst>
            <a:ext uri="{FF2B5EF4-FFF2-40B4-BE49-F238E27FC236}">
              <a16:creationId xmlns:a16="http://schemas.microsoft.com/office/drawing/2014/main" id="{00000000-0008-0000-1C00-00005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2</xdr:row>
      <xdr:rowOff>34920</xdr:rowOff>
    </xdr:from>
    <xdr:to>
      <xdr:col>7</xdr:col>
      <xdr:colOff>-323640</xdr:colOff>
      <xdr:row>3</xdr:row>
      <xdr:rowOff>0</xdr:rowOff>
    </xdr:to>
    <xdr:sp macro="" textlink="">
      <xdr:nvSpPr>
        <xdr:cNvPr id="2907" name="Option Button 2906">
          <a:extLst>
            <a:ext uri="{FF2B5EF4-FFF2-40B4-BE49-F238E27FC236}">
              <a16:creationId xmlns:a16="http://schemas.microsoft.com/office/drawing/2014/main" id="{00000000-0008-0000-1C00-00005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8" name="Option Button 2907">
          <a:extLst>
            <a:ext uri="{FF2B5EF4-FFF2-40B4-BE49-F238E27FC236}">
              <a16:creationId xmlns:a16="http://schemas.microsoft.com/office/drawing/2014/main" id="{00000000-0008-0000-1C00-00005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9" name="Option Button 2908">
          <a:extLst>
            <a:ext uri="{FF2B5EF4-FFF2-40B4-BE49-F238E27FC236}">
              <a16:creationId xmlns:a16="http://schemas.microsoft.com/office/drawing/2014/main" id="{00000000-0008-0000-1C00-00005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0" name="Option Button 2909">
          <a:extLst>
            <a:ext uri="{FF2B5EF4-FFF2-40B4-BE49-F238E27FC236}">
              <a16:creationId xmlns:a16="http://schemas.microsoft.com/office/drawing/2014/main" id="{00000000-0008-0000-1C00-00005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1" name="Group Box 2910" descr="Group Box 5">
          <a:extLst>
            <a:ext uri="{FF2B5EF4-FFF2-40B4-BE49-F238E27FC236}">
              <a16:creationId xmlns:a16="http://schemas.microsoft.com/office/drawing/2014/main" id="{00000000-0008-0000-1C00-00005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3</xdr:row>
      <xdr:rowOff>34920</xdr:rowOff>
    </xdr:from>
    <xdr:to>
      <xdr:col>7</xdr:col>
      <xdr:colOff>-323640</xdr:colOff>
      <xdr:row>4</xdr:row>
      <xdr:rowOff>0</xdr:rowOff>
    </xdr:to>
    <xdr:sp macro="" textlink="">
      <xdr:nvSpPr>
        <xdr:cNvPr id="2912" name="Option Button 2911">
          <a:extLst>
            <a:ext uri="{FF2B5EF4-FFF2-40B4-BE49-F238E27FC236}">
              <a16:creationId xmlns:a16="http://schemas.microsoft.com/office/drawing/2014/main" id="{00000000-0008-0000-1C00-00006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3" name="Option Button 2912">
          <a:extLst>
            <a:ext uri="{FF2B5EF4-FFF2-40B4-BE49-F238E27FC236}">
              <a16:creationId xmlns:a16="http://schemas.microsoft.com/office/drawing/2014/main" id="{00000000-0008-0000-1C00-00006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4" name="Option Button 2913">
          <a:extLst>
            <a:ext uri="{FF2B5EF4-FFF2-40B4-BE49-F238E27FC236}">
              <a16:creationId xmlns:a16="http://schemas.microsoft.com/office/drawing/2014/main" id="{00000000-0008-0000-1C00-00006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5" name="Option Button 2914">
          <a:extLst>
            <a:ext uri="{FF2B5EF4-FFF2-40B4-BE49-F238E27FC236}">
              <a16:creationId xmlns:a16="http://schemas.microsoft.com/office/drawing/2014/main" id="{00000000-0008-0000-1C00-00006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6" name="Group Box 2915" descr="Group Box 5">
          <a:extLst>
            <a:ext uri="{FF2B5EF4-FFF2-40B4-BE49-F238E27FC236}">
              <a16:creationId xmlns:a16="http://schemas.microsoft.com/office/drawing/2014/main" id="{00000000-0008-0000-1C00-00006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4</xdr:row>
      <xdr:rowOff>34920</xdr:rowOff>
    </xdr:from>
    <xdr:to>
      <xdr:col>7</xdr:col>
      <xdr:colOff>-323640</xdr:colOff>
      <xdr:row>5</xdr:row>
      <xdr:rowOff>0</xdr:rowOff>
    </xdr:to>
    <xdr:sp macro="" textlink="">
      <xdr:nvSpPr>
        <xdr:cNvPr id="2917" name="Option Button 2916">
          <a:extLst>
            <a:ext uri="{FF2B5EF4-FFF2-40B4-BE49-F238E27FC236}">
              <a16:creationId xmlns:a16="http://schemas.microsoft.com/office/drawing/2014/main" id="{00000000-0008-0000-1C00-00006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8" name="Option Button 2917">
          <a:extLst>
            <a:ext uri="{FF2B5EF4-FFF2-40B4-BE49-F238E27FC236}">
              <a16:creationId xmlns:a16="http://schemas.microsoft.com/office/drawing/2014/main" id="{00000000-0008-0000-1C00-00006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9" name="Option Button 2918">
          <a:extLst>
            <a:ext uri="{FF2B5EF4-FFF2-40B4-BE49-F238E27FC236}">
              <a16:creationId xmlns:a16="http://schemas.microsoft.com/office/drawing/2014/main" id="{00000000-0008-0000-1C00-00006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0" name="Option Button 2919">
          <a:extLst>
            <a:ext uri="{FF2B5EF4-FFF2-40B4-BE49-F238E27FC236}">
              <a16:creationId xmlns:a16="http://schemas.microsoft.com/office/drawing/2014/main" id="{00000000-0008-0000-1C00-00006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1" name="Group Box 2920" descr="Group Box 5">
          <a:extLst>
            <a:ext uri="{FF2B5EF4-FFF2-40B4-BE49-F238E27FC236}">
              <a16:creationId xmlns:a16="http://schemas.microsoft.com/office/drawing/2014/main" id="{00000000-0008-0000-1C00-00006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5</xdr:row>
      <xdr:rowOff>34920</xdr:rowOff>
    </xdr:from>
    <xdr:to>
      <xdr:col>7</xdr:col>
      <xdr:colOff>-323640</xdr:colOff>
      <xdr:row>6</xdr:row>
      <xdr:rowOff>0</xdr:rowOff>
    </xdr:to>
    <xdr:sp macro="" textlink="">
      <xdr:nvSpPr>
        <xdr:cNvPr id="2922" name="Option Button 2921">
          <a:extLst>
            <a:ext uri="{FF2B5EF4-FFF2-40B4-BE49-F238E27FC236}">
              <a16:creationId xmlns:a16="http://schemas.microsoft.com/office/drawing/2014/main" id="{00000000-0008-0000-1C00-00006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3" name="Option Button 2922">
          <a:extLst>
            <a:ext uri="{FF2B5EF4-FFF2-40B4-BE49-F238E27FC236}">
              <a16:creationId xmlns:a16="http://schemas.microsoft.com/office/drawing/2014/main" id="{00000000-0008-0000-1C00-00006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4" name="Option Button 2923">
          <a:extLst>
            <a:ext uri="{FF2B5EF4-FFF2-40B4-BE49-F238E27FC236}">
              <a16:creationId xmlns:a16="http://schemas.microsoft.com/office/drawing/2014/main" id="{00000000-0008-0000-1C00-00006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5" name="Option Button 2924">
          <a:extLst>
            <a:ext uri="{FF2B5EF4-FFF2-40B4-BE49-F238E27FC236}">
              <a16:creationId xmlns:a16="http://schemas.microsoft.com/office/drawing/2014/main" id="{00000000-0008-0000-1C00-00006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6" name="Group Box 2925" descr="Group Box 5">
          <a:extLst>
            <a:ext uri="{FF2B5EF4-FFF2-40B4-BE49-F238E27FC236}">
              <a16:creationId xmlns:a16="http://schemas.microsoft.com/office/drawing/2014/main" id="{00000000-0008-0000-1C00-00006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xdr:row>
      <xdr:rowOff>34920</xdr:rowOff>
    </xdr:from>
    <xdr:to>
      <xdr:col>7</xdr:col>
      <xdr:colOff>-323640</xdr:colOff>
      <xdr:row>7</xdr:row>
      <xdr:rowOff>0</xdr:rowOff>
    </xdr:to>
    <xdr:sp macro="" textlink="">
      <xdr:nvSpPr>
        <xdr:cNvPr id="2927" name="Option Button 2926">
          <a:extLst>
            <a:ext uri="{FF2B5EF4-FFF2-40B4-BE49-F238E27FC236}">
              <a16:creationId xmlns:a16="http://schemas.microsoft.com/office/drawing/2014/main" id="{00000000-0008-0000-1C00-00006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8" name="Option Button 2927">
          <a:extLst>
            <a:ext uri="{FF2B5EF4-FFF2-40B4-BE49-F238E27FC236}">
              <a16:creationId xmlns:a16="http://schemas.microsoft.com/office/drawing/2014/main" id="{00000000-0008-0000-1C00-00007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9" name="Option Button 2928">
          <a:extLst>
            <a:ext uri="{FF2B5EF4-FFF2-40B4-BE49-F238E27FC236}">
              <a16:creationId xmlns:a16="http://schemas.microsoft.com/office/drawing/2014/main" id="{00000000-0008-0000-1C00-00007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0" name="Option Button 2929">
          <a:extLst>
            <a:ext uri="{FF2B5EF4-FFF2-40B4-BE49-F238E27FC236}">
              <a16:creationId xmlns:a16="http://schemas.microsoft.com/office/drawing/2014/main" id="{00000000-0008-0000-1C00-00007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1" name="Group Box 2930" descr="Group Box 5">
          <a:extLst>
            <a:ext uri="{FF2B5EF4-FFF2-40B4-BE49-F238E27FC236}">
              <a16:creationId xmlns:a16="http://schemas.microsoft.com/office/drawing/2014/main" id="{00000000-0008-0000-1C00-00007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7</xdr:row>
      <xdr:rowOff>34920</xdr:rowOff>
    </xdr:from>
    <xdr:to>
      <xdr:col>7</xdr:col>
      <xdr:colOff>-323640</xdr:colOff>
      <xdr:row>8</xdr:row>
      <xdr:rowOff>0</xdr:rowOff>
    </xdr:to>
    <xdr:sp macro="" textlink="">
      <xdr:nvSpPr>
        <xdr:cNvPr id="2932" name="Option Button 2931">
          <a:extLst>
            <a:ext uri="{FF2B5EF4-FFF2-40B4-BE49-F238E27FC236}">
              <a16:creationId xmlns:a16="http://schemas.microsoft.com/office/drawing/2014/main" id="{00000000-0008-0000-1C00-00007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3" name="Option Button 2932">
          <a:extLst>
            <a:ext uri="{FF2B5EF4-FFF2-40B4-BE49-F238E27FC236}">
              <a16:creationId xmlns:a16="http://schemas.microsoft.com/office/drawing/2014/main" id="{00000000-0008-0000-1C00-00007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4" name="Option Button 2933">
          <a:extLst>
            <a:ext uri="{FF2B5EF4-FFF2-40B4-BE49-F238E27FC236}">
              <a16:creationId xmlns:a16="http://schemas.microsoft.com/office/drawing/2014/main" id="{00000000-0008-0000-1C00-00007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5" name="Option Button 2934">
          <a:extLst>
            <a:ext uri="{FF2B5EF4-FFF2-40B4-BE49-F238E27FC236}">
              <a16:creationId xmlns:a16="http://schemas.microsoft.com/office/drawing/2014/main" id="{00000000-0008-0000-1C00-00007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6" name="Group Box 2935" descr="Group Box 5">
          <a:extLst>
            <a:ext uri="{FF2B5EF4-FFF2-40B4-BE49-F238E27FC236}">
              <a16:creationId xmlns:a16="http://schemas.microsoft.com/office/drawing/2014/main" id="{00000000-0008-0000-1C00-00007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8</xdr:row>
      <xdr:rowOff>34920</xdr:rowOff>
    </xdr:from>
    <xdr:to>
      <xdr:col>7</xdr:col>
      <xdr:colOff>-323640</xdr:colOff>
      <xdr:row>9</xdr:row>
      <xdr:rowOff>0</xdr:rowOff>
    </xdr:to>
    <xdr:sp macro="" textlink="">
      <xdr:nvSpPr>
        <xdr:cNvPr id="2937" name="Option Button 2936">
          <a:extLst>
            <a:ext uri="{FF2B5EF4-FFF2-40B4-BE49-F238E27FC236}">
              <a16:creationId xmlns:a16="http://schemas.microsoft.com/office/drawing/2014/main" id="{00000000-0008-0000-1C00-00007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8" name="Option Button 2937">
          <a:extLst>
            <a:ext uri="{FF2B5EF4-FFF2-40B4-BE49-F238E27FC236}">
              <a16:creationId xmlns:a16="http://schemas.microsoft.com/office/drawing/2014/main" id="{00000000-0008-0000-1C00-00007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9" name="Option Button 2938">
          <a:extLst>
            <a:ext uri="{FF2B5EF4-FFF2-40B4-BE49-F238E27FC236}">
              <a16:creationId xmlns:a16="http://schemas.microsoft.com/office/drawing/2014/main" id="{00000000-0008-0000-1C00-00007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0" name="Option Button 2939">
          <a:extLst>
            <a:ext uri="{FF2B5EF4-FFF2-40B4-BE49-F238E27FC236}">
              <a16:creationId xmlns:a16="http://schemas.microsoft.com/office/drawing/2014/main" id="{00000000-0008-0000-1C00-00007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1" name="Group Box 2940" descr="Group Box 5">
          <a:extLst>
            <a:ext uri="{FF2B5EF4-FFF2-40B4-BE49-F238E27FC236}">
              <a16:creationId xmlns:a16="http://schemas.microsoft.com/office/drawing/2014/main" id="{00000000-0008-0000-1C00-00007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9</xdr:row>
      <xdr:rowOff>34920</xdr:rowOff>
    </xdr:from>
    <xdr:to>
      <xdr:col>7</xdr:col>
      <xdr:colOff>-323640</xdr:colOff>
      <xdr:row>10</xdr:row>
      <xdr:rowOff>0</xdr:rowOff>
    </xdr:to>
    <xdr:sp macro="" textlink="">
      <xdr:nvSpPr>
        <xdr:cNvPr id="2942" name="Option Button 2941">
          <a:extLst>
            <a:ext uri="{FF2B5EF4-FFF2-40B4-BE49-F238E27FC236}">
              <a16:creationId xmlns:a16="http://schemas.microsoft.com/office/drawing/2014/main" id="{00000000-0008-0000-1C00-00007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3" name="Option Button 2942">
          <a:extLst>
            <a:ext uri="{FF2B5EF4-FFF2-40B4-BE49-F238E27FC236}">
              <a16:creationId xmlns:a16="http://schemas.microsoft.com/office/drawing/2014/main" id="{00000000-0008-0000-1C00-00007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4" name="Option Button 2943">
          <a:extLst>
            <a:ext uri="{FF2B5EF4-FFF2-40B4-BE49-F238E27FC236}">
              <a16:creationId xmlns:a16="http://schemas.microsoft.com/office/drawing/2014/main" id="{00000000-0008-0000-1C00-00008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5" name="Option Button 2944">
          <a:extLst>
            <a:ext uri="{FF2B5EF4-FFF2-40B4-BE49-F238E27FC236}">
              <a16:creationId xmlns:a16="http://schemas.microsoft.com/office/drawing/2014/main" id="{00000000-0008-0000-1C00-00008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6" name="Group Box 2945" descr="Group Box 5">
          <a:extLst>
            <a:ext uri="{FF2B5EF4-FFF2-40B4-BE49-F238E27FC236}">
              <a16:creationId xmlns:a16="http://schemas.microsoft.com/office/drawing/2014/main" id="{00000000-0008-0000-1C00-00008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10</xdr:row>
      <xdr:rowOff>34920</xdr:rowOff>
    </xdr:from>
    <xdr:to>
      <xdr:col>7</xdr:col>
      <xdr:colOff>-323640</xdr:colOff>
      <xdr:row>11</xdr:row>
      <xdr:rowOff>0</xdr:rowOff>
    </xdr:to>
    <xdr:sp macro="" textlink="">
      <xdr:nvSpPr>
        <xdr:cNvPr id="2947" name="Option Button 2946">
          <a:extLst>
            <a:ext uri="{FF2B5EF4-FFF2-40B4-BE49-F238E27FC236}">
              <a16:creationId xmlns:a16="http://schemas.microsoft.com/office/drawing/2014/main" id="{00000000-0008-0000-1C00-00008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8" name="Option Button 2947">
          <a:extLst>
            <a:ext uri="{FF2B5EF4-FFF2-40B4-BE49-F238E27FC236}">
              <a16:creationId xmlns:a16="http://schemas.microsoft.com/office/drawing/2014/main" id="{00000000-0008-0000-1C00-00008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9" name="Option Button 2948">
          <a:extLst>
            <a:ext uri="{FF2B5EF4-FFF2-40B4-BE49-F238E27FC236}">
              <a16:creationId xmlns:a16="http://schemas.microsoft.com/office/drawing/2014/main" id="{00000000-0008-0000-1C00-00008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0" name="Option Button 2949">
          <a:extLst>
            <a:ext uri="{FF2B5EF4-FFF2-40B4-BE49-F238E27FC236}">
              <a16:creationId xmlns:a16="http://schemas.microsoft.com/office/drawing/2014/main" id="{00000000-0008-0000-1C00-00008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1" name="Group Box 2950" descr="Group Box 5">
          <a:extLst>
            <a:ext uri="{FF2B5EF4-FFF2-40B4-BE49-F238E27FC236}">
              <a16:creationId xmlns:a16="http://schemas.microsoft.com/office/drawing/2014/main" id="{00000000-0008-0000-1C00-00008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11</xdr:row>
      <xdr:rowOff>34920</xdr:rowOff>
    </xdr:from>
    <xdr:to>
      <xdr:col>7</xdr:col>
      <xdr:colOff>-323640</xdr:colOff>
      <xdr:row>12</xdr:row>
      <xdr:rowOff>0</xdr:rowOff>
    </xdr:to>
    <xdr:sp macro="" textlink="">
      <xdr:nvSpPr>
        <xdr:cNvPr id="2952" name="Option Button 2951">
          <a:extLst>
            <a:ext uri="{FF2B5EF4-FFF2-40B4-BE49-F238E27FC236}">
              <a16:creationId xmlns:a16="http://schemas.microsoft.com/office/drawing/2014/main" id="{00000000-0008-0000-1C00-00008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3" name="Option Button 2952">
          <a:extLst>
            <a:ext uri="{FF2B5EF4-FFF2-40B4-BE49-F238E27FC236}">
              <a16:creationId xmlns:a16="http://schemas.microsoft.com/office/drawing/2014/main" id="{00000000-0008-0000-1C00-00008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4" name="Option Button 2953">
          <a:extLst>
            <a:ext uri="{FF2B5EF4-FFF2-40B4-BE49-F238E27FC236}">
              <a16:creationId xmlns:a16="http://schemas.microsoft.com/office/drawing/2014/main" id="{00000000-0008-0000-1C00-00008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5" name="Option Button 2954">
          <a:extLst>
            <a:ext uri="{FF2B5EF4-FFF2-40B4-BE49-F238E27FC236}">
              <a16:creationId xmlns:a16="http://schemas.microsoft.com/office/drawing/2014/main" id="{00000000-0008-0000-1C00-00008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6" name="Group Box 2955" descr="Group Box 5">
          <a:extLst>
            <a:ext uri="{FF2B5EF4-FFF2-40B4-BE49-F238E27FC236}">
              <a16:creationId xmlns:a16="http://schemas.microsoft.com/office/drawing/2014/main" id="{00000000-0008-0000-1C00-00008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12</xdr:row>
      <xdr:rowOff>34920</xdr:rowOff>
    </xdr:from>
    <xdr:to>
      <xdr:col>7</xdr:col>
      <xdr:colOff>-323640</xdr:colOff>
      <xdr:row>13</xdr:row>
      <xdr:rowOff>0</xdr:rowOff>
    </xdr:to>
    <xdr:sp macro="" textlink="">
      <xdr:nvSpPr>
        <xdr:cNvPr id="2957" name="Option Button 2956">
          <a:extLst>
            <a:ext uri="{FF2B5EF4-FFF2-40B4-BE49-F238E27FC236}">
              <a16:creationId xmlns:a16="http://schemas.microsoft.com/office/drawing/2014/main" id="{00000000-0008-0000-1C00-00008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8" name="Option Button 2957">
          <a:extLst>
            <a:ext uri="{FF2B5EF4-FFF2-40B4-BE49-F238E27FC236}">
              <a16:creationId xmlns:a16="http://schemas.microsoft.com/office/drawing/2014/main" id="{00000000-0008-0000-1C00-00008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9" name="Option Button 2958">
          <a:extLst>
            <a:ext uri="{FF2B5EF4-FFF2-40B4-BE49-F238E27FC236}">
              <a16:creationId xmlns:a16="http://schemas.microsoft.com/office/drawing/2014/main" id="{00000000-0008-0000-1C00-00008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0" name="Option Button 2959">
          <a:extLst>
            <a:ext uri="{FF2B5EF4-FFF2-40B4-BE49-F238E27FC236}">
              <a16:creationId xmlns:a16="http://schemas.microsoft.com/office/drawing/2014/main" id="{00000000-0008-0000-1C00-00009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1" name="Group Box 2960" descr="Group Box 5">
          <a:extLst>
            <a:ext uri="{FF2B5EF4-FFF2-40B4-BE49-F238E27FC236}">
              <a16:creationId xmlns:a16="http://schemas.microsoft.com/office/drawing/2014/main" id="{00000000-0008-0000-1C00-00009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13</xdr:row>
      <xdr:rowOff>34920</xdr:rowOff>
    </xdr:from>
    <xdr:to>
      <xdr:col>7</xdr:col>
      <xdr:colOff>-323640</xdr:colOff>
      <xdr:row>14</xdr:row>
      <xdr:rowOff>0</xdr:rowOff>
    </xdr:to>
    <xdr:sp macro="" textlink="">
      <xdr:nvSpPr>
        <xdr:cNvPr id="2962" name="Option Button 2961">
          <a:extLst>
            <a:ext uri="{FF2B5EF4-FFF2-40B4-BE49-F238E27FC236}">
              <a16:creationId xmlns:a16="http://schemas.microsoft.com/office/drawing/2014/main" id="{00000000-0008-0000-1C00-00009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3" name="Option Button 2962">
          <a:extLst>
            <a:ext uri="{FF2B5EF4-FFF2-40B4-BE49-F238E27FC236}">
              <a16:creationId xmlns:a16="http://schemas.microsoft.com/office/drawing/2014/main" id="{00000000-0008-0000-1C00-00009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4" name="Option Button 2963">
          <a:extLst>
            <a:ext uri="{FF2B5EF4-FFF2-40B4-BE49-F238E27FC236}">
              <a16:creationId xmlns:a16="http://schemas.microsoft.com/office/drawing/2014/main" id="{00000000-0008-0000-1C00-00009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5" name="Option Button 2964">
          <a:extLst>
            <a:ext uri="{FF2B5EF4-FFF2-40B4-BE49-F238E27FC236}">
              <a16:creationId xmlns:a16="http://schemas.microsoft.com/office/drawing/2014/main" id="{00000000-0008-0000-1C00-00009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6" name="Group Box 2965" descr="Group Box 5">
          <a:extLst>
            <a:ext uri="{FF2B5EF4-FFF2-40B4-BE49-F238E27FC236}">
              <a16:creationId xmlns:a16="http://schemas.microsoft.com/office/drawing/2014/main" id="{00000000-0008-0000-1C00-00009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14</xdr:row>
      <xdr:rowOff>34920</xdr:rowOff>
    </xdr:from>
    <xdr:to>
      <xdr:col>7</xdr:col>
      <xdr:colOff>-323640</xdr:colOff>
      <xdr:row>15</xdr:row>
      <xdr:rowOff>0</xdr:rowOff>
    </xdr:to>
    <xdr:sp macro="" textlink="">
      <xdr:nvSpPr>
        <xdr:cNvPr id="2967" name="Option Button 2966">
          <a:extLst>
            <a:ext uri="{FF2B5EF4-FFF2-40B4-BE49-F238E27FC236}">
              <a16:creationId xmlns:a16="http://schemas.microsoft.com/office/drawing/2014/main" id="{00000000-0008-0000-1C00-00009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8" name="Option Button 2967">
          <a:extLst>
            <a:ext uri="{FF2B5EF4-FFF2-40B4-BE49-F238E27FC236}">
              <a16:creationId xmlns:a16="http://schemas.microsoft.com/office/drawing/2014/main" id="{00000000-0008-0000-1C00-00009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9" name="Option Button 2968">
          <a:extLst>
            <a:ext uri="{FF2B5EF4-FFF2-40B4-BE49-F238E27FC236}">
              <a16:creationId xmlns:a16="http://schemas.microsoft.com/office/drawing/2014/main" id="{00000000-0008-0000-1C00-00009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0" name="Option Button 2969">
          <a:extLst>
            <a:ext uri="{FF2B5EF4-FFF2-40B4-BE49-F238E27FC236}">
              <a16:creationId xmlns:a16="http://schemas.microsoft.com/office/drawing/2014/main" id="{00000000-0008-0000-1C00-00009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1" name="Group Box 2970" descr="Group Box 5">
          <a:extLst>
            <a:ext uri="{FF2B5EF4-FFF2-40B4-BE49-F238E27FC236}">
              <a16:creationId xmlns:a16="http://schemas.microsoft.com/office/drawing/2014/main" id="{00000000-0008-0000-1C00-00009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15</xdr:row>
      <xdr:rowOff>34920</xdr:rowOff>
    </xdr:from>
    <xdr:to>
      <xdr:col>7</xdr:col>
      <xdr:colOff>-323640</xdr:colOff>
      <xdr:row>16</xdr:row>
      <xdr:rowOff>0</xdr:rowOff>
    </xdr:to>
    <xdr:sp macro="" textlink="">
      <xdr:nvSpPr>
        <xdr:cNvPr id="2972" name="Option Button 2971">
          <a:extLst>
            <a:ext uri="{FF2B5EF4-FFF2-40B4-BE49-F238E27FC236}">
              <a16:creationId xmlns:a16="http://schemas.microsoft.com/office/drawing/2014/main" id="{00000000-0008-0000-1C00-00009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3" name="Option Button 2972">
          <a:extLst>
            <a:ext uri="{FF2B5EF4-FFF2-40B4-BE49-F238E27FC236}">
              <a16:creationId xmlns:a16="http://schemas.microsoft.com/office/drawing/2014/main" id="{00000000-0008-0000-1C00-00009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4" name="Option Button 2973">
          <a:extLst>
            <a:ext uri="{FF2B5EF4-FFF2-40B4-BE49-F238E27FC236}">
              <a16:creationId xmlns:a16="http://schemas.microsoft.com/office/drawing/2014/main" id="{00000000-0008-0000-1C00-00009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5" name="Option Button 2974">
          <a:extLst>
            <a:ext uri="{FF2B5EF4-FFF2-40B4-BE49-F238E27FC236}">
              <a16:creationId xmlns:a16="http://schemas.microsoft.com/office/drawing/2014/main" id="{00000000-0008-0000-1C00-00009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6" name="Group Box 2975" descr="Group Box 5">
          <a:extLst>
            <a:ext uri="{FF2B5EF4-FFF2-40B4-BE49-F238E27FC236}">
              <a16:creationId xmlns:a16="http://schemas.microsoft.com/office/drawing/2014/main" id="{00000000-0008-0000-1C00-0000A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16</xdr:row>
      <xdr:rowOff>34920</xdr:rowOff>
    </xdr:from>
    <xdr:to>
      <xdr:col>7</xdr:col>
      <xdr:colOff>-323640</xdr:colOff>
      <xdr:row>17</xdr:row>
      <xdr:rowOff>0</xdr:rowOff>
    </xdr:to>
    <xdr:sp macro="" textlink="">
      <xdr:nvSpPr>
        <xdr:cNvPr id="2977" name="Option Button 2976">
          <a:extLst>
            <a:ext uri="{FF2B5EF4-FFF2-40B4-BE49-F238E27FC236}">
              <a16:creationId xmlns:a16="http://schemas.microsoft.com/office/drawing/2014/main" id="{00000000-0008-0000-1C00-0000A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8" name="Option Button 2977">
          <a:extLst>
            <a:ext uri="{FF2B5EF4-FFF2-40B4-BE49-F238E27FC236}">
              <a16:creationId xmlns:a16="http://schemas.microsoft.com/office/drawing/2014/main" id="{00000000-0008-0000-1C00-0000A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9" name="Option Button 2978">
          <a:extLst>
            <a:ext uri="{FF2B5EF4-FFF2-40B4-BE49-F238E27FC236}">
              <a16:creationId xmlns:a16="http://schemas.microsoft.com/office/drawing/2014/main" id="{00000000-0008-0000-1C00-0000A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0" name="Option Button 2979">
          <a:extLst>
            <a:ext uri="{FF2B5EF4-FFF2-40B4-BE49-F238E27FC236}">
              <a16:creationId xmlns:a16="http://schemas.microsoft.com/office/drawing/2014/main" id="{00000000-0008-0000-1C00-0000A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1" name="Group Box 2980" descr="Group Box 5">
          <a:extLst>
            <a:ext uri="{FF2B5EF4-FFF2-40B4-BE49-F238E27FC236}">
              <a16:creationId xmlns:a16="http://schemas.microsoft.com/office/drawing/2014/main" id="{00000000-0008-0000-1C00-0000A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17</xdr:row>
      <xdr:rowOff>34920</xdr:rowOff>
    </xdr:from>
    <xdr:to>
      <xdr:col>7</xdr:col>
      <xdr:colOff>-323640</xdr:colOff>
      <xdr:row>18</xdr:row>
      <xdr:rowOff>0</xdr:rowOff>
    </xdr:to>
    <xdr:sp macro="" textlink="">
      <xdr:nvSpPr>
        <xdr:cNvPr id="2982" name="Option Button 2981">
          <a:extLst>
            <a:ext uri="{FF2B5EF4-FFF2-40B4-BE49-F238E27FC236}">
              <a16:creationId xmlns:a16="http://schemas.microsoft.com/office/drawing/2014/main" id="{00000000-0008-0000-1C00-0000A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3" name="Option Button 2982">
          <a:extLst>
            <a:ext uri="{FF2B5EF4-FFF2-40B4-BE49-F238E27FC236}">
              <a16:creationId xmlns:a16="http://schemas.microsoft.com/office/drawing/2014/main" id="{00000000-0008-0000-1C00-0000A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4" name="Option Button 2983">
          <a:extLst>
            <a:ext uri="{FF2B5EF4-FFF2-40B4-BE49-F238E27FC236}">
              <a16:creationId xmlns:a16="http://schemas.microsoft.com/office/drawing/2014/main" id="{00000000-0008-0000-1C00-0000A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5" name="Option Button 2984">
          <a:extLst>
            <a:ext uri="{FF2B5EF4-FFF2-40B4-BE49-F238E27FC236}">
              <a16:creationId xmlns:a16="http://schemas.microsoft.com/office/drawing/2014/main" id="{00000000-0008-0000-1C00-0000A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6" name="Group Box 2985" descr="Group Box 5">
          <a:extLst>
            <a:ext uri="{FF2B5EF4-FFF2-40B4-BE49-F238E27FC236}">
              <a16:creationId xmlns:a16="http://schemas.microsoft.com/office/drawing/2014/main" id="{00000000-0008-0000-1C00-0000A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18</xdr:row>
      <xdr:rowOff>34920</xdr:rowOff>
    </xdr:from>
    <xdr:to>
      <xdr:col>7</xdr:col>
      <xdr:colOff>-323640</xdr:colOff>
      <xdr:row>19</xdr:row>
      <xdr:rowOff>0</xdr:rowOff>
    </xdr:to>
    <xdr:sp macro="" textlink="">
      <xdr:nvSpPr>
        <xdr:cNvPr id="2987" name="Option Button 2986">
          <a:extLst>
            <a:ext uri="{FF2B5EF4-FFF2-40B4-BE49-F238E27FC236}">
              <a16:creationId xmlns:a16="http://schemas.microsoft.com/office/drawing/2014/main" id="{00000000-0008-0000-1C00-0000A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8" name="Option Button 2987">
          <a:extLst>
            <a:ext uri="{FF2B5EF4-FFF2-40B4-BE49-F238E27FC236}">
              <a16:creationId xmlns:a16="http://schemas.microsoft.com/office/drawing/2014/main" id="{00000000-0008-0000-1C00-0000A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9" name="Option Button 2988">
          <a:extLst>
            <a:ext uri="{FF2B5EF4-FFF2-40B4-BE49-F238E27FC236}">
              <a16:creationId xmlns:a16="http://schemas.microsoft.com/office/drawing/2014/main" id="{00000000-0008-0000-1C00-0000A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0" name="Option Button 2989">
          <a:extLst>
            <a:ext uri="{FF2B5EF4-FFF2-40B4-BE49-F238E27FC236}">
              <a16:creationId xmlns:a16="http://schemas.microsoft.com/office/drawing/2014/main" id="{00000000-0008-0000-1C00-0000A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1" name="Group Box 2990" descr="Group Box 5">
          <a:extLst>
            <a:ext uri="{FF2B5EF4-FFF2-40B4-BE49-F238E27FC236}">
              <a16:creationId xmlns:a16="http://schemas.microsoft.com/office/drawing/2014/main" id="{00000000-0008-0000-1C00-0000A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19</xdr:row>
      <xdr:rowOff>34920</xdr:rowOff>
    </xdr:from>
    <xdr:to>
      <xdr:col>7</xdr:col>
      <xdr:colOff>-323640</xdr:colOff>
      <xdr:row>20</xdr:row>
      <xdr:rowOff>0</xdr:rowOff>
    </xdr:to>
    <xdr:sp macro="" textlink="">
      <xdr:nvSpPr>
        <xdr:cNvPr id="2992" name="Option Button 2991">
          <a:extLst>
            <a:ext uri="{FF2B5EF4-FFF2-40B4-BE49-F238E27FC236}">
              <a16:creationId xmlns:a16="http://schemas.microsoft.com/office/drawing/2014/main" id="{00000000-0008-0000-1C00-0000B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3" name="Option Button 2992">
          <a:extLst>
            <a:ext uri="{FF2B5EF4-FFF2-40B4-BE49-F238E27FC236}">
              <a16:creationId xmlns:a16="http://schemas.microsoft.com/office/drawing/2014/main" id="{00000000-0008-0000-1C00-0000B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4" name="Option Button 2993">
          <a:extLst>
            <a:ext uri="{FF2B5EF4-FFF2-40B4-BE49-F238E27FC236}">
              <a16:creationId xmlns:a16="http://schemas.microsoft.com/office/drawing/2014/main" id="{00000000-0008-0000-1C00-0000B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5" name="Option Button 2994">
          <a:extLst>
            <a:ext uri="{FF2B5EF4-FFF2-40B4-BE49-F238E27FC236}">
              <a16:creationId xmlns:a16="http://schemas.microsoft.com/office/drawing/2014/main" id="{00000000-0008-0000-1C00-0000B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6" name="Group Box 2995" descr="Group Box 5">
          <a:extLst>
            <a:ext uri="{FF2B5EF4-FFF2-40B4-BE49-F238E27FC236}">
              <a16:creationId xmlns:a16="http://schemas.microsoft.com/office/drawing/2014/main" id="{00000000-0008-0000-1C00-0000B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600</xdr:row>
      <xdr:rowOff>34920</xdr:rowOff>
    </xdr:from>
    <xdr:to>
      <xdr:col>7</xdr:col>
      <xdr:colOff>-323640</xdr:colOff>
      <xdr:row>601</xdr:row>
      <xdr:rowOff>0</xdr:rowOff>
    </xdr:to>
    <xdr:sp macro="" textlink="">
      <xdr:nvSpPr>
        <xdr:cNvPr id="2997" name="Option Button 2996">
          <a:extLst>
            <a:ext uri="{FF2B5EF4-FFF2-40B4-BE49-F238E27FC236}">
              <a16:creationId xmlns:a16="http://schemas.microsoft.com/office/drawing/2014/main" id="{00000000-0008-0000-1C00-0000B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8" name="Option Button 2997">
          <a:extLst>
            <a:ext uri="{FF2B5EF4-FFF2-40B4-BE49-F238E27FC236}">
              <a16:creationId xmlns:a16="http://schemas.microsoft.com/office/drawing/2014/main" id="{00000000-0008-0000-1C00-0000B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9" name="Option Button 2998">
          <a:extLst>
            <a:ext uri="{FF2B5EF4-FFF2-40B4-BE49-F238E27FC236}">
              <a16:creationId xmlns:a16="http://schemas.microsoft.com/office/drawing/2014/main" id="{00000000-0008-0000-1C00-0000B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0" name="Option Button 2999">
          <a:extLst>
            <a:ext uri="{FF2B5EF4-FFF2-40B4-BE49-F238E27FC236}">
              <a16:creationId xmlns:a16="http://schemas.microsoft.com/office/drawing/2014/main" id="{00000000-0008-0000-1C00-0000B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1" name="Group Box 3000" descr="Group Box 5">
          <a:extLst>
            <a:ext uri="{FF2B5EF4-FFF2-40B4-BE49-F238E27FC236}">
              <a16:creationId xmlns:a16="http://schemas.microsoft.com/office/drawing/2014/main" id="{00000000-0008-0000-1C00-0000B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601</xdr:row>
      <xdr:rowOff>34920</xdr:rowOff>
    </xdr:from>
    <xdr:to>
      <xdr:col>7</xdr:col>
      <xdr:colOff>-323640</xdr:colOff>
      <xdr:row>602</xdr:row>
      <xdr:rowOff>0</xdr:rowOff>
    </xdr:to>
    <xdr:sp macro="" textlink="">
      <xdr:nvSpPr>
        <xdr:cNvPr id="3002" name="Option Button 3001">
          <a:extLst>
            <a:ext uri="{FF2B5EF4-FFF2-40B4-BE49-F238E27FC236}">
              <a16:creationId xmlns:a16="http://schemas.microsoft.com/office/drawing/2014/main" id="{00000000-0008-0000-1C00-0000B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3" name="Option Button 3002">
          <a:extLst>
            <a:ext uri="{FF2B5EF4-FFF2-40B4-BE49-F238E27FC236}">
              <a16:creationId xmlns:a16="http://schemas.microsoft.com/office/drawing/2014/main" id="{00000000-0008-0000-1C00-0000B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4" name="Option Button 3003">
          <a:extLst>
            <a:ext uri="{FF2B5EF4-FFF2-40B4-BE49-F238E27FC236}">
              <a16:creationId xmlns:a16="http://schemas.microsoft.com/office/drawing/2014/main" id="{00000000-0008-0000-1C00-0000B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5" name="Option Button 3004">
          <a:extLst>
            <a:ext uri="{FF2B5EF4-FFF2-40B4-BE49-F238E27FC236}">
              <a16:creationId xmlns:a16="http://schemas.microsoft.com/office/drawing/2014/main" id="{00000000-0008-0000-1C00-0000B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6" name="Group Box 3005" descr="Group Box 5">
          <a:extLst>
            <a:ext uri="{FF2B5EF4-FFF2-40B4-BE49-F238E27FC236}">
              <a16:creationId xmlns:a16="http://schemas.microsoft.com/office/drawing/2014/main" id="{00000000-0008-0000-1C00-0000B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602</xdr:row>
      <xdr:rowOff>34920</xdr:rowOff>
    </xdr:from>
    <xdr:to>
      <xdr:col>7</xdr:col>
      <xdr:colOff>-323640</xdr:colOff>
      <xdr:row>603</xdr:row>
      <xdr:rowOff>0</xdr:rowOff>
    </xdr:to>
    <xdr:sp macro="" textlink="">
      <xdr:nvSpPr>
        <xdr:cNvPr id="3007" name="Option Button 3006">
          <a:extLst>
            <a:ext uri="{FF2B5EF4-FFF2-40B4-BE49-F238E27FC236}">
              <a16:creationId xmlns:a16="http://schemas.microsoft.com/office/drawing/2014/main" id="{00000000-0008-0000-1C00-0000B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8" name="Option Button 3007">
          <a:extLst>
            <a:ext uri="{FF2B5EF4-FFF2-40B4-BE49-F238E27FC236}">
              <a16:creationId xmlns:a16="http://schemas.microsoft.com/office/drawing/2014/main" id="{00000000-0008-0000-1C00-0000C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9" name="Option Button 3008">
          <a:extLst>
            <a:ext uri="{FF2B5EF4-FFF2-40B4-BE49-F238E27FC236}">
              <a16:creationId xmlns:a16="http://schemas.microsoft.com/office/drawing/2014/main" id="{00000000-0008-0000-1C00-0000C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0" name="Option Button 3009">
          <a:extLst>
            <a:ext uri="{FF2B5EF4-FFF2-40B4-BE49-F238E27FC236}">
              <a16:creationId xmlns:a16="http://schemas.microsoft.com/office/drawing/2014/main" id="{00000000-0008-0000-1C00-0000C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1" name="Group Box 3010" descr="Group Box 5">
          <a:extLst>
            <a:ext uri="{FF2B5EF4-FFF2-40B4-BE49-F238E27FC236}">
              <a16:creationId xmlns:a16="http://schemas.microsoft.com/office/drawing/2014/main" id="{00000000-0008-0000-1C00-0000C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603</xdr:row>
      <xdr:rowOff>34920</xdr:rowOff>
    </xdr:from>
    <xdr:to>
      <xdr:col>7</xdr:col>
      <xdr:colOff>-323640</xdr:colOff>
      <xdr:row>604</xdr:row>
      <xdr:rowOff>0</xdr:rowOff>
    </xdr:to>
    <xdr:sp macro="" textlink="">
      <xdr:nvSpPr>
        <xdr:cNvPr id="3012" name="Option Button 3011">
          <a:extLst>
            <a:ext uri="{FF2B5EF4-FFF2-40B4-BE49-F238E27FC236}">
              <a16:creationId xmlns:a16="http://schemas.microsoft.com/office/drawing/2014/main" id="{00000000-0008-0000-1C00-0000C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3" name="Option Button 3012">
          <a:extLst>
            <a:ext uri="{FF2B5EF4-FFF2-40B4-BE49-F238E27FC236}">
              <a16:creationId xmlns:a16="http://schemas.microsoft.com/office/drawing/2014/main" id="{00000000-0008-0000-1C00-0000C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4" name="Option Button 3013">
          <a:extLst>
            <a:ext uri="{FF2B5EF4-FFF2-40B4-BE49-F238E27FC236}">
              <a16:creationId xmlns:a16="http://schemas.microsoft.com/office/drawing/2014/main" id="{00000000-0008-0000-1C00-0000C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5" name="Option Button 3014">
          <a:extLst>
            <a:ext uri="{FF2B5EF4-FFF2-40B4-BE49-F238E27FC236}">
              <a16:creationId xmlns:a16="http://schemas.microsoft.com/office/drawing/2014/main" id="{00000000-0008-0000-1C00-0000C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6" name="Group Box 3015" descr="Group Box 5">
          <a:extLst>
            <a:ext uri="{FF2B5EF4-FFF2-40B4-BE49-F238E27FC236}">
              <a16:creationId xmlns:a16="http://schemas.microsoft.com/office/drawing/2014/main" id="{00000000-0008-0000-1C00-0000C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604</xdr:row>
      <xdr:rowOff>34920</xdr:rowOff>
    </xdr:from>
    <xdr:to>
      <xdr:col>7</xdr:col>
      <xdr:colOff>-323640</xdr:colOff>
      <xdr:row>605</xdr:row>
      <xdr:rowOff>0</xdr:rowOff>
    </xdr:to>
    <xdr:sp macro="" textlink="">
      <xdr:nvSpPr>
        <xdr:cNvPr id="3017" name="Option Button 3016">
          <a:extLst>
            <a:ext uri="{FF2B5EF4-FFF2-40B4-BE49-F238E27FC236}">
              <a16:creationId xmlns:a16="http://schemas.microsoft.com/office/drawing/2014/main" id="{00000000-0008-0000-1C00-0000C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8" name="Option Button 3017">
          <a:extLst>
            <a:ext uri="{FF2B5EF4-FFF2-40B4-BE49-F238E27FC236}">
              <a16:creationId xmlns:a16="http://schemas.microsoft.com/office/drawing/2014/main" id="{00000000-0008-0000-1C00-0000C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9" name="Option Button 3018">
          <a:extLst>
            <a:ext uri="{FF2B5EF4-FFF2-40B4-BE49-F238E27FC236}">
              <a16:creationId xmlns:a16="http://schemas.microsoft.com/office/drawing/2014/main" id="{00000000-0008-0000-1C00-0000C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0" name="Option Button 3019">
          <a:extLst>
            <a:ext uri="{FF2B5EF4-FFF2-40B4-BE49-F238E27FC236}">
              <a16:creationId xmlns:a16="http://schemas.microsoft.com/office/drawing/2014/main" id="{00000000-0008-0000-1C00-0000C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1" name="Group Box 3020" descr="Group Box 5">
          <a:extLst>
            <a:ext uri="{FF2B5EF4-FFF2-40B4-BE49-F238E27FC236}">
              <a16:creationId xmlns:a16="http://schemas.microsoft.com/office/drawing/2014/main" id="{00000000-0008-0000-1C00-0000C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605</xdr:row>
      <xdr:rowOff>34920</xdr:rowOff>
    </xdr:from>
    <xdr:to>
      <xdr:col>7</xdr:col>
      <xdr:colOff>-323640</xdr:colOff>
      <xdr:row>606</xdr:row>
      <xdr:rowOff>0</xdr:rowOff>
    </xdr:to>
    <xdr:sp macro="" textlink="">
      <xdr:nvSpPr>
        <xdr:cNvPr id="3022" name="Option Button 3021">
          <a:extLst>
            <a:ext uri="{FF2B5EF4-FFF2-40B4-BE49-F238E27FC236}">
              <a16:creationId xmlns:a16="http://schemas.microsoft.com/office/drawing/2014/main" id="{00000000-0008-0000-1C00-0000C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3" name="Option Button 3022">
          <a:extLst>
            <a:ext uri="{FF2B5EF4-FFF2-40B4-BE49-F238E27FC236}">
              <a16:creationId xmlns:a16="http://schemas.microsoft.com/office/drawing/2014/main" id="{00000000-0008-0000-1C00-0000C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4" name="Option Button 3023">
          <a:extLst>
            <a:ext uri="{FF2B5EF4-FFF2-40B4-BE49-F238E27FC236}">
              <a16:creationId xmlns:a16="http://schemas.microsoft.com/office/drawing/2014/main" id="{00000000-0008-0000-1C00-0000D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5" name="Option Button 3024">
          <a:extLst>
            <a:ext uri="{FF2B5EF4-FFF2-40B4-BE49-F238E27FC236}">
              <a16:creationId xmlns:a16="http://schemas.microsoft.com/office/drawing/2014/main" id="{00000000-0008-0000-1C00-0000D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6" name="Group Box 3025" descr="Group Box 5">
          <a:extLst>
            <a:ext uri="{FF2B5EF4-FFF2-40B4-BE49-F238E27FC236}">
              <a16:creationId xmlns:a16="http://schemas.microsoft.com/office/drawing/2014/main" id="{00000000-0008-0000-1C00-0000D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606</xdr:row>
      <xdr:rowOff>34920</xdr:rowOff>
    </xdr:from>
    <xdr:to>
      <xdr:col>7</xdr:col>
      <xdr:colOff>-323640</xdr:colOff>
      <xdr:row>607</xdr:row>
      <xdr:rowOff>0</xdr:rowOff>
    </xdr:to>
    <xdr:sp macro="" textlink="">
      <xdr:nvSpPr>
        <xdr:cNvPr id="3027" name="Option Button 3026">
          <a:extLst>
            <a:ext uri="{FF2B5EF4-FFF2-40B4-BE49-F238E27FC236}">
              <a16:creationId xmlns:a16="http://schemas.microsoft.com/office/drawing/2014/main" id="{00000000-0008-0000-1C00-0000D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8" name="Option Button 3027">
          <a:extLst>
            <a:ext uri="{FF2B5EF4-FFF2-40B4-BE49-F238E27FC236}">
              <a16:creationId xmlns:a16="http://schemas.microsoft.com/office/drawing/2014/main" id="{00000000-0008-0000-1C00-0000D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9" name="Option Button 3028">
          <a:extLst>
            <a:ext uri="{FF2B5EF4-FFF2-40B4-BE49-F238E27FC236}">
              <a16:creationId xmlns:a16="http://schemas.microsoft.com/office/drawing/2014/main" id="{00000000-0008-0000-1C00-0000D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0" name="Option Button 3029">
          <a:extLst>
            <a:ext uri="{FF2B5EF4-FFF2-40B4-BE49-F238E27FC236}">
              <a16:creationId xmlns:a16="http://schemas.microsoft.com/office/drawing/2014/main" id="{00000000-0008-0000-1C00-0000D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1" name="Group Box 3030" descr="Group Box 5">
          <a:extLst>
            <a:ext uri="{FF2B5EF4-FFF2-40B4-BE49-F238E27FC236}">
              <a16:creationId xmlns:a16="http://schemas.microsoft.com/office/drawing/2014/main" id="{00000000-0008-0000-1C00-0000D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607</xdr:row>
      <xdr:rowOff>34920</xdr:rowOff>
    </xdr:from>
    <xdr:to>
      <xdr:col>7</xdr:col>
      <xdr:colOff>-323640</xdr:colOff>
      <xdr:row>608</xdr:row>
      <xdr:rowOff>0</xdr:rowOff>
    </xdr:to>
    <xdr:sp macro="" textlink="">
      <xdr:nvSpPr>
        <xdr:cNvPr id="3032" name="Option Button 3031">
          <a:extLst>
            <a:ext uri="{FF2B5EF4-FFF2-40B4-BE49-F238E27FC236}">
              <a16:creationId xmlns:a16="http://schemas.microsoft.com/office/drawing/2014/main" id="{00000000-0008-0000-1C00-0000D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3" name="Option Button 3032">
          <a:extLst>
            <a:ext uri="{FF2B5EF4-FFF2-40B4-BE49-F238E27FC236}">
              <a16:creationId xmlns:a16="http://schemas.microsoft.com/office/drawing/2014/main" id="{00000000-0008-0000-1C00-0000D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4" name="Option Button 3033">
          <a:extLst>
            <a:ext uri="{FF2B5EF4-FFF2-40B4-BE49-F238E27FC236}">
              <a16:creationId xmlns:a16="http://schemas.microsoft.com/office/drawing/2014/main" id="{00000000-0008-0000-1C00-0000D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5" name="Option Button 3034">
          <a:extLst>
            <a:ext uri="{FF2B5EF4-FFF2-40B4-BE49-F238E27FC236}">
              <a16:creationId xmlns:a16="http://schemas.microsoft.com/office/drawing/2014/main" id="{00000000-0008-0000-1C00-0000D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6" name="Group Box 3035" descr="Group Box 5">
          <a:extLst>
            <a:ext uri="{FF2B5EF4-FFF2-40B4-BE49-F238E27FC236}">
              <a16:creationId xmlns:a16="http://schemas.microsoft.com/office/drawing/2014/main" id="{00000000-0008-0000-1C00-0000D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608</xdr:row>
      <xdr:rowOff>34920</xdr:rowOff>
    </xdr:from>
    <xdr:to>
      <xdr:col>7</xdr:col>
      <xdr:colOff>-323640</xdr:colOff>
      <xdr:row>609</xdr:row>
      <xdr:rowOff>0</xdr:rowOff>
    </xdr:to>
    <xdr:sp macro="" textlink="">
      <xdr:nvSpPr>
        <xdr:cNvPr id="3037" name="Option Button 3036">
          <a:extLst>
            <a:ext uri="{FF2B5EF4-FFF2-40B4-BE49-F238E27FC236}">
              <a16:creationId xmlns:a16="http://schemas.microsoft.com/office/drawing/2014/main" id="{00000000-0008-0000-1C00-0000D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8" name="Option Button 3037">
          <a:extLst>
            <a:ext uri="{FF2B5EF4-FFF2-40B4-BE49-F238E27FC236}">
              <a16:creationId xmlns:a16="http://schemas.microsoft.com/office/drawing/2014/main" id="{00000000-0008-0000-1C00-0000D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9" name="Option Button 3038">
          <a:extLst>
            <a:ext uri="{FF2B5EF4-FFF2-40B4-BE49-F238E27FC236}">
              <a16:creationId xmlns:a16="http://schemas.microsoft.com/office/drawing/2014/main" id="{00000000-0008-0000-1C00-0000D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0" name="Option Button 3039">
          <a:extLst>
            <a:ext uri="{FF2B5EF4-FFF2-40B4-BE49-F238E27FC236}">
              <a16:creationId xmlns:a16="http://schemas.microsoft.com/office/drawing/2014/main" id="{00000000-0008-0000-1C00-0000E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1" name="Group Box 3040" descr="Group Box 5">
          <a:extLst>
            <a:ext uri="{FF2B5EF4-FFF2-40B4-BE49-F238E27FC236}">
              <a16:creationId xmlns:a16="http://schemas.microsoft.com/office/drawing/2014/main" id="{00000000-0008-0000-1C00-0000E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609</xdr:row>
      <xdr:rowOff>34920</xdr:rowOff>
    </xdr:from>
    <xdr:to>
      <xdr:col>7</xdr:col>
      <xdr:colOff>-323640</xdr:colOff>
      <xdr:row>610</xdr:row>
      <xdr:rowOff>0</xdr:rowOff>
    </xdr:to>
    <xdr:sp macro="" textlink="">
      <xdr:nvSpPr>
        <xdr:cNvPr id="3042" name="Option Button 3041">
          <a:extLst>
            <a:ext uri="{FF2B5EF4-FFF2-40B4-BE49-F238E27FC236}">
              <a16:creationId xmlns:a16="http://schemas.microsoft.com/office/drawing/2014/main" id="{00000000-0008-0000-1C00-0000E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3" name="Option Button 3042">
          <a:extLst>
            <a:ext uri="{FF2B5EF4-FFF2-40B4-BE49-F238E27FC236}">
              <a16:creationId xmlns:a16="http://schemas.microsoft.com/office/drawing/2014/main" id="{00000000-0008-0000-1C00-0000E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4" name="Option Button 3043">
          <a:extLst>
            <a:ext uri="{FF2B5EF4-FFF2-40B4-BE49-F238E27FC236}">
              <a16:creationId xmlns:a16="http://schemas.microsoft.com/office/drawing/2014/main" id="{00000000-0008-0000-1C00-0000E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5" name="Option Button 3044">
          <a:extLst>
            <a:ext uri="{FF2B5EF4-FFF2-40B4-BE49-F238E27FC236}">
              <a16:creationId xmlns:a16="http://schemas.microsoft.com/office/drawing/2014/main" id="{00000000-0008-0000-1C00-0000E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6" name="Group Box 3045" descr="Group Box 5">
          <a:extLst>
            <a:ext uri="{FF2B5EF4-FFF2-40B4-BE49-F238E27FC236}">
              <a16:creationId xmlns:a16="http://schemas.microsoft.com/office/drawing/2014/main" id="{00000000-0008-0000-1C00-0000E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610</xdr:row>
      <xdr:rowOff>34920</xdr:rowOff>
    </xdr:from>
    <xdr:to>
      <xdr:col>7</xdr:col>
      <xdr:colOff>-323640</xdr:colOff>
      <xdr:row>611</xdr:row>
      <xdr:rowOff>0</xdr:rowOff>
    </xdr:to>
    <xdr:sp macro="" textlink="">
      <xdr:nvSpPr>
        <xdr:cNvPr id="3047" name="Option Button 3046">
          <a:extLst>
            <a:ext uri="{FF2B5EF4-FFF2-40B4-BE49-F238E27FC236}">
              <a16:creationId xmlns:a16="http://schemas.microsoft.com/office/drawing/2014/main" id="{00000000-0008-0000-1C00-0000E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8" name="Option Button 3047">
          <a:extLst>
            <a:ext uri="{FF2B5EF4-FFF2-40B4-BE49-F238E27FC236}">
              <a16:creationId xmlns:a16="http://schemas.microsoft.com/office/drawing/2014/main" id="{00000000-0008-0000-1C00-0000E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9" name="Option Button 3048">
          <a:extLst>
            <a:ext uri="{FF2B5EF4-FFF2-40B4-BE49-F238E27FC236}">
              <a16:creationId xmlns:a16="http://schemas.microsoft.com/office/drawing/2014/main" id="{00000000-0008-0000-1C00-0000E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0" name="Option Button 3049">
          <a:extLst>
            <a:ext uri="{FF2B5EF4-FFF2-40B4-BE49-F238E27FC236}">
              <a16:creationId xmlns:a16="http://schemas.microsoft.com/office/drawing/2014/main" id="{00000000-0008-0000-1C00-0000E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1" name="Group Box 3050" descr="Group Box 5">
          <a:extLst>
            <a:ext uri="{FF2B5EF4-FFF2-40B4-BE49-F238E27FC236}">
              <a16:creationId xmlns:a16="http://schemas.microsoft.com/office/drawing/2014/main" id="{00000000-0008-0000-1C00-0000E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611</xdr:row>
      <xdr:rowOff>34920</xdr:rowOff>
    </xdr:from>
    <xdr:to>
      <xdr:col>7</xdr:col>
      <xdr:colOff>-323640</xdr:colOff>
      <xdr:row>612</xdr:row>
      <xdr:rowOff>0</xdr:rowOff>
    </xdr:to>
    <xdr:sp macro="" textlink="">
      <xdr:nvSpPr>
        <xdr:cNvPr id="3052" name="Option Button 3051">
          <a:extLst>
            <a:ext uri="{FF2B5EF4-FFF2-40B4-BE49-F238E27FC236}">
              <a16:creationId xmlns:a16="http://schemas.microsoft.com/office/drawing/2014/main" id="{00000000-0008-0000-1C00-0000E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3" name="Option Button 3052">
          <a:extLst>
            <a:ext uri="{FF2B5EF4-FFF2-40B4-BE49-F238E27FC236}">
              <a16:creationId xmlns:a16="http://schemas.microsoft.com/office/drawing/2014/main" id="{00000000-0008-0000-1C00-0000E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4" name="Option Button 3053">
          <a:extLst>
            <a:ext uri="{FF2B5EF4-FFF2-40B4-BE49-F238E27FC236}">
              <a16:creationId xmlns:a16="http://schemas.microsoft.com/office/drawing/2014/main" id="{00000000-0008-0000-1C00-0000E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5" name="Option Button 3054">
          <a:extLst>
            <a:ext uri="{FF2B5EF4-FFF2-40B4-BE49-F238E27FC236}">
              <a16:creationId xmlns:a16="http://schemas.microsoft.com/office/drawing/2014/main" id="{00000000-0008-0000-1C00-0000E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6" name="Group Box 3055" descr="Group Box 5">
          <a:extLst>
            <a:ext uri="{FF2B5EF4-FFF2-40B4-BE49-F238E27FC236}">
              <a16:creationId xmlns:a16="http://schemas.microsoft.com/office/drawing/2014/main" id="{00000000-0008-0000-1C00-0000F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612</xdr:row>
      <xdr:rowOff>34920</xdr:rowOff>
    </xdr:from>
    <xdr:to>
      <xdr:col>7</xdr:col>
      <xdr:colOff>-323640</xdr:colOff>
      <xdr:row>613</xdr:row>
      <xdr:rowOff>0</xdr:rowOff>
    </xdr:to>
    <xdr:sp macro="" textlink="">
      <xdr:nvSpPr>
        <xdr:cNvPr id="3057" name="Option Button 3056">
          <a:extLst>
            <a:ext uri="{FF2B5EF4-FFF2-40B4-BE49-F238E27FC236}">
              <a16:creationId xmlns:a16="http://schemas.microsoft.com/office/drawing/2014/main" id="{00000000-0008-0000-1C00-0000F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8" name="Option Button 3057">
          <a:extLst>
            <a:ext uri="{FF2B5EF4-FFF2-40B4-BE49-F238E27FC236}">
              <a16:creationId xmlns:a16="http://schemas.microsoft.com/office/drawing/2014/main" id="{00000000-0008-0000-1C00-0000F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9" name="Option Button 3058">
          <a:extLst>
            <a:ext uri="{FF2B5EF4-FFF2-40B4-BE49-F238E27FC236}">
              <a16:creationId xmlns:a16="http://schemas.microsoft.com/office/drawing/2014/main" id="{00000000-0008-0000-1C00-0000F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0" name="Option Button 3059">
          <a:extLst>
            <a:ext uri="{FF2B5EF4-FFF2-40B4-BE49-F238E27FC236}">
              <a16:creationId xmlns:a16="http://schemas.microsoft.com/office/drawing/2014/main" id="{00000000-0008-0000-1C00-0000F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1" name="Group Box 3060" descr="Group Box 5">
          <a:extLst>
            <a:ext uri="{FF2B5EF4-FFF2-40B4-BE49-F238E27FC236}">
              <a16:creationId xmlns:a16="http://schemas.microsoft.com/office/drawing/2014/main" id="{00000000-0008-0000-1C00-0000F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613</xdr:row>
      <xdr:rowOff>34920</xdr:rowOff>
    </xdr:from>
    <xdr:to>
      <xdr:col>7</xdr:col>
      <xdr:colOff>-323640</xdr:colOff>
      <xdr:row>614</xdr:row>
      <xdr:rowOff>0</xdr:rowOff>
    </xdr:to>
    <xdr:sp macro="" textlink="">
      <xdr:nvSpPr>
        <xdr:cNvPr id="3062" name="Option Button 3061">
          <a:extLst>
            <a:ext uri="{FF2B5EF4-FFF2-40B4-BE49-F238E27FC236}">
              <a16:creationId xmlns:a16="http://schemas.microsoft.com/office/drawing/2014/main" id="{00000000-0008-0000-1C00-0000F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3" name="Option Button 3062">
          <a:extLst>
            <a:ext uri="{FF2B5EF4-FFF2-40B4-BE49-F238E27FC236}">
              <a16:creationId xmlns:a16="http://schemas.microsoft.com/office/drawing/2014/main" id="{00000000-0008-0000-1C00-0000F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4" name="Option Button 3063">
          <a:extLst>
            <a:ext uri="{FF2B5EF4-FFF2-40B4-BE49-F238E27FC236}">
              <a16:creationId xmlns:a16="http://schemas.microsoft.com/office/drawing/2014/main" id="{00000000-0008-0000-1C00-0000F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5" name="Option Button 3064">
          <a:extLst>
            <a:ext uri="{FF2B5EF4-FFF2-40B4-BE49-F238E27FC236}">
              <a16:creationId xmlns:a16="http://schemas.microsoft.com/office/drawing/2014/main" id="{00000000-0008-0000-1C00-0000F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6" name="Group Box 3065" descr="Group Box 5">
          <a:extLst>
            <a:ext uri="{FF2B5EF4-FFF2-40B4-BE49-F238E27FC236}">
              <a16:creationId xmlns:a16="http://schemas.microsoft.com/office/drawing/2014/main" id="{00000000-0008-0000-1C00-0000F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614</xdr:row>
      <xdr:rowOff>34920</xdr:rowOff>
    </xdr:from>
    <xdr:to>
      <xdr:col>7</xdr:col>
      <xdr:colOff>-323640</xdr:colOff>
      <xdr:row>615</xdr:row>
      <xdr:rowOff>0</xdr:rowOff>
    </xdr:to>
    <xdr:sp macro="" textlink="">
      <xdr:nvSpPr>
        <xdr:cNvPr id="3067" name="Option Button 3066">
          <a:extLst>
            <a:ext uri="{FF2B5EF4-FFF2-40B4-BE49-F238E27FC236}">
              <a16:creationId xmlns:a16="http://schemas.microsoft.com/office/drawing/2014/main" id="{00000000-0008-0000-1C00-0000F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8" name="Option Button 3067">
          <a:extLst>
            <a:ext uri="{FF2B5EF4-FFF2-40B4-BE49-F238E27FC236}">
              <a16:creationId xmlns:a16="http://schemas.microsoft.com/office/drawing/2014/main" id="{00000000-0008-0000-1C00-0000F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9" name="Option Button 3068">
          <a:extLst>
            <a:ext uri="{FF2B5EF4-FFF2-40B4-BE49-F238E27FC236}">
              <a16:creationId xmlns:a16="http://schemas.microsoft.com/office/drawing/2014/main" id="{00000000-0008-0000-1C00-0000F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0" name="Option Button 3069">
          <a:extLst>
            <a:ext uri="{FF2B5EF4-FFF2-40B4-BE49-F238E27FC236}">
              <a16:creationId xmlns:a16="http://schemas.microsoft.com/office/drawing/2014/main" id="{00000000-0008-0000-1C00-0000F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1" name="Group Box 3070" descr="Group Box 5">
          <a:extLst>
            <a:ext uri="{FF2B5EF4-FFF2-40B4-BE49-F238E27FC236}">
              <a16:creationId xmlns:a16="http://schemas.microsoft.com/office/drawing/2014/main" id="{00000000-0008-0000-1C00-0000F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615</xdr:row>
      <xdr:rowOff>34920</xdr:rowOff>
    </xdr:from>
    <xdr:to>
      <xdr:col>7</xdr:col>
      <xdr:colOff>-323640</xdr:colOff>
      <xdr:row>616</xdr:row>
      <xdr:rowOff>0</xdr:rowOff>
    </xdr:to>
    <xdr:sp macro="" textlink="">
      <xdr:nvSpPr>
        <xdr:cNvPr id="3072" name="Option Button 3071">
          <a:extLst>
            <a:ext uri="{FF2B5EF4-FFF2-40B4-BE49-F238E27FC236}">
              <a16:creationId xmlns:a16="http://schemas.microsoft.com/office/drawing/2014/main" id="{00000000-0008-0000-1C00-00000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3" name="Option Button 3072">
          <a:extLst>
            <a:ext uri="{FF2B5EF4-FFF2-40B4-BE49-F238E27FC236}">
              <a16:creationId xmlns:a16="http://schemas.microsoft.com/office/drawing/2014/main" id="{00000000-0008-0000-1C00-00000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4" name="Option Button 3073">
          <a:extLst>
            <a:ext uri="{FF2B5EF4-FFF2-40B4-BE49-F238E27FC236}">
              <a16:creationId xmlns:a16="http://schemas.microsoft.com/office/drawing/2014/main" id="{00000000-0008-0000-1C00-00000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5" name="Option Button 3074">
          <a:extLst>
            <a:ext uri="{FF2B5EF4-FFF2-40B4-BE49-F238E27FC236}">
              <a16:creationId xmlns:a16="http://schemas.microsoft.com/office/drawing/2014/main" id="{00000000-0008-0000-1C00-00000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6" name="Group Box 3075" descr="Group Box 5">
          <a:extLst>
            <a:ext uri="{FF2B5EF4-FFF2-40B4-BE49-F238E27FC236}">
              <a16:creationId xmlns:a16="http://schemas.microsoft.com/office/drawing/2014/main" id="{00000000-0008-0000-1C00-00000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616</xdr:row>
      <xdr:rowOff>34920</xdr:rowOff>
    </xdr:from>
    <xdr:to>
      <xdr:col>7</xdr:col>
      <xdr:colOff>-323640</xdr:colOff>
      <xdr:row>617</xdr:row>
      <xdr:rowOff>0</xdr:rowOff>
    </xdr:to>
    <xdr:sp macro="" textlink="">
      <xdr:nvSpPr>
        <xdr:cNvPr id="3077" name="Option Button 3076">
          <a:extLst>
            <a:ext uri="{FF2B5EF4-FFF2-40B4-BE49-F238E27FC236}">
              <a16:creationId xmlns:a16="http://schemas.microsoft.com/office/drawing/2014/main" id="{00000000-0008-0000-1C00-00000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8" name="Option Button 3077">
          <a:extLst>
            <a:ext uri="{FF2B5EF4-FFF2-40B4-BE49-F238E27FC236}">
              <a16:creationId xmlns:a16="http://schemas.microsoft.com/office/drawing/2014/main" id="{00000000-0008-0000-1C00-00000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9" name="Option Button 3078">
          <a:extLst>
            <a:ext uri="{FF2B5EF4-FFF2-40B4-BE49-F238E27FC236}">
              <a16:creationId xmlns:a16="http://schemas.microsoft.com/office/drawing/2014/main" id="{00000000-0008-0000-1C00-00000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0" name="Option Button 3079">
          <a:extLst>
            <a:ext uri="{FF2B5EF4-FFF2-40B4-BE49-F238E27FC236}">
              <a16:creationId xmlns:a16="http://schemas.microsoft.com/office/drawing/2014/main" id="{00000000-0008-0000-1C00-00000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1" name="Group Box 3080" descr="Group Box 5">
          <a:extLst>
            <a:ext uri="{FF2B5EF4-FFF2-40B4-BE49-F238E27FC236}">
              <a16:creationId xmlns:a16="http://schemas.microsoft.com/office/drawing/2014/main" id="{00000000-0008-0000-1C00-00000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617</xdr:row>
      <xdr:rowOff>34920</xdr:rowOff>
    </xdr:from>
    <xdr:to>
      <xdr:col>7</xdr:col>
      <xdr:colOff>-323640</xdr:colOff>
      <xdr:row>618</xdr:row>
      <xdr:rowOff>0</xdr:rowOff>
    </xdr:to>
    <xdr:sp macro="" textlink="">
      <xdr:nvSpPr>
        <xdr:cNvPr id="3082" name="Option Button 3081">
          <a:extLst>
            <a:ext uri="{FF2B5EF4-FFF2-40B4-BE49-F238E27FC236}">
              <a16:creationId xmlns:a16="http://schemas.microsoft.com/office/drawing/2014/main" id="{00000000-0008-0000-1C00-00000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3" name="Option Button 3082">
          <a:extLst>
            <a:ext uri="{FF2B5EF4-FFF2-40B4-BE49-F238E27FC236}">
              <a16:creationId xmlns:a16="http://schemas.microsoft.com/office/drawing/2014/main" id="{00000000-0008-0000-1C00-00000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4" name="Option Button 3083">
          <a:extLst>
            <a:ext uri="{FF2B5EF4-FFF2-40B4-BE49-F238E27FC236}">
              <a16:creationId xmlns:a16="http://schemas.microsoft.com/office/drawing/2014/main" id="{00000000-0008-0000-1C00-00000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5" name="Option Button 3084">
          <a:extLst>
            <a:ext uri="{FF2B5EF4-FFF2-40B4-BE49-F238E27FC236}">
              <a16:creationId xmlns:a16="http://schemas.microsoft.com/office/drawing/2014/main" id="{00000000-0008-0000-1C00-00000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6" name="Group Box 3085" descr="Group Box 5">
          <a:extLst>
            <a:ext uri="{FF2B5EF4-FFF2-40B4-BE49-F238E27FC236}">
              <a16:creationId xmlns:a16="http://schemas.microsoft.com/office/drawing/2014/main" id="{00000000-0008-0000-1C00-00000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618</xdr:row>
      <xdr:rowOff>34920</xdr:rowOff>
    </xdr:from>
    <xdr:to>
      <xdr:col>7</xdr:col>
      <xdr:colOff>-323640</xdr:colOff>
      <xdr:row>619</xdr:row>
      <xdr:rowOff>0</xdr:rowOff>
    </xdr:to>
    <xdr:sp macro="" textlink="">
      <xdr:nvSpPr>
        <xdr:cNvPr id="3087" name="Option Button 3086">
          <a:extLst>
            <a:ext uri="{FF2B5EF4-FFF2-40B4-BE49-F238E27FC236}">
              <a16:creationId xmlns:a16="http://schemas.microsoft.com/office/drawing/2014/main" id="{00000000-0008-0000-1C00-00000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8" name="Option Button 3087">
          <a:extLst>
            <a:ext uri="{FF2B5EF4-FFF2-40B4-BE49-F238E27FC236}">
              <a16:creationId xmlns:a16="http://schemas.microsoft.com/office/drawing/2014/main" id="{00000000-0008-0000-1C00-00001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9" name="Option Button 3088">
          <a:extLst>
            <a:ext uri="{FF2B5EF4-FFF2-40B4-BE49-F238E27FC236}">
              <a16:creationId xmlns:a16="http://schemas.microsoft.com/office/drawing/2014/main" id="{00000000-0008-0000-1C00-00001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0" name="Option Button 3089">
          <a:extLst>
            <a:ext uri="{FF2B5EF4-FFF2-40B4-BE49-F238E27FC236}">
              <a16:creationId xmlns:a16="http://schemas.microsoft.com/office/drawing/2014/main" id="{00000000-0008-0000-1C00-00001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1" name="Group Box 3090" descr="Group Box 5">
          <a:extLst>
            <a:ext uri="{FF2B5EF4-FFF2-40B4-BE49-F238E27FC236}">
              <a16:creationId xmlns:a16="http://schemas.microsoft.com/office/drawing/2014/main" id="{00000000-0008-0000-1C00-00001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619</xdr:row>
      <xdr:rowOff>34920</xdr:rowOff>
    </xdr:from>
    <xdr:to>
      <xdr:col>7</xdr:col>
      <xdr:colOff>-323640</xdr:colOff>
      <xdr:row>620</xdr:row>
      <xdr:rowOff>0</xdr:rowOff>
    </xdr:to>
    <xdr:sp macro="" textlink="">
      <xdr:nvSpPr>
        <xdr:cNvPr id="3092" name="Option Button 3091">
          <a:extLst>
            <a:ext uri="{FF2B5EF4-FFF2-40B4-BE49-F238E27FC236}">
              <a16:creationId xmlns:a16="http://schemas.microsoft.com/office/drawing/2014/main" id="{00000000-0008-0000-1C00-00001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3" name="Option Button 3092">
          <a:extLst>
            <a:ext uri="{FF2B5EF4-FFF2-40B4-BE49-F238E27FC236}">
              <a16:creationId xmlns:a16="http://schemas.microsoft.com/office/drawing/2014/main" id="{00000000-0008-0000-1C00-00001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4" name="Option Button 3093">
          <a:extLst>
            <a:ext uri="{FF2B5EF4-FFF2-40B4-BE49-F238E27FC236}">
              <a16:creationId xmlns:a16="http://schemas.microsoft.com/office/drawing/2014/main" id="{00000000-0008-0000-1C00-00001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5" name="Option Button 3094">
          <a:extLst>
            <a:ext uri="{FF2B5EF4-FFF2-40B4-BE49-F238E27FC236}">
              <a16:creationId xmlns:a16="http://schemas.microsoft.com/office/drawing/2014/main" id="{00000000-0008-0000-1C00-00001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6" name="Group Box 3095" descr="Group Box 5">
          <a:extLst>
            <a:ext uri="{FF2B5EF4-FFF2-40B4-BE49-F238E27FC236}">
              <a16:creationId xmlns:a16="http://schemas.microsoft.com/office/drawing/2014/main" id="{00000000-0008-0000-1C00-00001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620</xdr:row>
      <xdr:rowOff>34920</xdr:rowOff>
    </xdr:from>
    <xdr:to>
      <xdr:col>7</xdr:col>
      <xdr:colOff>-323640</xdr:colOff>
      <xdr:row>621</xdr:row>
      <xdr:rowOff>0</xdr:rowOff>
    </xdr:to>
    <xdr:sp macro="" textlink="">
      <xdr:nvSpPr>
        <xdr:cNvPr id="3097" name="Option Button 3096">
          <a:extLst>
            <a:ext uri="{FF2B5EF4-FFF2-40B4-BE49-F238E27FC236}">
              <a16:creationId xmlns:a16="http://schemas.microsoft.com/office/drawing/2014/main" id="{00000000-0008-0000-1C00-00001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8" name="Option Button 3097">
          <a:extLst>
            <a:ext uri="{FF2B5EF4-FFF2-40B4-BE49-F238E27FC236}">
              <a16:creationId xmlns:a16="http://schemas.microsoft.com/office/drawing/2014/main" id="{00000000-0008-0000-1C00-00001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9" name="Option Button 3098">
          <a:extLst>
            <a:ext uri="{FF2B5EF4-FFF2-40B4-BE49-F238E27FC236}">
              <a16:creationId xmlns:a16="http://schemas.microsoft.com/office/drawing/2014/main" id="{00000000-0008-0000-1C00-00001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0" name="Option Button 3099">
          <a:extLst>
            <a:ext uri="{FF2B5EF4-FFF2-40B4-BE49-F238E27FC236}">
              <a16:creationId xmlns:a16="http://schemas.microsoft.com/office/drawing/2014/main" id="{00000000-0008-0000-1C00-00001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1" name="Group Box 3100" descr="Group Box 5">
          <a:extLst>
            <a:ext uri="{FF2B5EF4-FFF2-40B4-BE49-F238E27FC236}">
              <a16:creationId xmlns:a16="http://schemas.microsoft.com/office/drawing/2014/main" id="{00000000-0008-0000-1C00-00001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621</xdr:row>
      <xdr:rowOff>34920</xdr:rowOff>
    </xdr:from>
    <xdr:to>
      <xdr:col>7</xdr:col>
      <xdr:colOff>-323640</xdr:colOff>
      <xdr:row>622</xdr:row>
      <xdr:rowOff>0</xdr:rowOff>
    </xdr:to>
    <xdr:sp macro="" textlink="">
      <xdr:nvSpPr>
        <xdr:cNvPr id="3102" name="Option Button 3101">
          <a:extLst>
            <a:ext uri="{FF2B5EF4-FFF2-40B4-BE49-F238E27FC236}">
              <a16:creationId xmlns:a16="http://schemas.microsoft.com/office/drawing/2014/main" id="{00000000-0008-0000-1C00-00001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3" name="Option Button 3102">
          <a:extLst>
            <a:ext uri="{FF2B5EF4-FFF2-40B4-BE49-F238E27FC236}">
              <a16:creationId xmlns:a16="http://schemas.microsoft.com/office/drawing/2014/main" id="{00000000-0008-0000-1C00-00001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4" name="Option Button 3103">
          <a:extLst>
            <a:ext uri="{FF2B5EF4-FFF2-40B4-BE49-F238E27FC236}">
              <a16:creationId xmlns:a16="http://schemas.microsoft.com/office/drawing/2014/main" id="{00000000-0008-0000-1C00-00002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5" name="Option Button 3104">
          <a:extLst>
            <a:ext uri="{FF2B5EF4-FFF2-40B4-BE49-F238E27FC236}">
              <a16:creationId xmlns:a16="http://schemas.microsoft.com/office/drawing/2014/main" id="{00000000-0008-0000-1C00-00002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6" name="Group Box 3105" descr="Group Box 5">
          <a:extLst>
            <a:ext uri="{FF2B5EF4-FFF2-40B4-BE49-F238E27FC236}">
              <a16:creationId xmlns:a16="http://schemas.microsoft.com/office/drawing/2014/main" id="{00000000-0008-0000-1C00-00002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622</xdr:row>
      <xdr:rowOff>34920</xdr:rowOff>
    </xdr:from>
    <xdr:to>
      <xdr:col>7</xdr:col>
      <xdr:colOff>-323640</xdr:colOff>
      <xdr:row>623</xdr:row>
      <xdr:rowOff>0</xdr:rowOff>
    </xdr:to>
    <xdr:sp macro="" textlink="">
      <xdr:nvSpPr>
        <xdr:cNvPr id="3107" name="Option Button 3106">
          <a:extLst>
            <a:ext uri="{FF2B5EF4-FFF2-40B4-BE49-F238E27FC236}">
              <a16:creationId xmlns:a16="http://schemas.microsoft.com/office/drawing/2014/main" id="{00000000-0008-0000-1C00-00002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8" name="Option Button 3107">
          <a:extLst>
            <a:ext uri="{FF2B5EF4-FFF2-40B4-BE49-F238E27FC236}">
              <a16:creationId xmlns:a16="http://schemas.microsoft.com/office/drawing/2014/main" id="{00000000-0008-0000-1C00-00002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9" name="Option Button 3108">
          <a:extLst>
            <a:ext uri="{FF2B5EF4-FFF2-40B4-BE49-F238E27FC236}">
              <a16:creationId xmlns:a16="http://schemas.microsoft.com/office/drawing/2014/main" id="{00000000-0008-0000-1C00-00002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0" name="Option Button 3109">
          <a:extLst>
            <a:ext uri="{FF2B5EF4-FFF2-40B4-BE49-F238E27FC236}">
              <a16:creationId xmlns:a16="http://schemas.microsoft.com/office/drawing/2014/main" id="{00000000-0008-0000-1C00-00002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1" name="Group Box 3110" descr="Group Box 5">
          <a:extLst>
            <a:ext uri="{FF2B5EF4-FFF2-40B4-BE49-F238E27FC236}">
              <a16:creationId xmlns:a16="http://schemas.microsoft.com/office/drawing/2014/main" id="{00000000-0008-0000-1C00-00002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623</xdr:row>
      <xdr:rowOff>34920</xdr:rowOff>
    </xdr:from>
    <xdr:to>
      <xdr:col>7</xdr:col>
      <xdr:colOff>-323640</xdr:colOff>
      <xdr:row>624</xdr:row>
      <xdr:rowOff>0</xdr:rowOff>
    </xdr:to>
    <xdr:sp macro="" textlink="">
      <xdr:nvSpPr>
        <xdr:cNvPr id="3112" name="Option Button 3111">
          <a:extLst>
            <a:ext uri="{FF2B5EF4-FFF2-40B4-BE49-F238E27FC236}">
              <a16:creationId xmlns:a16="http://schemas.microsoft.com/office/drawing/2014/main" id="{00000000-0008-0000-1C00-00002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3" name="Option Button 3112">
          <a:extLst>
            <a:ext uri="{FF2B5EF4-FFF2-40B4-BE49-F238E27FC236}">
              <a16:creationId xmlns:a16="http://schemas.microsoft.com/office/drawing/2014/main" id="{00000000-0008-0000-1C00-00002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4" name="Option Button 3113">
          <a:extLst>
            <a:ext uri="{FF2B5EF4-FFF2-40B4-BE49-F238E27FC236}">
              <a16:creationId xmlns:a16="http://schemas.microsoft.com/office/drawing/2014/main" id="{00000000-0008-0000-1C00-00002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5" name="Option Button 3114">
          <a:extLst>
            <a:ext uri="{FF2B5EF4-FFF2-40B4-BE49-F238E27FC236}">
              <a16:creationId xmlns:a16="http://schemas.microsoft.com/office/drawing/2014/main" id="{00000000-0008-0000-1C00-00002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6" name="Group Box 3115" descr="Group Box 5">
          <a:extLst>
            <a:ext uri="{FF2B5EF4-FFF2-40B4-BE49-F238E27FC236}">
              <a16:creationId xmlns:a16="http://schemas.microsoft.com/office/drawing/2014/main" id="{00000000-0008-0000-1C00-00002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624</xdr:row>
      <xdr:rowOff>34920</xdr:rowOff>
    </xdr:from>
    <xdr:to>
      <xdr:col>7</xdr:col>
      <xdr:colOff>-323640</xdr:colOff>
      <xdr:row>625</xdr:row>
      <xdr:rowOff>0</xdr:rowOff>
    </xdr:to>
    <xdr:sp macro="" textlink="">
      <xdr:nvSpPr>
        <xdr:cNvPr id="3117" name="Option Button 3116">
          <a:extLst>
            <a:ext uri="{FF2B5EF4-FFF2-40B4-BE49-F238E27FC236}">
              <a16:creationId xmlns:a16="http://schemas.microsoft.com/office/drawing/2014/main" id="{00000000-0008-0000-1C00-00002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8" name="Option Button 3117">
          <a:extLst>
            <a:ext uri="{FF2B5EF4-FFF2-40B4-BE49-F238E27FC236}">
              <a16:creationId xmlns:a16="http://schemas.microsoft.com/office/drawing/2014/main" id="{00000000-0008-0000-1C00-00002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9" name="Option Button 3118">
          <a:extLst>
            <a:ext uri="{FF2B5EF4-FFF2-40B4-BE49-F238E27FC236}">
              <a16:creationId xmlns:a16="http://schemas.microsoft.com/office/drawing/2014/main" id="{00000000-0008-0000-1C00-00002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0" name="Option Button 3119">
          <a:extLst>
            <a:ext uri="{FF2B5EF4-FFF2-40B4-BE49-F238E27FC236}">
              <a16:creationId xmlns:a16="http://schemas.microsoft.com/office/drawing/2014/main" id="{00000000-0008-0000-1C00-00003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1" name="Group Box 3120" descr="Group Box 5">
          <a:extLst>
            <a:ext uri="{FF2B5EF4-FFF2-40B4-BE49-F238E27FC236}">
              <a16:creationId xmlns:a16="http://schemas.microsoft.com/office/drawing/2014/main" id="{00000000-0008-0000-1C00-00003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625</xdr:row>
      <xdr:rowOff>34920</xdr:rowOff>
    </xdr:from>
    <xdr:to>
      <xdr:col>7</xdr:col>
      <xdr:colOff>-323640</xdr:colOff>
      <xdr:row>626</xdr:row>
      <xdr:rowOff>0</xdr:rowOff>
    </xdr:to>
    <xdr:sp macro="" textlink="">
      <xdr:nvSpPr>
        <xdr:cNvPr id="3122" name="Option Button 3121">
          <a:extLst>
            <a:ext uri="{FF2B5EF4-FFF2-40B4-BE49-F238E27FC236}">
              <a16:creationId xmlns:a16="http://schemas.microsoft.com/office/drawing/2014/main" id="{00000000-0008-0000-1C00-00003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3" name="Option Button 3122">
          <a:extLst>
            <a:ext uri="{FF2B5EF4-FFF2-40B4-BE49-F238E27FC236}">
              <a16:creationId xmlns:a16="http://schemas.microsoft.com/office/drawing/2014/main" id="{00000000-0008-0000-1C00-00003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4" name="Option Button 3123">
          <a:extLst>
            <a:ext uri="{FF2B5EF4-FFF2-40B4-BE49-F238E27FC236}">
              <a16:creationId xmlns:a16="http://schemas.microsoft.com/office/drawing/2014/main" id="{00000000-0008-0000-1C00-00003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5" name="Option Button 3124">
          <a:extLst>
            <a:ext uri="{FF2B5EF4-FFF2-40B4-BE49-F238E27FC236}">
              <a16:creationId xmlns:a16="http://schemas.microsoft.com/office/drawing/2014/main" id="{00000000-0008-0000-1C00-00003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6" name="Group Box 3125" descr="Group Box 5">
          <a:extLst>
            <a:ext uri="{FF2B5EF4-FFF2-40B4-BE49-F238E27FC236}">
              <a16:creationId xmlns:a16="http://schemas.microsoft.com/office/drawing/2014/main" id="{00000000-0008-0000-1C00-00003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626</xdr:row>
      <xdr:rowOff>34920</xdr:rowOff>
    </xdr:from>
    <xdr:to>
      <xdr:col>7</xdr:col>
      <xdr:colOff>-323640</xdr:colOff>
      <xdr:row>627</xdr:row>
      <xdr:rowOff>0</xdr:rowOff>
    </xdr:to>
    <xdr:sp macro="" textlink="">
      <xdr:nvSpPr>
        <xdr:cNvPr id="3127" name="Option Button 3126">
          <a:extLst>
            <a:ext uri="{FF2B5EF4-FFF2-40B4-BE49-F238E27FC236}">
              <a16:creationId xmlns:a16="http://schemas.microsoft.com/office/drawing/2014/main" id="{00000000-0008-0000-1C00-00003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8" name="Option Button 3127">
          <a:extLst>
            <a:ext uri="{FF2B5EF4-FFF2-40B4-BE49-F238E27FC236}">
              <a16:creationId xmlns:a16="http://schemas.microsoft.com/office/drawing/2014/main" id="{00000000-0008-0000-1C00-00003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9" name="Option Button 3128">
          <a:extLst>
            <a:ext uri="{FF2B5EF4-FFF2-40B4-BE49-F238E27FC236}">
              <a16:creationId xmlns:a16="http://schemas.microsoft.com/office/drawing/2014/main" id="{00000000-0008-0000-1C00-00003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0" name="Option Button 3129">
          <a:extLst>
            <a:ext uri="{FF2B5EF4-FFF2-40B4-BE49-F238E27FC236}">
              <a16:creationId xmlns:a16="http://schemas.microsoft.com/office/drawing/2014/main" id="{00000000-0008-0000-1C00-00003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1" name="Group Box 3130" descr="Group Box 5">
          <a:extLst>
            <a:ext uri="{FF2B5EF4-FFF2-40B4-BE49-F238E27FC236}">
              <a16:creationId xmlns:a16="http://schemas.microsoft.com/office/drawing/2014/main" id="{00000000-0008-0000-1C00-00003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627</xdr:row>
      <xdr:rowOff>34920</xdr:rowOff>
    </xdr:from>
    <xdr:to>
      <xdr:col>7</xdr:col>
      <xdr:colOff>-323640</xdr:colOff>
      <xdr:row>628</xdr:row>
      <xdr:rowOff>0</xdr:rowOff>
    </xdr:to>
    <xdr:sp macro="" textlink="">
      <xdr:nvSpPr>
        <xdr:cNvPr id="3132" name="Option Button 3131">
          <a:extLst>
            <a:ext uri="{FF2B5EF4-FFF2-40B4-BE49-F238E27FC236}">
              <a16:creationId xmlns:a16="http://schemas.microsoft.com/office/drawing/2014/main" id="{00000000-0008-0000-1C00-00003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3" name="Option Button 3132">
          <a:extLst>
            <a:ext uri="{FF2B5EF4-FFF2-40B4-BE49-F238E27FC236}">
              <a16:creationId xmlns:a16="http://schemas.microsoft.com/office/drawing/2014/main" id="{00000000-0008-0000-1C00-00003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4" name="Option Button 3133">
          <a:extLst>
            <a:ext uri="{FF2B5EF4-FFF2-40B4-BE49-F238E27FC236}">
              <a16:creationId xmlns:a16="http://schemas.microsoft.com/office/drawing/2014/main" id="{00000000-0008-0000-1C00-00003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5" name="Option Button 3134">
          <a:extLst>
            <a:ext uri="{FF2B5EF4-FFF2-40B4-BE49-F238E27FC236}">
              <a16:creationId xmlns:a16="http://schemas.microsoft.com/office/drawing/2014/main" id="{00000000-0008-0000-1C00-00003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6" name="Group Box 3135" descr="Group Box 5">
          <a:extLst>
            <a:ext uri="{FF2B5EF4-FFF2-40B4-BE49-F238E27FC236}">
              <a16:creationId xmlns:a16="http://schemas.microsoft.com/office/drawing/2014/main" id="{00000000-0008-0000-1C00-00004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628</xdr:row>
      <xdr:rowOff>34920</xdr:rowOff>
    </xdr:from>
    <xdr:to>
      <xdr:col>7</xdr:col>
      <xdr:colOff>-323640</xdr:colOff>
      <xdr:row>629</xdr:row>
      <xdr:rowOff>0</xdr:rowOff>
    </xdr:to>
    <xdr:sp macro="" textlink="">
      <xdr:nvSpPr>
        <xdr:cNvPr id="3137" name="Option Button 3136">
          <a:extLst>
            <a:ext uri="{FF2B5EF4-FFF2-40B4-BE49-F238E27FC236}">
              <a16:creationId xmlns:a16="http://schemas.microsoft.com/office/drawing/2014/main" id="{00000000-0008-0000-1C00-00004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8" name="Option Button 3137">
          <a:extLst>
            <a:ext uri="{FF2B5EF4-FFF2-40B4-BE49-F238E27FC236}">
              <a16:creationId xmlns:a16="http://schemas.microsoft.com/office/drawing/2014/main" id="{00000000-0008-0000-1C00-00004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9" name="Option Button 3138">
          <a:extLst>
            <a:ext uri="{FF2B5EF4-FFF2-40B4-BE49-F238E27FC236}">
              <a16:creationId xmlns:a16="http://schemas.microsoft.com/office/drawing/2014/main" id="{00000000-0008-0000-1C00-00004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0" name="Option Button 3139">
          <a:extLst>
            <a:ext uri="{FF2B5EF4-FFF2-40B4-BE49-F238E27FC236}">
              <a16:creationId xmlns:a16="http://schemas.microsoft.com/office/drawing/2014/main" id="{00000000-0008-0000-1C00-00004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1" name="Group Box 3140" descr="Group Box 5">
          <a:extLst>
            <a:ext uri="{FF2B5EF4-FFF2-40B4-BE49-F238E27FC236}">
              <a16:creationId xmlns:a16="http://schemas.microsoft.com/office/drawing/2014/main" id="{00000000-0008-0000-1C00-00004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629</xdr:row>
      <xdr:rowOff>34920</xdr:rowOff>
    </xdr:from>
    <xdr:to>
      <xdr:col>7</xdr:col>
      <xdr:colOff>-323640</xdr:colOff>
      <xdr:row>630</xdr:row>
      <xdr:rowOff>0</xdr:rowOff>
    </xdr:to>
    <xdr:sp macro="" textlink="">
      <xdr:nvSpPr>
        <xdr:cNvPr id="3142" name="Option Button 3141">
          <a:extLst>
            <a:ext uri="{FF2B5EF4-FFF2-40B4-BE49-F238E27FC236}">
              <a16:creationId xmlns:a16="http://schemas.microsoft.com/office/drawing/2014/main" id="{00000000-0008-0000-1C00-00004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3" name="Option Button 3142">
          <a:extLst>
            <a:ext uri="{FF2B5EF4-FFF2-40B4-BE49-F238E27FC236}">
              <a16:creationId xmlns:a16="http://schemas.microsoft.com/office/drawing/2014/main" id="{00000000-0008-0000-1C00-00004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4" name="Option Button 3143">
          <a:extLst>
            <a:ext uri="{FF2B5EF4-FFF2-40B4-BE49-F238E27FC236}">
              <a16:creationId xmlns:a16="http://schemas.microsoft.com/office/drawing/2014/main" id="{00000000-0008-0000-1C00-00004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5" name="Option Button 3144">
          <a:extLst>
            <a:ext uri="{FF2B5EF4-FFF2-40B4-BE49-F238E27FC236}">
              <a16:creationId xmlns:a16="http://schemas.microsoft.com/office/drawing/2014/main" id="{00000000-0008-0000-1C00-00004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6" name="Group Box 3145" descr="Group Box 5">
          <a:extLst>
            <a:ext uri="{FF2B5EF4-FFF2-40B4-BE49-F238E27FC236}">
              <a16:creationId xmlns:a16="http://schemas.microsoft.com/office/drawing/2014/main" id="{00000000-0008-0000-1C00-00004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630</xdr:row>
      <xdr:rowOff>34920</xdr:rowOff>
    </xdr:from>
    <xdr:to>
      <xdr:col>7</xdr:col>
      <xdr:colOff>-323640</xdr:colOff>
      <xdr:row>631</xdr:row>
      <xdr:rowOff>0</xdr:rowOff>
    </xdr:to>
    <xdr:sp macro="" textlink="">
      <xdr:nvSpPr>
        <xdr:cNvPr id="3147" name="Option Button 3146">
          <a:extLst>
            <a:ext uri="{FF2B5EF4-FFF2-40B4-BE49-F238E27FC236}">
              <a16:creationId xmlns:a16="http://schemas.microsoft.com/office/drawing/2014/main" id="{00000000-0008-0000-1C00-00004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8" name="Option Button 3147">
          <a:extLst>
            <a:ext uri="{FF2B5EF4-FFF2-40B4-BE49-F238E27FC236}">
              <a16:creationId xmlns:a16="http://schemas.microsoft.com/office/drawing/2014/main" id="{00000000-0008-0000-1C00-00004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9" name="Option Button 3148">
          <a:extLst>
            <a:ext uri="{FF2B5EF4-FFF2-40B4-BE49-F238E27FC236}">
              <a16:creationId xmlns:a16="http://schemas.microsoft.com/office/drawing/2014/main" id="{00000000-0008-0000-1C00-00004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0" name="Option Button 3149">
          <a:extLst>
            <a:ext uri="{FF2B5EF4-FFF2-40B4-BE49-F238E27FC236}">
              <a16:creationId xmlns:a16="http://schemas.microsoft.com/office/drawing/2014/main" id="{00000000-0008-0000-1C00-00004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1" name="Group Box 3150" descr="Group Box 5">
          <a:extLst>
            <a:ext uri="{FF2B5EF4-FFF2-40B4-BE49-F238E27FC236}">
              <a16:creationId xmlns:a16="http://schemas.microsoft.com/office/drawing/2014/main" id="{00000000-0008-0000-1C00-00004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631</xdr:row>
      <xdr:rowOff>34920</xdr:rowOff>
    </xdr:from>
    <xdr:to>
      <xdr:col>7</xdr:col>
      <xdr:colOff>-323640</xdr:colOff>
      <xdr:row>632</xdr:row>
      <xdr:rowOff>0</xdr:rowOff>
    </xdr:to>
    <xdr:sp macro="" textlink="">
      <xdr:nvSpPr>
        <xdr:cNvPr id="3152" name="Option Button 3151">
          <a:extLst>
            <a:ext uri="{FF2B5EF4-FFF2-40B4-BE49-F238E27FC236}">
              <a16:creationId xmlns:a16="http://schemas.microsoft.com/office/drawing/2014/main" id="{00000000-0008-0000-1C00-00005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3" name="Option Button 3152">
          <a:extLst>
            <a:ext uri="{FF2B5EF4-FFF2-40B4-BE49-F238E27FC236}">
              <a16:creationId xmlns:a16="http://schemas.microsoft.com/office/drawing/2014/main" id="{00000000-0008-0000-1C00-00005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4" name="Option Button 3153">
          <a:extLst>
            <a:ext uri="{FF2B5EF4-FFF2-40B4-BE49-F238E27FC236}">
              <a16:creationId xmlns:a16="http://schemas.microsoft.com/office/drawing/2014/main" id="{00000000-0008-0000-1C00-00005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5" name="Option Button 3154">
          <a:extLst>
            <a:ext uri="{FF2B5EF4-FFF2-40B4-BE49-F238E27FC236}">
              <a16:creationId xmlns:a16="http://schemas.microsoft.com/office/drawing/2014/main" id="{00000000-0008-0000-1C00-00005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6" name="Group Box 3155" descr="Group Box 5">
          <a:extLst>
            <a:ext uri="{FF2B5EF4-FFF2-40B4-BE49-F238E27FC236}">
              <a16:creationId xmlns:a16="http://schemas.microsoft.com/office/drawing/2014/main" id="{00000000-0008-0000-1C00-00005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632</xdr:row>
      <xdr:rowOff>34920</xdr:rowOff>
    </xdr:from>
    <xdr:to>
      <xdr:col>7</xdr:col>
      <xdr:colOff>-323640</xdr:colOff>
      <xdr:row>633</xdr:row>
      <xdr:rowOff>0</xdr:rowOff>
    </xdr:to>
    <xdr:sp macro="" textlink="">
      <xdr:nvSpPr>
        <xdr:cNvPr id="3157" name="Option Button 3156">
          <a:extLst>
            <a:ext uri="{FF2B5EF4-FFF2-40B4-BE49-F238E27FC236}">
              <a16:creationId xmlns:a16="http://schemas.microsoft.com/office/drawing/2014/main" id="{00000000-0008-0000-1C00-00005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8" name="Option Button 3157">
          <a:extLst>
            <a:ext uri="{FF2B5EF4-FFF2-40B4-BE49-F238E27FC236}">
              <a16:creationId xmlns:a16="http://schemas.microsoft.com/office/drawing/2014/main" id="{00000000-0008-0000-1C00-00005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9" name="Option Button 3158">
          <a:extLst>
            <a:ext uri="{FF2B5EF4-FFF2-40B4-BE49-F238E27FC236}">
              <a16:creationId xmlns:a16="http://schemas.microsoft.com/office/drawing/2014/main" id="{00000000-0008-0000-1C00-00005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0" name="Option Button 3159">
          <a:extLst>
            <a:ext uri="{FF2B5EF4-FFF2-40B4-BE49-F238E27FC236}">
              <a16:creationId xmlns:a16="http://schemas.microsoft.com/office/drawing/2014/main" id="{00000000-0008-0000-1C00-00005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1" name="Group Box 3160" descr="Group Box 5">
          <a:extLst>
            <a:ext uri="{FF2B5EF4-FFF2-40B4-BE49-F238E27FC236}">
              <a16:creationId xmlns:a16="http://schemas.microsoft.com/office/drawing/2014/main" id="{00000000-0008-0000-1C00-00005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633</xdr:row>
      <xdr:rowOff>34920</xdr:rowOff>
    </xdr:from>
    <xdr:to>
      <xdr:col>7</xdr:col>
      <xdr:colOff>-323640</xdr:colOff>
      <xdr:row>634</xdr:row>
      <xdr:rowOff>0</xdr:rowOff>
    </xdr:to>
    <xdr:sp macro="" textlink="">
      <xdr:nvSpPr>
        <xdr:cNvPr id="3162" name="Option Button 3161">
          <a:extLst>
            <a:ext uri="{FF2B5EF4-FFF2-40B4-BE49-F238E27FC236}">
              <a16:creationId xmlns:a16="http://schemas.microsoft.com/office/drawing/2014/main" id="{00000000-0008-0000-1C00-00005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3" name="Option Button 3162">
          <a:extLst>
            <a:ext uri="{FF2B5EF4-FFF2-40B4-BE49-F238E27FC236}">
              <a16:creationId xmlns:a16="http://schemas.microsoft.com/office/drawing/2014/main" id="{00000000-0008-0000-1C00-00005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4" name="Option Button 3163">
          <a:extLst>
            <a:ext uri="{FF2B5EF4-FFF2-40B4-BE49-F238E27FC236}">
              <a16:creationId xmlns:a16="http://schemas.microsoft.com/office/drawing/2014/main" id="{00000000-0008-0000-1C00-00005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5" name="Option Button 3164">
          <a:extLst>
            <a:ext uri="{FF2B5EF4-FFF2-40B4-BE49-F238E27FC236}">
              <a16:creationId xmlns:a16="http://schemas.microsoft.com/office/drawing/2014/main" id="{00000000-0008-0000-1C00-00005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6" name="Group Box 3165" descr="Group Box 5">
          <a:extLst>
            <a:ext uri="{FF2B5EF4-FFF2-40B4-BE49-F238E27FC236}">
              <a16:creationId xmlns:a16="http://schemas.microsoft.com/office/drawing/2014/main" id="{00000000-0008-0000-1C00-00005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634</xdr:row>
      <xdr:rowOff>34920</xdr:rowOff>
    </xdr:from>
    <xdr:to>
      <xdr:col>7</xdr:col>
      <xdr:colOff>-323640</xdr:colOff>
      <xdr:row>635</xdr:row>
      <xdr:rowOff>0</xdr:rowOff>
    </xdr:to>
    <xdr:sp macro="" textlink="">
      <xdr:nvSpPr>
        <xdr:cNvPr id="3167" name="Option Button 3166">
          <a:extLst>
            <a:ext uri="{FF2B5EF4-FFF2-40B4-BE49-F238E27FC236}">
              <a16:creationId xmlns:a16="http://schemas.microsoft.com/office/drawing/2014/main" id="{00000000-0008-0000-1C00-00005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8" name="Option Button 3167">
          <a:extLst>
            <a:ext uri="{FF2B5EF4-FFF2-40B4-BE49-F238E27FC236}">
              <a16:creationId xmlns:a16="http://schemas.microsoft.com/office/drawing/2014/main" id="{00000000-0008-0000-1C00-00006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9" name="Option Button 3168">
          <a:extLst>
            <a:ext uri="{FF2B5EF4-FFF2-40B4-BE49-F238E27FC236}">
              <a16:creationId xmlns:a16="http://schemas.microsoft.com/office/drawing/2014/main" id="{00000000-0008-0000-1C00-00006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0" name="Option Button 3169">
          <a:extLst>
            <a:ext uri="{FF2B5EF4-FFF2-40B4-BE49-F238E27FC236}">
              <a16:creationId xmlns:a16="http://schemas.microsoft.com/office/drawing/2014/main" id="{00000000-0008-0000-1C00-00006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1" name="Group Box 3170" descr="Group Box 5">
          <a:extLst>
            <a:ext uri="{FF2B5EF4-FFF2-40B4-BE49-F238E27FC236}">
              <a16:creationId xmlns:a16="http://schemas.microsoft.com/office/drawing/2014/main" id="{00000000-0008-0000-1C00-00006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635</xdr:row>
      <xdr:rowOff>34920</xdr:rowOff>
    </xdr:from>
    <xdr:to>
      <xdr:col>7</xdr:col>
      <xdr:colOff>-323640</xdr:colOff>
      <xdr:row>636</xdr:row>
      <xdr:rowOff>0</xdr:rowOff>
    </xdr:to>
    <xdr:sp macro="" textlink="">
      <xdr:nvSpPr>
        <xdr:cNvPr id="3172" name="Option Button 3171">
          <a:extLst>
            <a:ext uri="{FF2B5EF4-FFF2-40B4-BE49-F238E27FC236}">
              <a16:creationId xmlns:a16="http://schemas.microsoft.com/office/drawing/2014/main" id="{00000000-0008-0000-1C00-00006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3" name="Option Button 3172">
          <a:extLst>
            <a:ext uri="{FF2B5EF4-FFF2-40B4-BE49-F238E27FC236}">
              <a16:creationId xmlns:a16="http://schemas.microsoft.com/office/drawing/2014/main" id="{00000000-0008-0000-1C00-00006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4" name="Option Button 3173">
          <a:extLst>
            <a:ext uri="{FF2B5EF4-FFF2-40B4-BE49-F238E27FC236}">
              <a16:creationId xmlns:a16="http://schemas.microsoft.com/office/drawing/2014/main" id="{00000000-0008-0000-1C00-00006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5" name="Option Button 3174">
          <a:extLst>
            <a:ext uri="{FF2B5EF4-FFF2-40B4-BE49-F238E27FC236}">
              <a16:creationId xmlns:a16="http://schemas.microsoft.com/office/drawing/2014/main" id="{00000000-0008-0000-1C00-00006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6" name="Group Box 3175" descr="Group Box 5">
          <a:extLst>
            <a:ext uri="{FF2B5EF4-FFF2-40B4-BE49-F238E27FC236}">
              <a16:creationId xmlns:a16="http://schemas.microsoft.com/office/drawing/2014/main" id="{00000000-0008-0000-1C00-00006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636</xdr:row>
      <xdr:rowOff>34920</xdr:rowOff>
    </xdr:from>
    <xdr:to>
      <xdr:col>7</xdr:col>
      <xdr:colOff>-323640</xdr:colOff>
      <xdr:row>637</xdr:row>
      <xdr:rowOff>0</xdr:rowOff>
    </xdr:to>
    <xdr:sp macro="" textlink="">
      <xdr:nvSpPr>
        <xdr:cNvPr id="3177" name="Option Button 3176">
          <a:extLst>
            <a:ext uri="{FF2B5EF4-FFF2-40B4-BE49-F238E27FC236}">
              <a16:creationId xmlns:a16="http://schemas.microsoft.com/office/drawing/2014/main" id="{00000000-0008-0000-1C00-00006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8" name="Option Button 3177">
          <a:extLst>
            <a:ext uri="{FF2B5EF4-FFF2-40B4-BE49-F238E27FC236}">
              <a16:creationId xmlns:a16="http://schemas.microsoft.com/office/drawing/2014/main" id="{00000000-0008-0000-1C00-00006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9" name="Option Button 3178">
          <a:extLst>
            <a:ext uri="{FF2B5EF4-FFF2-40B4-BE49-F238E27FC236}">
              <a16:creationId xmlns:a16="http://schemas.microsoft.com/office/drawing/2014/main" id="{00000000-0008-0000-1C00-00006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0" name="Option Button 3179">
          <a:extLst>
            <a:ext uri="{FF2B5EF4-FFF2-40B4-BE49-F238E27FC236}">
              <a16:creationId xmlns:a16="http://schemas.microsoft.com/office/drawing/2014/main" id="{00000000-0008-0000-1C00-00006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1" name="Group Box 3180" descr="Group Box 5">
          <a:extLst>
            <a:ext uri="{FF2B5EF4-FFF2-40B4-BE49-F238E27FC236}">
              <a16:creationId xmlns:a16="http://schemas.microsoft.com/office/drawing/2014/main" id="{00000000-0008-0000-1C00-00006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637</xdr:row>
      <xdr:rowOff>34920</xdr:rowOff>
    </xdr:from>
    <xdr:to>
      <xdr:col>7</xdr:col>
      <xdr:colOff>-323640</xdr:colOff>
      <xdr:row>638</xdr:row>
      <xdr:rowOff>0</xdr:rowOff>
    </xdr:to>
    <xdr:sp macro="" textlink="">
      <xdr:nvSpPr>
        <xdr:cNvPr id="3182" name="Option Button 3181">
          <a:extLst>
            <a:ext uri="{FF2B5EF4-FFF2-40B4-BE49-F238E27FC236}">
              <a16:creationId xmlns:a16="http://schemas.microsoft.com/office/drawing/2014/main" id="{00000000-0008-0000-1C00-00006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3" name="Option Button 3182">
          <a:extLst>
            <a:ext uri="{FF2B5EF4-FFF2-40B4-BE49-F238E27FC236}">
              <a16:creationId xmlns:a16="http://schemas.microsoft.com/office/drawing/2014/main" id="{00000000-0008-0000-1C00-00006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4" name="Option Button 3183">
          <a:extLst>
            <a:ext uri="{FF2B5EF4-FFF2-40B4-BE49-F238E27FC236}">
              <a16:creationId xmlns:a16="http://schemas.microsoft.com/office/drawing/2014/main" id="{00000000-0008-0000-1C00-00007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5" name="Option Button 3184">
          <a:extLst>
            <a:ext uri="{FF2B5EF4-FFF2-40B4-BE49-F238E27FC236}">
              <a16:creationId xmlns:a16="http://schemas.microsoft.com/office/drawing/2014/main" id="{00000000-0008-0000-1C00-00007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6" name="Group Box 3185" descr="Group Box 5">
          <a:extLst>
            <a:ext uri="{FF2B5EF4-FFF2-40B4-BE49-F238E27FC236}">
              <a16:creationId xmlns:a16="http://schemas.microsoft.com/office/drawing/2014/main" id="{00000000-0008-0000-1C00-00007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638</xdr:row>
      <xdr:rowOff>34920</xdr:rowOff>
    </xdr:from>
    <xdr:to>
      <xdr:col>7</xdr:col>
      <xdr:colOff>-323640</xdr:colOff>
      <xdr:row>639</xdr:row>
      <xdr:rowOff>0</xdr:rowOff>
    </xdr:to>
    <xdr:sp macro="" textlink="">
      <xdr:nvSpPr>
        <xdr:cNvPr id="3187" name="Option Button 3186">
          <a:extLst>
            <a:ext uri="{FF2B5EF4-FFF2-40B4-BE49-F238E27FC236}">
              <a16:creationId xmlns:a16="http://schemas.microsoft.com/office/drawing/2014/main" id="{00000000-0008-0000-1C00-00007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8" name="Option Button 3187">
          <a:extLst>
            <a:ext uri="{FF2B5EF4-FFF2-40B4-BE49-F238E27FC236}">
              <a16:creationId xmlns:a16="http://schemas.microsoft.com/office/drawing/2014/main" id="{00000000-0008-0000-1C00-00007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9" name="Option Button 3188">
          <a:extLst>
            <a:ext uri="{FF2B5EF4-FFF2-40B4-BE49-F238E27FC236}">
              <a16:creationId xmlns:a16="http://schemas.microsoft.com/office/drawing/2014/main" id="{00000000-0008-0000-1C00-00007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0" name="Option Button 3189">
          <a:extLst>
            <a:ext uri="{FF2B5EF4-FFF2-40B4-BE49-F238E27FC236}">
              <a16:creationId xmlns:a16="http://schemas.microsoft.com/office/drawing/2014/main" id="{00000000-0008-0000-1C00-00007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1" name="Group Box 3190" descr="Group Box 5">
          <a:extLst>
            <a:ext uri="{FF2B5EF4-FFF2-40B4-BE49-F238E27FC236}">
              <a16:creationId xmlns:a16="http://schemas.microsoft.com/office/drawing/2014/main" id="{00000000-0008-0000-1C00-00007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639</xdr:row>
      <xdr:rowOff>34920</xdr:rowOff>
    </xdr:from>
    <xdr:to>
      <xdr:col>7</xdr:col>
      <xdr:colOff>-323640</xdr:colOff>
      <xdr:row>640</xdr:row>
      <xdr:rowOff>0</xdr:rowOff>
    </xdr:to>
    <xdr:sp macro="" textlink="">
      <xdr:nvSpPr>
        <xdr:cNvPr id="3192" name="Option Button 3191">
          <a:extLst>
            <a:ext uri="{FF2B5EF4-FFF2-40B4-BE49-F238E27FC236}">
              <a16:creationId xmlns:a16="http://schemas.microsoft.com/office/drawing/2014/main" id="{00000000-0008-0000-1C00-00007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3" name="Option Button 3192">
          <a:extLst>
            <a:ext uri="{FF2B5EF4-FFF2-40B4-BE49-F238E27FC236}">
              <a16:creationId xmlns:a16="http://schemas.microsoft.com/office/drawing/2014/main" id="{00000000-0008-0000-1C00-00007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4" name="Option Button 3193">
          <a:extLst>
            <a:ext uri="{FF2B5EF4-FFF2-40B4-BE49-F238E27FC236}">
              <a16:creationId xmlns:a16="http://schemas.microsoft.com/office/drawing/2014/main" id="{00000000-0008-0000-1C00-00007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5" name="Option Button 3194">
          <a:extLst>
            <a:ext uri="{FF2B5EF4-FFF2-40B4-BE49-F238E27FC236}">
              <a16:creationId xmlns:a16="http://schemas.microsoft.com/office/drawing/2014/main" id="{00000000-0008-0000-1C00-00007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6" name="Group Box 3195" descr="Group Box 5">
          <a:extLst>
            <a:ext uri="{FF2B5EF4-FFF2-40B4-BE49-F238E27FC236}">
              <a16:creationId xmlns:a16="http://schemas.microsoft.com/office/drawing/2014/main" id="{00000000-0008-0000-1C00-00007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640</xdr:row>
      <xdr:rowOff>34920</xdr:rowOff>
    </xdr:from>
    <xdr:to>
      <xdr:col>7</xdr:col>
      <xdr:colOff>-323640</xdr:colOff>
      <xdr:row>641</xdr:row>
      <xdr:rowOff>0</xdr:rowOff>
    </xdr:to>
    <xdr:sp macro="" textlink="">
      <xdr:nvSpPr>
        <xdr:cNvPr id="3197" name="Option Button 3196">
          <a:extLst>
            <a:ext uri="{FF2B5EF4-FFF2-40B4-BE49-F238E27FC236}">
              <a16:creationId xmlns:a16="http://schemas.microsoft.com/office/drawing/2014/main" id="{00000000-0008-0000-1C00-00007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8" name="Option Button 3197">
          <a:extLst>
            <a:ext uri="{FF2B5EF4-FFF2-40B4-BE49-F238E27FC236}">
              <a16:creationId xmlns:a16="http://schemas.microsoft.com/office/drawing/2014/main" id="{00000000-0008-0000-1C00-00007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9" name="Option Button 3198">
          <a:extLst>
            <a:ext uri="{FF2B5EF4-FFF2-40B4-BE49-F238E27FC236}">
              <a16:creationId xmlns:a16="http://schemas.microsoft.com/office/drawing/2014/main" id="{00000000-0008-0000-1C00-00007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0" name="Option Button 3199">
          <a:extLst>
            <a:ext uri="{FF2B5EF4-FFF2-40B4-BE49-F238E27FC236}">
              <a16:creationId xmlns:a16="http://schemas.microsoft.com/office/drawing/2014/main" id="{00000000-0008-0000-1C00-00008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1" name="Group Box 3200" descr="Group Box 5">
          <a:extLst>
            <a:ext uri="{FF2B5EF4-FFF2-40B4-BE49-F238E27FC236}">
              <a16:creationId xmlns:a16="http://schemas.microsoft.com/office/drawing/2014/main" id="{00000000-0008-0000-1C00-00008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641</xdr:row>
      <xdr:rowOff>34920</xdr:rowOff>
    </xdr:from>
    <xdr:to>
      <xdr:col>7</xdr:col>
      <xdr:colOff>-323640</xdr:colOff>
      <xdr:row>642</xdr:row>
      <xdr:rowOff>0</xdr:rowOff>
    </xdr:to>
    <xdr:sp macro="" textlink="">
      <xdr:nvSpPr>
        <xdr:cNvPr id="3202" name="Option Button 3201">
          <a:extLst>
            <a:ext uri="{FF2B5EF4-FFF2-40B4-BE49-F238E27FC236}">
              <a16:creationId xmlns:a16="http://schemas.microsoft.com/office/drawing/2014/main" id="{00000000-0008-0000-1C00-00008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3" name="Option Button 3202">
          <a:extLst>
            <a:ext uri="{FF2B5EF4-FFF2-40B4-BE49-F238E27FC236}">
              <a16:creationId xmlns:a16="http://schemas.microsoft.com/office/drawing/2014/main" id="{00000000-0008-0000-1C00-00008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4" name="Option Button 3203">
          <a:extLst>
            <a:ext uri="{FF2B5EF4-FFF2-40B4-BE49-F238E27FC236}">
              <a16:creationId xmlns:a16="http://schemas.microsoft.com/office/drawing/2014/main" id="{00000000-0008-0000-1C00-00008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5" name="Option Button 3204">
          <a:extLst>
            <a:ext uri="{FF2B5EF4-FFF2-40B4-BE49-F238E27FC236}">
              <a16:creationId xmlns:a16="http://schemas.microsoft.com/office/drawing/2014/main" id="{00000000-0008-0000-1C00-00008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6" name="Group Box 3205" descr="Group Box 5">
          <a:extLst>
            <a:ext uri="{FF2B5EF4-FFF2-40B4-BE49-F238E27FC236}">
              <a16:creationId xmlns:a16="http://schemas.microsoft.com/office/drawing/2014/main" id="{00000000-0008-0000-1C00-00008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642</xdr:row>
      <xdr:rowOff>34920</xdr:rowOff>
    </xdr:from>
    <xdr:to>
      <xdr:col>7</xdr:col>
      <xdr:colOff>-323640</xdr:colOff>
      <xdr:row>643</xdr:row>
      <xdr:rowOff>0</xdr:rowOff>
    </xdr:to>
    <xdr:sp macro="" textlink="">
      <xdr:nvSpPr>
        <xdr:cNvPr id="3207" name="Option Button 3206">
          <a:extLst>
            <a:ext uri="{FF2B5EF4-FFF2-40B4-BE49-F238E27FC236}">
              <a16:creationId xmlns:a16="http://schemas.microsoft.com/office/drawing/2014/main" id="{00000000-0008-0000-1C00-00008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8" name="Option Button 3207">
          <a:extLst>
            <a:ext uri="{FF2B5EF4-FFF2-40B4-BE49-F238E27FC236}">
              <a16:creationId xmlns:a16="http://schemas.microsoft.com/office/drawing/2014/main" id="{00000000-0008-0000-1C00-00008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9" name="Option Button 3208">
          <a:extLst>
            <a:ext uri="{FF2B5EF4-FFF2-40B4-BE49-F238E27FC236}">
              <a16:creationId xmlns:a16="http://schemas.microsoft.com/office/drawing/2014/main" id="{00000000-0008-0000-1C00-00008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0" name="Option Button 3209">
          <a:extLst>
            <a:ext uri="{FF2B5EF4-FFF2-40B4-BE49-F238E27FC236}">
              <a16:creationId xmlns:a16="http://schemas.microsoft.com/office/drawing/2014/main" id="{00000000-0008-0000-1C00-00008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1" name="Group Box 3210" descr="Group Box 5">
          <a:extLst>
            <a:ext uri="{FF2B5EF4-FFF2-40B4-BE49-F238E27FC236}">
              <a16:creationId xmlns:a16="http://schemas.microsoft.com/office/drawing/2014/main" id="{00000000-0008-0000-1C00-00008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643</xdr:row>
      <xdr:rowOff>34920</xdr:rowOff>
    </xdr:from>
    <xdr:to>
      <xdr:col>7</xdr:col>
      <xdr:colOff>-323640</xdr:colOff>
      <xdr:row>644</xdr:row>
      <xdr:rowOff>0</xdr:rowOff>
    </xdr:to>
    <xdr:sp macro="" textlink="">
      <xdr:nvSpPr>
        <xdr:cNvPr id="3212" name="Option Button 3211">
          <a:extLst>
            <a:ext uri="{FF2B5EF4-FFF2-40B4-BE49-F238E27FC236}">
              <a16:creationId xmlns:a16="http://schemas.microsoft.com/office/drawing/2014/main" id="{00000000-0008-0000-1C00-00008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3" name="Option Button 3212">
          <a:extLst>
            <a:ext uri="{FF2B5EF4-FFF2-40B4-BE49-F238E27FC236}">
              <a16:creationId xmlns:a16="http://schemas.microsoft.com/office/drawing/2014/main" id="{00000000-0008-0000-1C00-00008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4" name="Option Button 3213">
          <a:extLst>
            <a:ext uri="{FF2B5EF4-FFF2-40B4-BE49-F238E27FC236}">
              <a16:creationId xmlns:a16="http://schemas.microsoft.com/office/drawing/2014/main" id="{00000000-0008-0000-1C00-00008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5" name="Option Button 3214">
          <a:extLst>
            <a:ext uri="{FF2B5EF4-FFF2-40B4-BE49-F238E27FC236}">
              <a16:creationId xmlns:a16="http://schemas.microsoft.com/office/drawing/2014/main" id="{00000000-0008-0000-1C00-00008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6" name="Group Box 3215" descr="Group Box 5">
          <a:extLst>
            <a:ext uri="{FF2B5EF4-FFF2-40B4-BE49-F238E27FC236}">
              <a16:creationId xmlns:a16="http://schemas.microsoft.com/office/drawing/2014/main" id="{00000000-0008-0000-1C00-00009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644</xdr:row>
      <xdr:rowOff>34920</xdr:rowOff>
    </xdr:from>
    <xdr:to>
      <xdr:col>7</xdr:col>
      <xdr:colOff>-323640</xdr:colOff>
      <xdr:row>645</xdr:row>
      <xdr:rowOff>0</xdr:rowOff>
    </xdr:to>
    <xdr:sp macro="" textlink="">
      <xdr:nvSpPr>
        <xdr:cNvPr id="3217" name="Option Button 3216">
          <a:extLst>
            <a:ext uri="{FF2B5EF4-FFF2-40B4-BE49-F238E27FC236}">
              <a16:creationId xmlns:a16="http://schemas.microsoft.com/office/drawing/2014/main" id="{00000000-0008-0000-1C00-00009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8" name="Option Button 3217">
          <a:extLst>
            <a:ext uri="{FF2B5EF4-FFF2-40B4-BE49-F238E27FC236}">
              <a16:creationId xmlns:a16="http://schemas.microsoft.com/office/drawing/2014/main" id="{00000000-0008-0000-1C00-00009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9" name="Option Button 3218">
          <a:extLst>
            <a:ext uri="{FF2B5EF4-FFF2-40B4-BE49-F238E27FC236}">
              <a16:creationId xmlns:a16="http://schemas.microsoft.com/office/drawing/2014/main" id="{00000000-0008-0000-1C00-00009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0" name="Option Button 3219">
          <a:extLst>
            <a:ext uri="{FF2B5EF4-FFF2-40B4-BE49-F238E27FC236}">
              <a16:creationId xmlns:a16="http://schemas.microsoft.com/office/drawing/2014/main" id="{00000000-0008-0000-1C00-00009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1" name="Group Box 3220" descr="Group Box 5">
          <a:extLst>
            <a:ext uri="{FF2B5EF4-FFF2-40B4-BE49-F238E27FC236}">
              <a16:creationId xmlns:a16="http://schemas.microsoft.com/office/drawing/2014/main" id="{00000000-0008-0000-1C00-00009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645</xdr:row>
      <xdr:rowOff>34920</xdr:rowOff>
    </xdr:from>
    <xdr:to>
      <xdr:col>7</xdr:col>
      <xdr:colOff>-323640</xdr:colOff>
      <xdr:row>646</xdr:row>
      <xdr:rowOff>0</xdr:rowOff>
    </xdr:to>
    <xdr:sp macro="" textlink="">
      <xdr:nvSpPr>
        <xdr:cNvPr id="3222" name="Option Button 3221">
          <a:extLst>
            <a:ext uri="{FF2B5EF4-FFF2-40B4-BE49-F238E27FC236}">
              <a16:creationId xmlns:a16="http://schemas.microsoft.com/office/drawing/2014/main" id="{00000000-0008-0000-1C00-00009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3" name="Option Button 3222">
          <a:extLst>
            <a:ext uri="{FF2B5EF4-FFF2-40B4-BE49-F238E27FC236}">
              <a16:creationId xmlns:a16="http://schemas.microsoft.com/office/drawing/2014/main" id="{00000000-0008-0000-1C00-00009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4" name="Option Button 3223">
          <a:extLst>
            <a:ext uri="{FF2B5EF4-FFF2-40B4-BE49-F238E27FC236}">
              <a16:creationId xmlns:a16="http://schemas.microsoft.com/office/drawing/2014/main" id="{00000000-0008-0000-1C00-00009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5" name="Option Button 3224">
          <a:extLst>
            <a:ext uri="{FF2B5EF4-FFF2-40B4-BE49-F238E27FC236}">
              <a16:creationId xmlns:a16="http://schemas.microsoft.com/office/drawing/2014/main" id="{00000000-0008-0000-1C00-00009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6" name="Group Box 3225" descr="Group Box 5">
          <a:extLst>
            <a:ext uri="{FF2B5EF4-FFF2-40B4-BE49-F238E27FC236}">
              <a16:creationId xmlns:a16="http://schemas.microsoft.com/office/drawing/2014/main" id="{00000000-0008-0000-1C00-00009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646</xdr:row>
      <xdr:rowOff>34920</xdr:rowOff>
    </xdr:from>
    <xdr:to>
      <xdr:col>7</xdr:col>
      <xdr:colOff>-323640</xdr:colOff>
      <xdr:row>647</xdr:row>
      <xdr:rowOff>0</xdr:rowOff>
    </xdr:to>
    <xdr:sp macro="" textlink="">
      <xdr:nvSpPr>
        <xdr:cNvPr id="3227" name="Option Button 3226">
          <a:extLst>
            <a:ext uri="{FF2B5EF4-FFF2-40B4-BE49-F238E27FC236}">
              <a16:creationId xmlns:a16="http://schemas.microsoft.com/office/drawing/2014/main" id="{00000000-0008-0000-1C00-00009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8" name="Option Button 3227">
          <a:extLst>
            <a:ext uri="{FF2B5EF4-FFF2-40B4-BE49-F238E27FC236}">
              <a16:creationId xmlns:a16="http://schemas.microsoft.com/office/drawing/2014/main" id="{00000000-0008-0000-1C00-00009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9" name="Option Button 3228">
          <a:extLst>
            <a:ext uri="{FF2B5EF4-FFF2-40B4-BE49-F238E27FC236}">
              <a16:creationId xmlns:a16="http://schemas.microsoft.com/office/drawing/2014/main" id="{00000000-0008-0000-1C00-00009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0" name="Option Button 3229">
          <a:extLst>
            <a:ext uri="{FF2B5EF4-FFF2-40B4-BE49-F238E27FC236}">
              <a16:creationId xmlns:a16="http://schemas.microsoft.com/office/drawing/2014/main" id="{00000000-0008-0000-1C00-00009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1" name="Group Box 3230" descr="Group Box 5">
          <a:extLst>
            <a:ext uri="{FF2B5EF4-FFF2-40B4-BE49-F238E27FC236}">
              <a16:creationId xmlns:a16="http://schemas.microsoft.com/office/drawing/2014/main" id="{00000000-0008-0000-1C00-00009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647</xdr:row>
      <xdr:rowOff>34920</xdr:rowOff>
    </xdr:from>
    <xdr:to>
      <xdr:col>7</xdr:col>
      <xdr:colOff>-323640</xdr:colOff>
      <xdr:row>648</xdr:row>
      <xdr:rowOff>0</xdr:rowOff>
    </xdr:to>
    <xdr:sp macro="" textlink="">
      <xdr:nvSpPr>
        <xdr:cNvPr id="3232" name="Option Button 3231">
          <a:extLst>
            <a:ext uri="{FF2B5EF4-FFF2-40B4-BE49-F238E27FC236}">
              <a16:creationId xmlns:a16="http://schemas.microsoft.com/office/drawing/2014/main" id="{00000000-0008-0000-1C00-0000A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3" name="Option Button 3232">
          <a:extLst>
            <a:ext uri="{FF2B5EF4-FFF2-40B4-BE49-F238E27FC236}">
              <a16:creationId xmlns:a16="http://schemas.microsoft.com/office/drawing/2014/main" id="{00000000-0008-0000-1C00-0000A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4" name="Option Button 3233">
          <a:extLst>
            <a:ext uri="{FF2B5EF4-FFF2-40B4-BE49-F238E27FC236}">
              <a16:creationId xmlns:a16="http://schemas.microsoft.com/office/drawing/2014/main" id="{00000000-0008-0000-1C00-0000A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5" name="Option Button 3234">
          <a:extLst>
            <a:ext uri="{FF2B5EF4-FFF2-40B4-BE49-F238E27FC236}">
              <a16:creationId xmlns:a16="http://schemas.microsoft.com/office/drawing/2014/main" id="{00000000-0008-0000-1C00-0000A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6" name="Group Box 3235" descr="Group Box 5">
          <a:extLst>
            <a:ext uri="{FF2B5EF4-FFF2-40B4-BE49-F238E27FC236}">
              <a16:creationId xmlns:a16="http://schemas.microsoft.com/office/drawing/2014/main" id="{00000000-0008-0000-1C00-0000A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648</xdr:row>
      <xdr:rowOff>34920</xdr:rowOff>
    </xdr:from>
    <xdr:to>
      <xdr:col>7</xdr:col>
      <xdr:colOff>-323640</xdr:colOff>
      <xdr:row>649</xdr:row>
      <xdr:rowOff>0</xdr:rowOff>
    </xdr:to>
    <xdr:sp macro="" textlink="">
      <xdr:nvSpPr>
        <xdr:cNvPr id="3237" name="Option Button 3236">
          <a:extLst>
            <a:ext uri="{FF2B5EF4-FFF2-40B4-BE49-F238E27FC236}">
              <a16:creationId xmlns:a16="http://schemas.microsoft.com/office/drawing/2014/main" id="{00000000-0008-0000-1C00-0000A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8" name="Option Button 3237">
          <a:extLst>
            <a:ext uri="{FF2B5EF4-FFF2-40B4-BE49-F238E27FC236}">
              <a16:creationId xmlns:a16="http://schemas.microsoft.com/office/drawing/2014/main" id="{00000000-0008-0000-1C00-0000A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9" name="Option Button 3238">
          <a:extLst>
            <a:ext uri="{FF2B5EF4-FFF2-40B4-BE49-F238E27FC236}">
              <a16:creationId xmlns:a16="http://schemas.microsoft.com/office/drawing/2014/main" id="{00000000-0008-0000-1C00-0000A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0" name="Option Button 3239">
          <a:extLst>
            <a:ext uri="{FF2B5EF4-FFF2-40B4-BE49-F238E27FC236}">
              <a16:creationId xmlns:a16="http://schemas.microsoft.com/office/drawing/2014/main" id="{00000000-0008-0000-1C00-0000A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1" name="Group Box 3240" descr="Group Box 5">
          <a:extLst>
            <a:ext uri="{FF2B5EF4-FFF2-40B4-BE49-F238E27FC236}">
              <a16:creationId xmlns:a16="http://schemas.microsoft.com/office/drawing/2014/main" id="{00000000-0008-0000-1C00-0000A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649</xdr:row>
      <xdr:rowOff>34920</xdr:rowOff>
    </xdr:from>
    <xdr:to>
      <xdr:col>7</xdr:col>
      <xdr:colOff>-323640</xdr:colOff>
      <xdr:row>650</xdr:row>
      <xdr:rowOff>0</xdr:rowOff>
    </xdr:to>
    <xdr:sp macro="" textlink="">
      <xdr:nvSpPr>
        <xdr:cNvPr id="3242" name="Option Button 3241">
          <a:extLst>
            <a:ext uri="{FF2B5EF4-FFF2-40B4-BE49-F238E27FC236}">
              <a16:creationId xmlns:a16="http://schemas.microsoft.com/office/drawing/2014/main" id="{00000000-0008-0000-1C00-0000A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3" name="Option Button 3242">
          <a:extLst>
            <a:ext uri="{FF2B5EF4-FFF2-40B4-BE49-F238E27FC236}">
              <a16:creationId xmlns:a16="http://schemas.microsoft.com/office/drawing/2014/main" id="{00000000-0008-0000-1C00-0000A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4" name="Option Button 3243">
          <a:extLst>
            <a:ext uri="{FF2B5EF4-FFF2-40B4-BE49-F238E27FC236}">
              <a16:creationId xmlns:a16="http://schemas.microsoft.com/office/drawing/2014/main" id="{00000000-0008-0000-1C00-0000A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5" name="Option Button 3244">
          <a:extLst>
            <a:ext uri="{FF2B5EF4-FFF2-40B4-BE49-F238E27FC236}">
              <a16:creationId xmlns:a16="http://schemas.microsoft.com/office/drawing/2014/main" id="{00000000-0008-0000-1C00-0000A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6" name="Group Box 3245" descr="Group Box 5">
          <a:extLst>
            <a:ext uri="{FF2B5EF4-FFF2-40B4-BE49-F238E27FC236}">
              <a16:creationId xmlns:a16="http://schemas.microsoft.com/office/drawing/2014/main" id="{00000000-0008-0000-1C00-0000A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650</xdr:row>
      <xdr:rowOff>34920</xdr:rowOff>
    </xdr:from>
    <xdr:to>
      <xdr:col>7</xdr:col>
      <xdr:colOff>-323640</xdr:colOff>
      <xdr:row>651</xdr:row>
      <xdr:rowOff>0</xdr:rowOff>
    </xdr:to>
    <xdr:sp macro="" textlink="">
      <xdr:nvSpPr>
        <xdr:cNvPr id="3247" name="Option Button 3246">
          <a:extLst>
            <a:ext uri="{FF2B5EF4-FFF2-40B4-BE49-F238E27FC236}">
              <a16:creationId xmlns:a16="http://schemas.microsoft.com/office/drawing/2014/main" id="{00000000-0008-0000-1C00-0000A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8" name="Option Button 3247">
          <a:extLst>
            <a:ext uri="{FF2B5EF4-FFF2-40B4-BE49-F238E27FC236}">
              <a16:creationId xmlns:a16="http://schemas.microsoft.com/office/drawing/2014/main" id="{00000000-0008-0000-1C00-0000B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9" name="Option Button 3248">
          <a:extLst>
            <a:ext uri="{FF2B5EF4-FFF2-40B4-BE49-F238E27FC236}">
              <a16:creationId xmlns:a16="http://schemas.microsoft.com/office/drawing/2014/main" id="{00000000-0008-0000-1C00-0000B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0" name="Option Button 3249">
          <a:extLst>
            <a:ext uri="{FF2B5EF4-FFF2-40B4-BE49-F238E27FC236}">
              <a16:creationId xmlns:a16="http://schemas.microsoft.com/office/drawing/2014/main" id="{00000000-0008-0000-1C00-0000B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1" name="Group Box 3250" descr="Group Box 5">
          <a:extLst>
            <a:ext uri="{FF2B5EF4-FFF2-40B4-BE49-F238E27FC236}">
              <a16:creationId xmlns:a16="http://schemas.microsoft.com/office/drawing/2014/main" id="{00000000-0008-0000-1C00-0000B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651</xdr:row>
      <xdr:rowOff>34920</xdr:rowOff>
    </xdr:from>
    <xdr:to>
      <xdr:col>7</xdr:col>
      <xdr:colOff>-323640</xdr:colOff>
      <xdr:row>652</xdr:row>
      <xdr:rowOff>0</xdr:rowOff>
    </xdr:to>
    <xdr:sp macro="" textlink="">
      <xdr:nvSpPr>
        <xdr:cNvPr id="3252" name="Option Button 3251">
          <a:extLst>
            <a:ext uri="{FF2B5EF4-FFF2-40B4-BE49-F238E27FC236}">
              <a16:creationId xmlns:a16="http://schemas.microsoft.com/office/drawing/2014/main" id="{00000000-0008-0000-1C00-0000B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3" name="Option Button 3252">
          <a:extLst>
            <a:ext uri="{FF2B5EF4-FFF2-40B4-BE49-F238E27FC236}">
              <a16:creationId xmlns:a16="http://schemas.microsoft.com/office/drawing/2014/main" id="{00000000-0008-0000-1C00-0000B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4" name="Option Button 3253">
          <a:extLst>
            <a:ext uri="{FF2B5EF4-FFF2-40B4-BE49-F238E27FC236}">
              <a16:creationId xmlns:a16="http://schemas.microsoft.com/office/drawing/2014/main" id="{00000000-0008-0000-1C00-0000B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5" name="Option Button 3254">
          <a:extLst>
            <a:ext uri="{FF2B5EF4-FFF2-40B4-BE49-F238E27FC236}">
              <a16:creationId xmlns:a16="http://schemas.microsoft.com/office/drawing/2014/main" id="{00000000-0008-0000-1C00-0000B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6" name="Group Box 3255" descr="Group Box 5">
          <a:extLst>
            <a:ext uri="{FF2B5EF4-FFF2-40B4-BE49-F238E27FC236}">
              <a16:creationId xmlns:a16="http://schemas.microsoft.com/office/drawing/2014/main" id="{00000000-0008-0000-1C00-0000B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652</xdr:row>
      <xdr:rowOff>34920</xdr:rowOff>
    </xdr:from>
    <xdr:to>
      <xdr:col>7</xdr:col>
      <xdr:colOff>-323640</xdr:colOff>
      <xdr:row>653</xdr:row>
      <xdr:rowOff>0</xdr:rowOff>
    </xdr:to>
    <xdr:sp macro="" textlink="">
      <xdr:nvSpPr>
        <xdr:cNvPr id="3257" name="Option Button 3256">
          <a:extLst>
            <a:ext uri="{FF2B5EF4-FFF2-40B4-BE49-F238E27FC236}">
              <a16:creationId xmlns:a16="http://schemas.microsoft.com/office/drawing/2014/main" id="{00000000-0008-0000-1C00-0000B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8" name="Option Button 3257">
          <a:extLst>
            <a:ext uri="{FF2B5EF4-FFF2-40B4-BE49-F238E27FC236}">
              <a16:creationId xmlns:a16="http://schemas.microsoft.com/office/drawing/2014/main" id="{00000000-0008-0000-1C00-0000B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9" name="Option Button 3258">
          <a:extLst>
            <a:ext uri="{FF2B5EF4-FFF2-40B4-BE49-F238E27FC236}">
              <a16:creationId xmlns:a16="http://schemas.microsoft.com/office/drawing/2014/main" id="{00000000-0008-0000-1C00-0000B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0" name="Option Button 3259">
          <a:extLst>
            <a:ext uri="{FF2B5EF4-FFF2-40B4-BE49-F238E27FC236}">
              <a16:creationId xmlns:a16="http://schemas.microsoft.com/office/drawing/2014/main" id="{00000000-0008-0000-1C00-0000B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1" name="Group Box 3260" descr="Group Box 5">
          <a:extLst>
            <a:ext uri="{FF2B5EF4-FFF2-40B4-BE49-F238E27FC236}">
              <a16:creationId xmlns:a16="http://schemas.microsoft.com/office/drawing/2014/main" id="{00000000-0008-0000-1C00-0000B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653</xdr:row>
      <xdr:rowOff>34920</xdr:rowOff>
    </xdr:from>
    <xdr:to>
      <xdr:col>7</xdr:col>
      <xdr:colOff>-323640</xdr:colOff>
      <xdr:row>654</xdr:row>
      <xdr:rowOff>0</xdr:rowOff>
    </xdr:to>
    <xdr:sp macro="" textlink="">
      <xdr:nvSpPr>
        <xdr:cNvPr id="3262" name="Option Button 3261">
          <a:extLst>
            <a:ext uri="{FF2B5EF4-FFF2-40B4-BE49-F238E27FC236}">
              <a16:creationId xmlns:a16="http://schemas.microsoft.com/office/drawing/2014/main" id="{00000000-0008-0000-1C00-0000B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3" name="Option Button 3262">
          <a:extLst>
            <a:ext uri="{FF2B5EF4-FFF2-40B4-BE49-F238E27FC236}">
              <a16:creationId xmlns:a16="http://schemas.microsoft.com/office/drawing/2014/main" id="{00000000-0008-0000-1C00-0000B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4" name="Option Button 3263">
          <a:extLst>
            <a:ext uri="{FF2B5EF4-FFF2-40B4-BE49-F238E27FC236}">
              <a16:creationId xmlns:a16="http://schemas.microsoft.com/office/drawing/2014/main" id="{00000000-0008-0000-1C00-0000C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5" name="Option Button 3264">
          <a:extLst>
            <a:ext uri="{FF2B5EF4-FFF2-40B4-BE49-F238E27FC236}">
              <a16:creationId xmlns:a16="http://schemas.microsoft.com/office/drawing/2014/main" id="{00000000-0008-0000-1C00-0000C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6" name="Group Box 3265" descr="Group Box 5">
          <a:extLst>
            <a:ext uri="{FF2B5EF4-FFF2-40B4-BE49-F238E27FC236}">
              <a16:creationId xmlns:a16="http://schemas.microsoft.com/office/drawing/2014/main" id="{00000000-0008-0000-1C00-0000C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654</xdr:row>
      <xdr:rowOff>34920</xdr:rowOff>
    </xdr:from>
    <xdr:to>
      <xdr:col>7</xdr:col>
      <xdr:colOff>-323640</xdr:colOff>
      <xdr:row>655</xdr:row>
      <xdr:rowOff>0</xdr:rowOff>
    </xdr:to>
    <xdr:sp macro="" textlink="">
      <xdr:nvSpPr>
        <xdr:cNvPr id="3267" name="Option Button 3266">
          <a:extLst>
            <a:ext uri="{FF2B5EF4-FFF2-40B4-BE49-F238E27FC236}">
              <a16:creationId xmlns:a16="http://schemas.microsoft.com/office/drawing/2014/main" id="{00000000-0008-0000-1C00-0000C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8" name="Option Button 3267">
          <a:extLst>
            <a:ext uri="{FF2B5EF4-FFF2-40B4-BE49-F238E27FC236}">
              <a16:creationId xmlns:a16="http://schemas.microsoft.com/office/drawing/2014/main" id="{00000000-0008-0000-1C00-0000C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9" name="Option Button 3268">
          <a:extLst>
            <a:ext uri="{FF2B5EF4-FFF2-40B4-BE49-F238E27FC236}">
              <a16:creationId xmlns:a16="http://schemas.microsoft.com/office/drawing/2014/main" id="{00000000-0008-0000-1C00-0000C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0" name="Option Button 3269">
          <a:extLst>
            <a:ext uri="{FF2B5EF4-FFF2-40B4-BE49-F238E27FC236}">
              <a16:creationId xmlns:a16="http://schemas.microsoft.com/office/drawing/2014/main" id="{00000000-0008-0000-1C00-0000C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1" name="Group Box 3270" descr="Group Box 5">
          <a:extLst>
            <a:ext uri="{FF2B5EF4-FFF2-40B4-BE49-F238E27FC236}">
              <a16:creationId xmlns:a16="http://schemas.microsoft.com/office/drawing/2014/main" id="{00000000-0008-0000-1C00-0000C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655</xdr:row>
      <xdr:rowOff>34920</xdr:rowOff>
    </xdr:from>
    <xdr:to>
      <xdr:col>7</xdr:col>
      <xdr:colOff>-323640</xdr:colOff>
      <xdr:row>656</xdr:row>
      <xdr:rowOff>0</xdr:rowOff>
    </xdr:to>
    <xdr:sp macro="" textlink="">
      <xdr:nvSpPr>
        <xdr:cNvPr id="3272" name="Option Button 3271">
          <a:extLst>
            <a:ext uri="{FF2B5EF4-FFF2-40B4-BE49-F238E27FC236}">
              <a16:creationId xmlns:a16="http://schemas.microsoft.com/office/drawing/2014/main" id="{00000000-0008-0000-1C00-0000C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3" name="Option Button 3272">
          <a:extLst>
            <a:ext uri="{FF2B5EF4-FFF2-40B4-BE49-F238E27FC236}">
              <a16:creationId xmlns:a16="http://schemas.microsoft.com/office/drawing/2014/main" id="{00000000-0008-0000-1C00-0000C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4" name="Option Button 3273">
          <a:extLst>
            <a:ext uri="{FF2B5EF4-FFF2-40B4-BE49-F238E27FC236}">
              <a16:creationId xmlns:a16="http://schemas.microsoft.com/office/drawing/2014/main" id="{00000000-0008-0000-1C00-0000C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5" name="Option Button 3274">
          <a:extLst>
            <a:ext uri="{FF2B5EF4-FFF2-40B4-BE49-F238E27FC236}">
              <a16:creationId xmlns:a16="http://schemas.microsoft.com/office/drawing/2014/main" id="{00000000-0008-0000-1C00-0000C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6" name="Group Box 3275" descr="Group Box 5">
          <a:extLst>
            <a:ext uri="{FF2B5EF4-FFF2-40B4-BE49-F238E27FC236}">
              <a16:creationId xmlns:a16="http://schemas.microsoft.com/office/drawing/2014/main" id="{00000000-0008-0000-1C00-0000C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656</xdr:row>
      <xdr:rowOff>34920</xdr:rowOff>
    </xdr:from>
    <xdr:to>
      <xdr:col>7</xdr:col>
      <xdr:colOff>-323640</xdr:colOff>
      <xdr:row>657</xdr:row>
      <xdr:rowOff>0</xdr:rowOff>
    </xdr:to>
    <xdr:sp macro="" textlink="">
      <xdr:nvSpPr>
        <xdr:cNvPr id="3277" name="Option Button 3276">
          <a:extLst>
            <a:ext uri="{FF2B5EF4-FFF2-40B4-BE49-F238E27FC236}">
              <a16:creationId xmlns:a16="http://schemas.microsoft.com/office/drawing/2014/main" id="{00000000-0008-0000-1C00-0000C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8" name="Option Button 3277">
          <a:extLst>
            <a:ext uri="{FF2B5EF4-FFF2-40B4-BE49-F238E27FC236}">
              <a16:creationId xmlns:a16="http://schemas.microsoft.com/office/drawing/2014/main" id="{00000000-0008-0000-1C00-0000C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9" name="Option Button 3278">
          <a:extLst>
            <a:ext uri="{FF2B5EF4-FFF2-40B4-BE49-F238E27FC236}">
              <a16:creationId xmlns:a16="http://schemas.microsoft.com/office/drawing/2014/main" id="{00000000-0008-0000-1C00-0000C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0" name="Option Button 3279">
          <a:extLst>
            <a:ext uri="{FF2B5EF4-FFF2-40B4-BE49-F238E27FC236}">
              <a16:creationId xmlns:a16="http://schemas.microsoft.com/office/drawing/2014/main" id="{00000000-0008-0000-1C00-0000D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1" name="Group Box 3280" descr="Group Box 5">
          <a:extLst>
            <a:ext uri="{FF2B5EF4-FFF2-40B4-BE49-F238E27FC236}">
              <a16:creationId xmlns:a16="http://schemas.microsoft.com/office/drawing/2014/main" id="{00000000-0008-0000-1C00-0000D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657</xdr:row>
      <xdr:rowOff>34920</xdr:rowOff>
    </xdr:from>
    <xdr:to>
      <xdr:col>7</xdr:col>
      <xdr:colOff>-323640</xdr:colOff>
      <xdr:row>658</xdr:row>
      <xdr:rowOff>0</xdr:rowOff>
    </xdr:to>
    <xdr:sp macro="" textlink="">
      <xdr:nvSpPr>
        <xdr:cNvPr id="3282" name="Option Button 3281">
          <a:extLst>
            <a:ext uri="{FF2B5EF4-FFF2-40B4-BE49-F238E27FC236}">
              <a16:creationId xmlns:a16="http://schemas.microsoft.com/office/drawing/2014/main" id="{00000000-0008-0000-1C00-0000D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3" name="Option Button 3282">
          <a:extLst>
            <a:ext uri="{FF2B5EF4-FFF2-40B4-BE49-F238E27FC236}">
              <a16:creationId xmlns:a16="http://schemas.microsoft.com/office/drawing/2014/main" id="{00000000-0008-0000-1C00-0000D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4" name="Option Button 3283">
          <a:extLst>
            <a:ext uri="{FF2B5EF4-FFF2-40B4-BE49-F238E27FC236}">
              <a16:creationId xmlns:a16="http://schemas.microsoft.com/office/drawing/2014/main" id="{00000000-0008-0000-1C00-0000D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5" name="Option Button 3284">
          <a:extLst>
            <a:ext uri="{FF2B5EF4-FFF2-40B4-BE49-F238E27FC236}">
              <a16:creationId xmlns:a16="http://schemas.microsoft.com/office/drawing/2014/main" id="{00000000-0008-0000-1C00-0000D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6" name="Group Box 3285" descr="Group Box 5">
          <a:extLst>
            <a:ext uri="{FF2B5EF4-FFF2-40B4-BE49-F238E27FC236}">
              <a16:creationId xmlns:a16="http://schemas.microsoft.com/office/drawing/2014/main" id="{00000000-0008-0000-1C00-0000D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658</xdr:row>
      <xdr:rowOff>34920</xdr:rowOff>
    </xdr:from>
    <xdr:to>
      <xdr:col>7</xdr:col>
      <xdr:colOff>-323640</xdr:colOff>
      <xdr:row>659</xdr:row>
      <xdr:rowOff>0</xdr:rowOff>
    </xdr:to>
    <xdr:sp macro="" textlink="">
      <xdr:nvSpPr>
        <xdr:cNvPr id="3287" name="Option Button 3286">
          <a:extLst>
            <a:ext uri="{FF2B5EF4-FFF2-40B4-BE49-F238E27FC236}">
              <a16:creationId xmlns:a16="http://schemas.microsoft.com/office/drawing/2014/main" id="{00000000-0008-0000-1C00-0000D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8" name="Option Button 3287">
          <a:extLst>
            <a:ext uri="{FF2B5EF4-FFF2-40B4-BE49-F238E27FC236}">
              <a16:creationId xmlns:a16="http://schemas.microsoft.com/office/drawing/2014/main" id="{00000000-0008-0000-1C00-0000D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9" name="Option Button 3288">
          <a:extLst>
            <a:ext uri="{FF2B5EF4-FFF2-40B4-BE49-F238E27FC236}">
              <a16:creationId xmlns:a16="http://schemas.microsoft.com/office/drawing/2014/main" id="{00000000-0008-0000-1C00-0000D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0" name="Option Button 3289">
          <a:extLst>
            <a:ext uri="{FF2B5EF4-FFF2-40B4-BE49-F238E27FC236}">
              <a16:creationId xmlns:a16="http://schemas.microsoft.com/office/drawing/2014/main" id="{00000000-0008-0000-1C00-0000D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1" name="Group Box 3290" descr="Group Box 5">
          <a:extLst>
            <a:ext uri="{FF2B5EF4-FFF2-40B4-BE49-F238E27FC236}">
              <a16:creationId xmlns:a16="http://schemas.microsoft.com/office/drawing/2014/main" id="{00000000-0008-0000-1C00-0000D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659</xdr:row>
      <xdr:rowOff>34920</xdr:rowOff>
    </xdr:from>
    <xdr:to>
      <xdr:col>7</xdr:col>
      <xdr:colOff>-323640</xdr:colOff>
      <xdr:row>660</xdr:row>
      <xdr:rowOff>0</xdr:rowOff>
    </xdr:to>
    <xdr:sp macro="" textlink="">
      <xdr:nvSpPr>
        <xdr:cNvPr id="3292" name="Option Button 3291">
          <a:extLst>
            <a:ext uri="{FF2B5EF4-FFF2-40B4-BE49-F238E27FC236}">
              <a16:creationId xmlns:a16="http://schemas.microsoft.com/office/drawing/2014/main" id="{00000000-0008-0000-1C00-0000D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3" name="Option Button 3292">
          <a:extLst>
            <a:ext uri="{FF2B5EF4-FFF2-40B4-BE49-F238E27FC236}">
              <a16:creationId xmlns:a16="http://schemas.microsoft.com/office/drawing/2014/main" id="{00000000-0008-0000-1C00-0000D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4" name="Option Button 3293">
          <a:extLst>
            <a:ext uri="{FF2B5EF4-FFF2-40B4-BE49-F238E27FC236}">
              <a16:creationId xmlns:a16="http://schemas.microsoft.com/office/drawing/2014/main" id="{00000000-0008-0000-1C00-0000D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5" name="Option Button 3294">
          <a:extLst>
            <a:ext uri="{FF2B5EF4-FFF2-40B4-BE49-F238E27FC236}">
              <a16:creationId xmlns:a16="http://schemas.microsoft.com/office/drawing/2014/main" id="{00000000-0008-0000-1C00-0000D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6" name="Group Box 3295" descr="Group Box 5">
          <a:extLst>
            <a:ext uri="{FF2B5EF4-FFF2-40B4-BE49-F238E27FC236}">
              <a16:creationId xmlns:a16="http://schemas.microsoft.com/office/drawing/2014/main" id="{00000000-0008-0000-1C00-0000E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660</xdr:row>
      <xdr:rowOff>34920</xdr:rowOff>
    </xdr:from>
    <xdr:to>
      <xdr:col>7</xdr:col>
      <xdr:colOff>-323640</xdr:colOff>
      <xdr:row>661</xdr:row>
      <xdr:rowOff>0</xdr:rowOff>
    </xdr:to>
    <xdr:sp macro="" textlink="">
      <xdr:nvSpPr>
        <xdr:cNvPr id="3297" name="Option Button 3296">
          <a:extLst>
            <a:ext uri="{FF2B5EF4-FFF2-40B4-BE49-F238E27FC236}">
              <a16:creationId xmlns:a16="http://schemas.microsoft.com/office/drawing/2014/main" id="{00000000-0008-0000-1C00-0000E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8" name="Option Button 3297">
          <a:extLst>
            <a:ext uri="{FF2B5EF4-FFF2-40B4-BE49-F238E27FC236}">
              <a16:creationId xmlns:a16="http://schemas.microsoft.com/office/drawing/2014/main" id="{00000000-0008-0000-1C00-0000E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9" name="Option Button 3298">
          <a:extLst>
            <a:ext uri="{FF2B5EF4-FFF2-40B4-BE49-F238E27FC236}">
              <a16:creationId xmlns:a16="http://schemas.microsoft.com/office/drawing/2014/main" id="{00000000-0008-0000-1C00-0000E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0" name="Option Button 3299">
          <a:extLst>
            <a:ext uri="{FF2B5EF4-FFF2-40B4-BE49-F238E27FC236}">
              <a16:creationId xmlns:a16="http://schemas.microsoft.com/office/drawing/2014/main" id="{00000000-0008-0000-1C00-0000E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1" name="Group Box 3300" descr="Group Box 5">
          <a:extLst>
            <a:ext uri="{FF2B5EF4-FFF2-40B4-BE49-F238E27FC236}">
              <a16:creationId xmlns:a16="http://schemas.microsoft.com/office/drawing/2014/main" id="{00000000-0008-0000-1C00-0000E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661</xdr:row>
      <xdr:rowOff>34920</xdr:rowOff>
    </xdr:from>
    <xdr:to>
      <xdr:col>7</xdr:col>
      <xdr:colOff>-323640</xdr:colOff>
      <xdr:row>662</xdr:row>
      <xdr:rowOff>0</xdr:rowOff>
    </xdr:to>
    <xdr:sp macro="" textlink="">
      <xdr:nvSpPr>
        <xdr:cNvPr id="3302" name="Option Button 3301">
          <a:extLst>
            <a:ext uri="{FF2B5EF4-FFF2-40B4-BE49-F238E27FC236}">
              <a16:creationId xmlns:a16="http://schemas.microsoft.com/office/drawing/2014/main" id="{00000000-0008-0000-1C00-0000E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3" name="Option Button 3302">
          <a:extLst>
            <a:ext uri="{FF2B5EF4-FFF2-40B4-BE49-F238E27FC236}">
              <a16:creationId xmlns:a16="http://schemas.microsoft.com/office/drawing/2014/main" id="{00000000-0008-0000-1C00-0000E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4" name="Option Button 3303">
          <a:extLst>
            <a:ext uri="{FF2B5EF4-FFF2-40B4-BE49-F238E27FC236}">
              <a16:creationId xmlns:a16="http://schemas.microsoft.com/office/drawing/2014/main" id="{00000000-0008-0000-1C00-0000E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5" name="Option Button 3304">
          <a:extLst>
            <a:ext uri="{FF2B5EF4-FFF2-40B4-BE49-F238E27FC236}">
              <a16:creationId xmlns:a16="http://schemas.microsoft.com/office/drawing/2014/main" id="{00000000-0008-0000-1C00-0000E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6" name="Group Box 3305" descr="Group Box 5">
          <a:extLst>
            <a:ext uri="{FF2B5EF4-FFF2-40B4-BE49-F238E27FC236}">
              <a16:creationId xmlns:a16="http://schemas.microsoft.com/office/drawing/2014/main" id="{00000000-0008-0000-1C00-0000E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662</xdr:row>
      <xdr:rowOff>34920</xdr:rowOff>
    </xdr:from>
    <xdr:to>
      <xdr:col>7</xdr:col>
      <xdr:colOff>-323640</xdr:colOff>
      <xdr:row>663</xdr:row>
      <xdr:rowOff>0</xdr:rowOff>
    </xdr:to>
    <xdr:sp macro="" textlink="">
      <xdr:nvSpPr>
        <xdr:cNvPr id="3307" name="Option Button 3306">
          <a:extLst>
            <a:ext uri="{FF2B5EF4-FFF2-40B4-BE49-F238E27FC236}">
              <a16:creationId xmlns:a16="http://schemas.microsoft.com/office/drawing/2014/main" id="{00000000-0008-0000-1C00-0000E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8" name="Option Button 3307">
          <a:extLst>
            <a:ext uri="{FF2B5EF4-FFF2-40B4-BE49-F238E27FC236}">
              <a16:creationId xmlns:a16="http://schemas.microsoft.com/office/drawing/2014/main" id="{00000000-0008-0000-1C00-0000E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9" name="Option Button 3308">
          <a:extLst>
            <a:ext uri="{FF2B5EF4-FFF2-40B4-BE49-F238E27FC236}">
              <a16:creationId xmlns:a16="http://schemas.microsoft.com/office/drawing/2014/main" id="{00000000-0008-0000-1C00-0000E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0" name="Option Button 3309">
          <a:extLst>
            <a:ext uri="{FF2B5EF4-FFF2-40B4-BE49-F238E27FC236}">
              <a16:creationId xmlns:a16="http://schemas.microsoft.com/office/drawing/2014/main" id="{00000000-0008-0000-1C00-0000E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1" name="Group Box 3310" descr="Group Box 5">
          <a:extLst>
            <a:ext uri="{FF2B5EF4-FFF2-40B4-BE49-F238E27FC236}">
              <a16:creationId xmlns:a16="http://schemas.microsoft.com/office/drawing/2014/main" id="{00000000-0008-0000-1C00-0000E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663</xdr:row>
      <xdr:rowOff>34920</xdr:rowOff>
    </xdr:from>
    <xdr:to>
      <xdr:col>7</xdr:col>
      <xdr:colOff>-323640</xdr:colOff>
      <xdr:row>664</xdr:row>
      <xdr:rowOff>0</xdr:rowOff>
    </xdr:to>
    <xdr:sp macro="" textlink="">
      <xdr:nvSpPr>
        <xdr:cNvPr id="3312" name="Option Button 3311">
          <a:extLst>
            <a:ext uri="{FF2B5EF4-FFF2-40B4-BE49-F238E27FC236}">
              <a16:creationId xmlns:a16="http://schemas.microsoft.com/office/drawing/2014/main" id="{00000000-0008-0000-1C00-0000F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3" name="Option Button 3312">
          <a:extLst>
            <a:ext uri="{FF2B5EF4-FFF2-40B4-BE49-F238E27FC236}">
              <a16:creationId xmlns:a16="http://schemas.microsoft.com/office/drawing/2014/main" id="{00000000-0008-0000-1C00-0000F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4" name="Option Button 3313">
          <a:extLst>
            <a:ext uri="{FF2B5EF4-FFF2-40B4-BE49-F238E27FC236}">
              <a16:creationId xmlns:a16="http://schemas.microsoft.com/office/drawing/2014/main" id="{00000000-0008-0000-1C00-0000F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5" name="Option Button 3314">
          <a:extLst>
            <a:ext uri="{FF2B5EF4-FFF2-40B4-BE49-F238E27FC236}">
              <a16:creationId xmlns:a16="http://schemas.microsoft.com/office/drawing/2014/main" id="{00000000-0008-0000-1C00-0000F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6" name="Group Box 3315" descr="Group Box 5">
          <a:extLst>
            <a:ext uri="{FF2B5EF4-FFF2-40B4-BE49-F238E27FC236}">
              <a16:creationId xmlns:a16="http://schemas.microsoft.com/office/drawing/2014/main" id="{00000000-0008-0000-1C00-0000F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664</xdr:row>
      <xdr:rowOff>34920</xdr:rowOff>
    </xdr:from>
    <xdr:to>
      <xdr:col>7</xdr:col>
      <xdr:colOff>-323640</xdr:colOff>
      <xdr:row>665</xdr:row>
      <xdr:rowOff>0</xdr:rowOff>
    </xdr:to>
    <xdr:sp macro="" textlink="">
      <xdr:nvSpPr>
        <xdr:cNvPr id="3317" name="Option Button 3316">
          <a:extLst>
            <a:ext uri="{FF2B5EF4-FFF2-40B4-BE49-F238E27FC236}">
              <a16:creationId xmlns:a16="http://schemas.microsoft.com/office/drawing/2014/main" id="{00000000-0008-0000-1C00-0000F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8" name="Option Button 3317">
          <a:extLst>
            <a:ext uri="{FF2B5EF4-FFF2-40B4-BE49-F238E27FC236}">
              <a16:creationId xmlns:a16="http://schemas.microsoft.com/office/drawing/2014/main" id="{00000000-0008-0000-1C00-0000F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9" name="Option Button 3318">
          <a:extLst>
            <a:ext uri="{FF2B5EF4-FFF2-40B4-BE49-F238E27FC236}">
              <a16:creationId xmlns:a16="http://schemas.microsoft.com/office/drawing/2014/main" id="{00000000-0008-0000-1C00-0000F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0" name="Option Button 3319">
          <a:extLst>
            <a:ext uri="{FF2B5EF4-FFF2-40B4-BE49-F238E27FC236}">
              <a16:creationId xmlns:a16="http://schemas.microsoft.com/office/drawing/2014/main" id="{00000000-0008-0000-1C00-0000F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1" name="Group Box 3320" descr="Group Box 5">
          <a:extLst>
            <a:ext uri="{FF2B5EF4-FFF2-40B4-BE49-F238E27FC236}">
              <a16:creationId xmlns:a16="http://schemas.microsoft.com/office/drawing/2014/main" id="{00000000-0008-0000-1C00-0000F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665</xdr:row>
      <xdr:rowOff>34920</xdr:rowOff>
    </xdr:from>
    <xdr:to>
      <xdr:col>7</xdr:col>
      <xdr:colOff>-323640</xdr:colOff>
      <xdr:row>666</xdr:row>
      <xdr:rowOff>0</xdr:rowOff>
    </xdr:to>
    <xdr:sp macro="" textlink="">
      <xdr:nvSpPr>
        <xdr:cNvPr id="3322" name="Option Button 3321">
          <a:extLst>
            <a:ext uri="{FF2B5EF4-FFF2-40B4-BE49-F238E27FC236}">
              <a16:creationId xmlns:a16="http://schemas.microsoft.com/office/drawing/2014/main" id="{00000000-0008-0000-1C00-0000F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3" name="Option Button 3322">
          <a:extLst>
            <a:ext uri="{FF2B5EF4-FFF2-40B4-BE49-F238E27FC236}">
              <a16:creationId xmlns:a16="http://schemas.microsoft.com/office/drawing/2014/main" id="{00000000-0008-0000-1C00-0000F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4" name="Option Button 3323">
          <a:extLst>
            <a:ext uri="{FF2B5EF4-FFF2-40B4-BE49-F238E27FC236}">
              <a16:creationId xmlns:a16="http://schemas.microsoft.com/office/drawing/2014/main" id="{00000000-0008-0000-1C00-0000F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5" name="Option Button 3324">
          <a:extLst>
            <a:ext uri="{FF2B5EF4-FFF2-40B4-BE49-F238E27FC236}">
              <a16:creationId xmlns:a16="http://schemas.microsoft.com/office/drawing/2014/main" id="{00000000-0008-0000-1C00-0000F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6" name="Group Box 3325" descr="Group Box 5">
          <a:extLst>
            <a:ext uri="{FF2B5EF4-FFF2-40B4-BE49-F238E27FC236}">
              <a16:creationId xmlns:a16="http://schemas.microsoft.com/office/drawing/2014/main" id="{00000000-0008-0000-1C00-0000F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666</xdr:row>
      <xdr:rowOff>34920</xdr:rowOff>
    </xdr:from>
    <xdr:to>
      <xdr:col>7</xdr:col>
      <xdr:colOff>-323640</xdr:colOff>
      <xdr:row>667</xdr:row>
      <xdr:rowOff>0</xdr:rowOff>
    </xdr:to>
    <xdr:sp macro="" textlink="">
      <xdr:nvSpPr>
        <xdr:cNvPr id="3327" name="Option Button 3326">
          <a:extLst>
            <a:ext uri="{FF2B5EF4-FFF2-40B4-BE49-F238E27FC236}">
              <a16:creationId xmlns:a16="http://schemas.microsoft.com/office/drawing/2014/main" id="{00000000-0008-0000-1C00-0000F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8" name="Option Button 3327">
          <a:extLst>
            <a:ext uri="{FF2B5EF4-FFF2-40B4-BE49-F238E27FC236}">
              <a16:creationId xmlns:a16="http://schemas.microsoft.com/office/drawing/2014/main" id="{00000000-0008-0000-1C00-00000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9" name="Option Button 3328">
          <a:extLst>
            <a:ext uri="{FF2B5EF4-FFF2-40B4-BE49-F238E27FC236}">
              <a16:creationId xmlns:a16="http://schemas.microsoft.com/office/drawing/2014/main" id="{00000000-0008-0000-1C00-00000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0" name="Option Button 3329">
          <a:extLst>
            <a:ext uri="{FF2B5EF4-FFF2-40B4-BE49-F238E27FC236}">
              <a16:creationId xmlns:a16="http://schemas.microsoft.com/office/drawing/2014/main" id="{00000000-0008-0000-1C00-00000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1" name="Group Box 3330" descr="Group Box 5">
          <a:extLst>
            <a:ext uri="{FF2B5EF4-FFF2-40B4-BE49-F238E27FC236}">
              <a16:creationId xmlns:a16="http://schemas.microsoft.com/office/drawing/2014/main" id="{00000000-0008-0000-1C00-00000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667</xdr:row>
      <xdr:rowOff>34920</xdr:rowOff>
    </xdr:from>
    <xdr:to>
      <xdr:col>7</xdr:col>
      <xdr:colOff>-323640</xdr:colOff>
      <xdr:row>668</xdr:row>
      <xdr:rowOff>0</xdr:rowOff>
    </xdr:to>
    <xdr:sp macro="" textlink="">
      <xdr:nvSpPr>
        <xdr:cNvPr id="3332" name="Option Button 3331">
          <a:extLst>
            <a:ext uri="{FF2B5EF4-FFF2-40B4-BE49-F238E27FC236}">
              <a16:creationId xmlns:a16="http://schemas.microsoft.com/office/drawing/2014/main" id="{00000000-0008-0000-1C00-00000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3" name="Option Button 3332">
          <a:extLst>
            <a:ext uri="{FF2B5EF4-FFF2-40B4-BE49-F238E27FC236}">
              <a16:creationId xmlns:a16="http://schemas.microsoft.com/office/drawing/2014/main" id="{00000000-0008-0000-1C00-00000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4" name="Option Button 3333">
          <a:extLst>
            <a:ext uri="{FF2B5EF4-FFF2-40B4-BE49-F238E27FC236}">
              <a16:creationId xmlns:a16="http://schemas.microsoft.com/office/drawing/2014/main" id="{00000000-0008-0000-1C00-00000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5" name="Option Button 3334">
          <a:extLst>
            <a:ext uri="{FF2B5EF4-FFF2-40B4-BE49-F238E27FC236}">
              <a16:creationId xmlns:a16="http://schemas.microsoft.com/office/drawing/2014/main" id="{00000000-0008-0000-1C00-00000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6" name="Group Box 3335" descr="Group Box 5">
          <a:extLst>
            <a:ext uri="{FF2B5EF4-FFF2-40B4-BE49-F238E27FC236}">
              <a16:creationId xmlns:a16="http://schemas.microsoft.com/office/drawing/2014/main" id="{00000000-0008-0000-1C00-000008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668</xdr:row>
      <xdr:rowOff>34920</xdr:rowOff>
    </xdr:from>
    <xdr:to>
      <xdr:col>7</xdr:col>
      <xdr:colOff>-323640</xdr:colOff>
      <xdr:row>669</xdr:row>
      <xdr:rowOff>0</xdr:rowOff>
    </xdr:to>
    <xdr:sp macro="" textlink="">
      <xdr:nvSpPr>
        <xdr:cNvPr id="3337" name="Option Button 3336">
          <a:extLst>
            <a:ext uri="{FF2B5EF4-FFF2-40B4-BE49-F238E27FC236}">
              <a16:creationId xmlns:a16="http://schemas.microsoft.com/office/drawing/2014/main" id="{00000000-0008-0000-1C00-00000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8" name="Option Button 3337">
          <a:extLst>
            <a:ext uri="{FF2B5EF4-FFF2-40B4-BE49-F238E27FC236}">
              <a16:creationId xmlns:a16="http://schemas.microsoft.com/office/drawing/2014/main" id="{00000000-0008-0000-1C00-00000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9" name="Option Button 3338">
          <a:extLst>
            <a:ext uri="{FF2B5EF4-FFF2-40B4-BE49-F238E27FC236}">
              <a16:creationId xmlns:a16="http://schemas.microsoft.com/office/drawing/2014/main" id="{00000000-0008-0000-1C00-00000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0" name="Option Button 3339">
          <a:extLst>
            <a:ext uri="{FF2B5EF4-FFF2-40B4-BE49-F238E27FC236}">
              <a16:creationId xmlns:a16="http://schemas.microsoft.com/office/drawing/2014/main" id="{00000000-0008-0000-1C00-00000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1" name="Group Box 3340" descr="Group Box 5">
          <a:extLst>
            <a:ext uri="{FF2B5EF4-FFF2-40B4-BE49-F238E27FC236}">
              <a16:creationId xmlns:a16="http://schemas.microsoft.com/office/drawing/2014/main" id="{00000000-0008-0000-1C00-00000D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669</xdr:row>
      <xdr:rowOff>34920</xdr:rowOff>
    </xdr:from>
    <xdr:to>
      <xdr:col>7</xdr:col>
      <xdr:colOff>-323640</xdr:colOff>
      <xdr:row>670</xdr:row>
      <xdr:rowOff>0</xdr:rowOff>
    </xdr:to>
    <xdr:sp macro="" textlink="">
      <xdr:nvSpPr>
        <xdr:cNvPr id="3342" name="Option Button 3341">
          <a:extLst>
            <a:ext uri="{FF2B5EF4-FFF2-40B4-BE49-F238E27FC236}">
              <a16:creationId xmlns:a16="http://schemas.microsoft.com/office/drawing/2014/main" id="{00000000-0008-0000-1C00-00000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3" name="Option Button 3342">
          <a:extLst>
            <a:ext uri="{FF2B5EF4-FFF2-40B4-BE49-F238E27FC236}">
              <a16:creationId xmlns:a16="http://schemas.microsoft.com/office/drawing/2014/main" id="{00000000-0008-0000-1C00-00000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4" name="Option Button 3343">
          <a:extLst>
            <a:ext uri="{FF2B5EF4-FFF2-40B4-BE49-F238E27FC236}">
              <a16:creationId xmlns:a16="http://schemas.microsoft.com/office/drawing/2014/main" id="{00000000-0008-0000-1C00-00001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5" name="Option Button 3344">
          <a:extLst>
            <a:ext uri="{FF2B5EF4-FFF2-40B4-BE49-F238E27FC236}">
              <a16:creationId xmlns:a16="http://schemas.microsoft.com/office/drawing/2014/main" id="{00000000-0008-0000-1C00-00001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6" name="Group Box 3345" descr="Group Box 5">
          <a:extLst>
            <a:ext uri="{FF2B5EF4-FFF2-40B4-BE49-F238E27FC236}">
              <a16:creationId xmlns:a16="http://schemas.microsoft.com/office/drawing/2014/main" id="{00000000-0008-0000-1C00-000012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670</xdr:row>
      <xdr:rowOff>34920</xdr:rowOff>
    </xdr:from>
    <xdr:to>
      <xdr:col>7</xdr:col>
      <xdr:colOff>-323640</xdr:colOff>
      <xdr:row>671</xdr:row>
      <xdr:rowOff>0</xdr:rowOff>
    </xdr:to>
    <xdr:sp macro="" textlink="">
      <xdr:nvSpPr>
        <xdr:cNvPr id="3347" name="Option Button 3346">
          <a:extLst>
            <a:ext uri="{FF2B5EF4-FFF2-40B4-BE49-F238E27FC236}">
              <a16:creationId xmlns:a16="http://schemas.microsoft.com/office/drawing/2014/main" id="{00000000-0008-0000-1C00-00001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8" name="Option Button 3347">
          <a:extLst>
            <a:ext uri="{FF2B5EF4-FFF2-40B4-BE49-F238E27FC236}">
              <a16:creationId xmlns:a16="http://schemas.microsoft.com/office/drawing/2014/main" id="{00000000-0008-0000-1C00-00001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9" name="Option Button 3348">
          <a:extLst>
            <a:ext uri="{FF2B5EF4-FFF2-40B4-BE49-F238E27FC236}">
              <a16:creationId xmlns:a16="http://schemas.microsoft.com/office/drawing/2014/main" id="{00000000-0008-0000-1C00-00001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0" name="Option Button 3349">
          <a:extLst>
            <a:ext uri="{FF2B5EF4-FFF2-40B4-BE49-F238E27FC236}">
              <a16:creationId xmlns:a16="http://schemas.microsoft.com/office/drawing/2014/main" id="{00000000-0008-0000-1C00-00001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1" name="Group Box 3350" descr="Group Box 5">
          <a:extLst>
            <a:ext uri="{FF2B5EF4-FFF2-40B4-BE49-F238E27FC236}">
              <a16:creationId xmlns:a16="http://schemas.microsoft.com/office/drawing/2014/main" id="{00000000-0008-0000-1C00-000017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671</xdr:row>
      <xdr:rowOff>34920</xdr:rowOff>
    </xdr:from>
    <xdr:to>
      <xdr:col>7</xdr:col>
      <xdr:colOff>-323640</xdr:colOff>
      <xdr:row>672</xdr:row>
      <xdr:rowOff>0</xdr:rowOff>
    </xdr:to>
    <xdr:sp macro="" textlink="">
      <xdr:nvSpPr>
        <xdr:cNvPr id="3352" name="Option Button 3351">
          <a:extLst>
            <a:ext uri="{FF2B5EF4-FFF2-40B4-BE49-F238E27FC236}">
              <a16:creationId xmlns:a16="http://schemas.microsoft.com/office/drawing/2014/main" id="{00000000-0008-0000-1C00-00001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3" name="Option Button 3352">
          <a:extLst>
            <a:ext uri="{FF2B5EF4-FFF2-40B4-BE49-F238E27FC236}">
              <a16:creationId xmlns:a16="http://schemas.microsoft.com/office/drawing/2014/main" id="{00000000-0008-0000-1C00-00001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4" name="Option Button 3353">
          <a:extLst>
            <a:ext uri="{FF2B5EF4-FFF2-40B4-BE49-F238E27FC236}">
              <a16:creationId xmlns:a16="http://schemas.microsoft.com/office/drawing/2014/main" id="{00000000-0008-0000-1C00-00001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5" name="Option Button 3354">
          <a:extLst>
            <a:ext uri="{FF2B5EF4-FFF2-40B4-BE49-F238E27FC236}">
              <a16:creationId xmlns:a16="http://schemas.microsoft.com/office/drawing/2014/main" id="{00000000-0008-0000-1C00-00001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6" name="Group Box 3355" descr="Group Box 5">
          <a:extLst>
            <a:ext uri="{FF2B5EF4-FFF2-40B4-BE49-F238E27FC236}">
              <a16:creationId xmlns:a16="http://schemas.microsoft.com/office/drawing/2014/main" id="{00000000-0008-0000-1C00-00001C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672</xdr:row>
      <xdr:rowOff>34920</xdr:rowOff>
    </xdr:from>
    <xdr:to>
      <xdr:col>7</xdr:col>
      <xdr:colOff>-323640</xdr:colOff>
      <xdr:row>673</xdr:row>
      <xdr:rowOff>0</xdr:rowOff>
    </xdr:to>
    <xdr:sp macro="" textlink="">
      <xdr:nvSpPr>
        <xdr:cNvPr id="3357" name="Option Button 3356">
          <a:extLst>
            <a:ext uri="{FF2B5EF4-FFF2-40B4-BE49-F238E27FC236}">
              <a16:creationId xmlns:a16="http://schemas.microsoft.com/office/drawing/2014/main" id="{00000000-0008-0000-1C00-00001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8" name="Option Button 3357">
          <a:extLst>
            <a:ext uri="{FF2B5EF4-FFF2-40B4-BE49-F238E27FC236}">
              <a16:creationId xmlns:a16="http://schemas.microsoft.com/office/drawing/2014/main" id="{00000000-0008-0000-1C00-00001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9" name="Option Button 3358">
          <a:extLst>
            <a:ext uri="{FF2B5EF4-FFF2-40B4-BE49-F238E27FC236}">
              <a16:creationId xmlns:a16="http://schemas.microsoft.com/office/drawing/2014/main" id="{00000000-0008-0000-1C00-00001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0" name="Option Button 3359">
          <a:extLst>
            <a:ext uri="{FF2B5EF4-FFF2-40B4-BE49-F238E27FC236}">
              <a16:creationId xmlns:a16="http://schemas.microsoft.com/office/drawing/2014/main" id="{00000000-0008-0000-1C00-00002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1" name="Group Box 3360" descr="Group Box 5">
          <a:extLst>
            <a:ext uri="{FF2B5EF4-FFF2-40B4-BE49-F238E27FC236}">
              <a16:creationId xmlns:a16="http://schemas.microsoft.com/office/drawing/2014/main" id="{00000000-0008-0000-1C00-000021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673</xdr:row>
      <xdr:rowOff>34920</xdr:rowOff>
    </xdr:from>
    <xdr:to>
      <xdr:col>7</xdr:col>
      <xdr:colOff>-323640</xdr:colOff>
      <xdr:row>674</xdr:row>
      <xdr:rowOff>0</xdr:rowOff>
    </xdr:to>
    <xdr:sp macro="" textlink="">
      <xdr:nvSpPr>
        <xdr:cNvPr id="3362" name="Option Button 3361">
          <a:extLst>
            <a:ext uri="{FF2B5EF4-FFF2-40B4-BE49-F238E27FC236}">
              <a16:creationId xmlns:a16="http://schemas.microsoft.com/office/drawing/2014/main" id="{00000000-0008-0000-1C00-00002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3" name="Option Button 3362">
          <a:extLst>
            <a:ext uri="{FF2B5EF4-FFF2-40B4-BE49-F238E27FC236}">
              <a16:creationId xmlns:a16="http://schemas.microsoft.com/office/drawing/2014/main" id="{00000000-0008-0000-1C00-00002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4" name="Option Button 3363">
          <a:extLst>
            <a:ext uri="{FF2B5EF4-FFF2-40B4-BE49-F238E27FC236}">
              <a16:creationId xmlns:a16="http://schemas.microsoft.com/office/drawing/2014/main" id="{00000000-0008-0000-1C00-00002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5" name="Option Button 3364">
          <a:extLst>
            <a:ext uri="{FF2B5EF4-FFF2-40B4-BE49-F238E27FC236}">
              <a16:creationId xmlns:a16="http://schemas.microsoft.com/office/drawing/2014/main" id="{00000000-0008-0000-1C00-00002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6" name="Group Box 3365" descr="Group Box 5">
          <a:extLst>
            <a:ext uri="{FF2B5EF4-FFF2-40B4-BE49-F238E27FC236}">
              <a16:creationId xmlns:a16="http://schemas.microsoft.com/office/drawing/2014/main" id="{00000000-0008-0000-1C00-000026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674</xdr:row>
      <xdr:rowOff>34920</xdr:rowOff>
    </xdr:from>
    <xdr:to>
      <xdr:col>7</xdr:col>
      <xdr:colOff>-323640</xdr:colOff>
      <xdr:row>675</xdr:row>
      <xdr:rowOff>0</xdr:rowOff>
    </xdr:to>
    <xdr:sp macro="" textlink="">
      <xdr:nvSpPr>
        <xdr:cNvPr id="3367" name="Option Button 3366">
          <a:extLst>
            <a:ext uri="{FF2B5EF4-FFF2-40B4-BE49-F238E27FC236}">
              <a16:creationId xmlns:a16="http://schemas.microsoft.com/office/drawing/2014/main" id="{00000000-0008-0000-1C00-00002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8" name="Option Button 3367">
          <a:extLst>
            <a:ext uri="{FF2B5EF4-FFF2-40B4-BE49-F238E27FC236}">
              <a16:creationId xmlns:a16="http://schemas.microsoft.com/office/drawing/2014/main" id="{00000000-0008-0000-1C00-00002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9" name="Option Button 3368">
          <a:extLst>
            <a:ext uri="{FF2B5EF4-FFF2-40B4-BE49-F238E27FC236}">
              <a16:creationId xmlns:a16="http://schemas.microsoft.com/office/drawing/2014/main" id="{00000000-0008-0000-1C00-00002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0" name="Option Button 3369">
          <a:extLst>
            <a:ext uri="{FF2B5EF4-FFF2-40B4-BE49-F238E27FC236}">
              <a16:creationId xmlns:a16="http://schemas.microsoft.com/office/drawing/2014/main" id="{00000000-0008-0000-1C00-00002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1" name="Group Box 3370" descr="Group Box 5">
          <a:extLst>
            <a:ext uri="{FF2B5EF4-FFF2-40B4-BE49-F238E27FC236}">
              <a16:creationId xmlns:a16="http://schemas.microsoft.com/office/drawing/2014/main" id="{00000000-0008-0000-1C00-00002B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675</xdr:row>
      <xdr:rowOff>34920</xdr:rowOff>
    </xdr:from>
    <xdr:to>
      <xdr:col>7</xdr:col>
      <xdr:colOff>-323640</xdr:colOff>
      <xdr:row>676</xdr:row>
      <xdr:rowOff>0</xdr:rowOff>
    </xdr:to>
    <xdr:sp macro="" textlink="">
      <xdr:nvSpPr>
        <xdr:cNvPr id="3372" name="Option Button 3371">
          <a:extLst>
            <a:ext uri="{FF2B5EF4-FFF2-40B4-BE49-F238E27FC236}">
              <a16:creationId xmlns:a16="http://schemas.microsoft.com/office/drawing/2014/main" id="{00000000-0008-0000-1C00-00002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3" name="Option Button 3372">
          <a:extLst>
            <a:ext uri="{FF2B5EF4-FFF2-40B4-BE49-F238E27FC236}">
              <a16:creationId xmlns:a16="http://schemas.microsoft.com/office/drawing/2014/main" id="{00000000-0008-0000-1C00-00002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4" name="Option Button 3373">
          <a:extLst>
            <a:ext uri="{FF2B5EF4-FFF2-40B4-BE49-F238E27FC236}">
              <a16:creationId xmlns:a16="http://schemas.microsoft.com/office/drawing/2014/main" id="{00000000-0008-0000-1C00-00002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5" name="Option Button 3374">
          <a:extLst>
            <a:ext uri="{FF2B5EF4-FFF2-40B4-BE49-F238E27FC236}">
              <a16:creationId xmlns:a16="http://schemas.microsoft.com/office/drawing/2014/main" id="{00000000-0008-0000-1C00-00002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6" name="Group Box 3375" descr="Group Box 5">
          <a:extLst>
            <a:ext uri="{FF2B5EF4-FFF2-40B4-BE49-F238E27FC236}">
              <a16:creationId xmlns:a16="http://schemas.microsoft.com/office/drawing/2014/main" id="{00000000-0008-0000-1C00-000030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676</xdr:row>
      <xdr:rowOff>34920</xdr:rowOff>
    </xdr:from>
    <xdr:to>
      <xdr:col>7</xdr:col>
      <xdr:colOff>-323640</xdr:colOff>
      <xdr:row>677</xdr:row>
      <xdr:rowOff>0</xdr:rowOff>
    </xdr:to>
    <xdr:sp macro="" textlink="">
      <xdr:nvSpPr>
        <xdr:cNvPr id="3377" name="Option Button 3376">
          <a:extLst>
            <a:ext uri="{FF2B5EF4-FFF2-40B4-BE49-F238E27FC236}">
              <a16:creationId xmlns:a16="http://schemas.microsoft.com/office/drawing/2014/main" id="{00000000-0008-0000-1C00-00003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8" name="Option Button 3377">
          <a:extLst>
            <a:ext uri="{FF2B5EF4-FFF2-40B4-BE49-F238E27FC236}">
              <a16:creationId xmlns:a16="http://schemas.microsoft.com/office/drawing/2014/main" id="{00000000-0008-0000-1C00-00003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9" name="Option Button 3378">
          <a:extLst>
            <a:ext uri="{FF2B5EF4-FFF2-40B4-BE49-F238E27FC236}">
              <a16:creationId xmlns:a16="http://schemas.microsoft.com/office/drawing/2014/main" id="{00000000-0008-0000-1C00-00003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0" name="Option Button 3379">
          <a:extLst>
            <a:ext uri="{FF2B5EF4-FFF2-40B4-BE49-F238E27FC236}">
              <a16:creationId xmlns:a16="http://schemas.microsoft.com/office/drawing/2014/main" id="{00000000-0008-0000-1C00-00003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1" name="Group Box 3380" descr="Group Box 5">
          <a:extLst>
            <a:ext uri="{FF2B5EF4-FFF2-40B4-BE49-F238E27FC236}">
              <a16:creationId xmlns:a16="http://schemas.microsoft.com/office/drawing/2014/main" id="{00000000-0008-0000-1C00-000035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677</xdr:row>
      <xdr:rowOff>34920</xdr:rowOff>
    </xdr:from>
    <xdr:to>
      <xdr:col>7</xdr:col>
      <xdr:colOff>-323640</xdr:colOff>
      <xdr:row>678</xdr:row>
      <xdr:rowOff>0</xdr:rowOff>
    </xdr:to>
    <xdr:sp macro="" textlink="">
      <xdr:nvSpPr>
        <xdr:cNvPr id="3382" name="Option Button 3381">
          <a:extLst>
            <a:ext uri="{FF2B5EF4-FFF2-40B4-BE49-F238E27FC236}">
              <a16:creationId xmlns:a16="http://schemas.microsoft.com/office/drawing/2014/main" id="{00000000-0008-0000-1C00-00003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3" name="Option Button 3382">
          <a:extLst>
            <a:ext uri="{FF2B5EF4-FFF2-40B4-BE49-F238E27FC236}">
              <a16:creationId xmlns:a16="http://schemas.microsoft.com/office/drawing/2014/main" id="{00000000-0008-0000-1C00-00003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4" name="Option Button 3383">
          <a:extLst>
            <a:ext uri="{FF2B5EF4-FFF2-40B4-BE49-F238E27FC236}">
              <a16:creationId xmlns:a16="http://schemas.microsoft.com/office/drawing/2014/main" id="{00000000-0008-0000-1C00-00003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5" name="Option Button 3384">
          <a:extLst>
            <a:ext uri="{FF2B5EF4-FFF2-40B4-BE49-F238E27FC236}">
              <a16:creationId xmlns:a16="http://schemas.microsoft.com/office/drawing/2014/main" id="{00000000-0008-0000-1C00-00003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6" name="Group Box 3385" descr="Group Box 5">
          <a:extLst>
            <a:ext uri="{FF2B5EF4-FFF2-40B4-BE49-F238E27FC236}">
              <a16:creationId xmlns:a16="http://schemas.microsoft.com/office/drawing/2014/main" id="{00000000-0008-0000-1C00-00003A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678</xdr:row>
      <xdr:rowOff>34920</xdr:rowOff>
    </xdr:from>
    <xdr:to>
      <xdr:col>7</xdr:col>
      <xdr:colOff>-323640</xdr:colOff>
      <xdr:row>679</xdr:row>
      <xdr:rowOff>0</xdr:rowOff>
    </xdr:to>
    <xdr:sp macro="" textlink="">
      <xdr:nvSpPr>
        <xdr:cNvPr id="3387" name="Option Button 3386">
          <a:extLst>
            <a:ext uri="{FF2B5EF4-FFF2-40B4-BE49-F238E27FC236}">
              <a16:creationId xmlns:a16="http://schemas.microsoft.com/office/drawing/2014/main" id="{00000000-0008-0000-1C00-00003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8" name="Option Button 3387">
          <a:extLst>
            <a:ext uri="{FF2B5EF4-FFF2-40B4-BE49-F238E27FC236}">
              <a16:creationId xmlns:a16="http://schemas.microsoft.com/office/drawing/2014/main" id="{00000000-0008-0000-1C00-00003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9" name="Option Button 3388">
          <a:extLst>
            <a:ext uri="{FF2B5EF4-FFF2-40B4-BE49-F238E27FC236}">
              <a16:creationId xmlns:a16="http://schemas.microsoft.com/office/drawing/2014/main" id="{00000000-0008-0000-1C00-00003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0" name="Option Button 3389">
          <a:extLst>
            <a:ext uri="{FF2B5EF4-FFF2-40B4-BE49-F238E27FC236}">
              <a16:creationId xmlns:a16="http://schemas.microsoft.com/office/drawing/2014/main" id="{00000000-0008-0000-1C00-00003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1" name="Group Box 3390" descr="Group Box 5">
          <a:extLst>
            <a:ext uri="{FF2B5EF4-FFF2-40B4-BE49-F238E27FC236}">
              <a16:creationId xmlns:a16="http://schemas.microsoft.com/office/drawing/2014/main" id="{00000000-0008-0000-1C00-00003F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679</xdr:row>
      <xdr:rowOff>34920</xdr:rowOff>
    </xdr:from>
    <xdr:to>
      <xdr:col>7</xdr:col>
      <xdr:colOff>-323640</xdr:colOff>
      <xdr:row>680</xdr:row>
      <xdr:rowOff>0</xdr:rowOff>
    </xdr:to>
    <xdr:sp macro="" textlink="">
      <xdr:nvSpPr>
        <xdr:cNvPr id="3392" name="Option Button 3391">
          <a:extLst>
            <a:ext uri="{FF2B5EF4-FFF2-40B4-BE49-F238E27FC236}">
              <a16:creationId xmlns:a16="http://schemas.microsoft.com/office/drawing/2014/main" id="{00000000-0008-0000-1C00-00004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3" name="Option Button 3392">
          <a:extLst>
            <a:ext uri="{FF2B5EF4-FFF2-40B4-BE49-F238E27FC236}">
              <a16:creationId xmlns:a16="http://schemas.microsoft.com/office/drawing/2014/main" id="{00000000-0008-0000-1C00-00004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4" name="Option Button 3393">
          <a:extLst>
            <a:ext uri="{FF2B5EF4-FFF2-40B4-BE49-F238E27FC236}">
              <a16:creationId xmlns:a16="http://schemas.microsoft.com/office/drawing/2014/main" id="{00000000-0008-0000-1C00-00004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5" name="Option Button 3394">
          <a:extLst>
            <a:ext uri="{FF2B5EF4-FFF2-40B4-BE49-F238E27FC236}">
              <a16:creationId xmlns:a16="http://schemas.microsoft.com/office/drawing/2014/main" id="{00000000-0008-0000-1C00-00004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6" name="Group Box 3395" descr="Group Box 5">
          <a:extLst>
            <a:ext uri="{FF2B5EF4-FFF2-40B4-BE49-F238E27FC236}">
              <a16:creationId xmlns:a16="http://schemas.microsoft.com/office/drawing/2014/main" id="{00000000-0008-0000-1C00-000044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680</xdr:row>
      <xdr:rowOff>34920</xdr:rowOff>
    </xdr:from>
    <xdr:to>
      <xdr:col>7</xdr:col>
      <xdr:colOff>-323640</xdr:colOff>
      <xdr:row>681</xdr:row>
      <xdr:rowOff>0</xdr:rowOff>
    </xdr:to>
    <xdr:sp macro="" textlink="">
      <xdr:nvSpPr>
        <xdr:cNvPr id="3397" name="Option Button 3396">
          <a:extLst>
            <a:ext uri="{FF2B5EF4-FFF2-40B4-BE49-F238E27FC236}">
              <a16:creationId xmlns:a16="http://schemas.microsoft.com/office/drawing/2014/main" id="{00000000-0008-0000-1C00-00004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8" name="Option Button 3397">
          <a:extLst>
            <a:ext uri="{FF2B5EF4-FFF2-40B4-BE49-F238E27FC236}">
              <a16:creationId xmlns:a16="http://schemas.microsoft.com/office/drawing/2014/main" id="{00000000-0008-0000-1C00-00004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9" name="Option Button 3398">
          <a:extLst>
            <a:ext uri="{FF2B5EF4-FFF2-40B4-BE49-F238E27FC236}">
              <a16:creationId xmlns:a16="http://schemas.microsoft.com/office/drawing/2014/main" id="{00000000-0008-0000-1C00-00004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0" name="Option Button 3399">
          <a:extLst>
            <a:ext uri="{FF2B5EF4-FFF2-40B4-BE49-F238E27FC236}">
              <a16:creationId xmlns:a16="http://schemas.microsoft.com/office/drawing/2014/main" id="{00000000-0008-0000-1C00-00004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1" name="Group Box 3400" descr="Group Box 5">
          <a:extLst>
            <a:ext uri="{FF2B5EF4-FFF2-40B4-BE49-F238E27FC236}">
              <a16:creationId xmlns:a16="http://schemas.microsoft.com/office/drawing/2014/main" id="{00000000-0008-0000-1C00-000049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681</xdr:row>
      <xdr:rowOff>34920</xdr:rowOff>
    </xdr:from>
    <xdr:to>
      <xdr:col>7</xdr:col>
      <xdr:colOff>-323640</xdr:colOff>
      <xdr:row>682</xdr:row>
      <xdr:rowOff>0</xdr:rowOff>
    </xdr:to>
    <xdr:sp macro="" textlink="">
      <xdr:nvSpPr>
        <xdr:cNvPr id="3402" name="Option Button 3401">
          <a:extLst>
            <a:ext uri="{FF2B5EF4-FFF2-40B4-BE49-F238E27FC236}">
              <a16:creationId xmlns:a16="http://schemas.microsoft.com/office/drawing/2014/main" id="{00000000-0008-0000-1C00-00004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3" name="Option Button 3402">
          <a:extLst>
            <a:ext uri="{FF2B5EF4-FFF2-40B4-BE49-F238E27FC236}">
              <a16:creationId xmlns:a16="http://schemas.microsoft.com/office/drawing/2014/main" id="{00000000-0008-0000-1C00-00004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4" name="Option Button 3403">
          <a:extLst>
            <a:ext uri="{FF2B5EF4-FFF2-40B4-BE49-F238E27FC236}">
              <a16:creationId xmlns:a16="http://schemas.microsoft.com/office/drawing/2014/main" id="{00000000-0008-0000-1C00-00004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5" name="Option Button 3404">
          <a:extLst>
            <a:ext uri="{FF2B5EF4-FFF2-40B4-BE49-F238E27FC236}">
              <a16:creationId xmlns:a16="http://schemas.microsoft.com/office/drawing/2014/main" id="{00000000-0008-0000-1C00-00004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6" name="Group Box 3405" descr="Group Box 5">
          <a:extLst>
            <a:ext uri="{FF2B5EF4-FFF2-40B4-BE49-F238E27FC236}">
              <a16:creationId xmlns:a16="http://schemas.microsoft.com/office/drawing/2014/main" id="{00000000-0008-0000-1C00-00004E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682</xdr:row>
      <xdr:rowOff>34920</xdr:rowOff>
    </xdr:from>
    <xdr:to>
      <xdr:col>7</xdr:col>
      <xdr:colOff>-323640</xdr:colOff>
      <xdr:row>683</xdr:row>
      <xdr:rowOff>0</xdr:rowOff>
    </xdr:to>
    <xdr:sp macro="" textlink="">
      <xdr:nvSpPr>
        <xdr:cNvPr id="3407" name="Option Button 3406">
          <a:extLst>
            <a:ext uri="{FF2B5EF4-FFF2-40B4-BE49-F238E27FC236}">
              <a16:creationId xmlns:a16="http://schemas.microsoft.com/office/drawing/2014/main" id="{00000000-0008-0000-1C00-00004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8" name="Option Button 3407">
          <a:extLst>
            <a:ext uri="{FF2B5EF4-FFF2-40B4-BE49-F238E27FC236}">
              <a16:creationId xmlns:a16="http://schemas.microsoft.com/office/drawing/2014/main" id="{00000000-0008-0000-1C00-00005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9" name="Option Button 3408">
          <a:extLst>
            <a:ext uri="{FF2B5EF4-FFF2-40B4-BE49-F238E27FC236}">
              <a16:creationId xmlns:a16="http://schemas.microsoft.com/office/drawing/2014/main" id="{00000000-0008-0000-1C00-00005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0" name="Option Button 3409">
          <a:extLst>
            <a:ext uri="{FF2B5EF4-FFF2-40B4-BE49-F238E27FC236}">
              <a16:creationId xmlns:a16="http://schemas.microsoft.com/office/drawing/2014/main" id="{00000000-0008-0000-1C00-00005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1" name="Group Box 3410" descr="Group Box 5">
          <a:extLst>
            <a:ext uri="{FF2B5EF4-FFF2-40B4-BE49-F238E27FC236}">
              <a16:creationId xmlns:a16="http://schemas.microsoft.com/office/drawing/2014/main" id="{00000000-0008-0000-1C00-00005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683</xdr:row>
      <xdr:rowOff>34920</xdr:rowOff>
    </xdr:from>
    <xdr:to>
      <xdr:col>7</xdr:col>
      <xdr:colOff>-323640</xdr:colOff>
      <xdr:row>684</xdr:row>
      <xdr:rowOff>0</xdr:rowOff>
    </xdr:to>
    <xdr:sp macro="" textlink="">
      <xdr:nvSpPr>
        <xdr:cNvPr id="3412" name="Option Button 3411">
          <a:extLst>
            <a:ext uri="{FF2B5EF4-FFF2-40B4-BE49-F238E27FC236}">
              <a16:creationId xmlns:a16="http://schemas.microsoft.com/office/drawing/2014/main" id="{00000000-0008-0000-1C00-00005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3" name="Option Button 3412">
          <a:extLst>
            <a:ext uri="{FF2B5EF4-FFF2-40B4-BE49-F238E27FC236}">
              <a16:creationId xmlns:a16="http://schemas.microsoft.com/office/drawing/2014/main" id="{00000000-0008-0000-1C00-00005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4" name="Option Button 3413">
          <a:extLst>
            <a:ext uri="{FF2B5EF4-FFF2-40B4-BE49-F238E27FC236}">
              <a16:creationId xmlns:a16="http://schemas.microsoft.com/office/drawing/2014/main" id="{00000000-0008-0000-1C00-00005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5" name="Option Button 3414">
          <a:extLst>
            <a:ext uri="{FF2B5EF4-FFF2-40B4-BE49-F238E27FC236}">
              <a16:creationId xmlns:a16="http://schemas.microsoft.com/office/drawing/2014/main" id="{00000000-0008-0000-1C00-00005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6" name="Group Box 3415" descr="Group Box 5">
          <a:extLst>
            <a:ext uri="{FF2B5EF4-FFF2-40B4-BE49-F238E27FC236}">
              <a16:creationId xmlns:a16="http://schemas.microsoft.com/office/drawing/2014/main" id="{00000000-0008-0000-1C00-000058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684</xdr:row>
      <xdr:rowOff>34920</xdr:rowOff>
    </xdr:from>
    <xdr:to>
      <xdr:col>7</xdr:col>
      <xdr:colOff>-323640</xdr:colOff>
      <xdr:row>685</xdr:row>
      <xdr:rowOff>0</xdr:rowOff>
    </xdr:to>
    <xdr:sp macro="" textlink="">
      <xdr:nvSpPr>
        <xdr:cNvPr id="3417" name="Option Button 3416">
          <a:extLst>
            <a:ext uri="{FF2B5EF4-FFF2-40B4-BE49-F238E27FC236}">
              <a16:creationId xmlns:a16="http://schemas.microsoft.com/office/drawing/2014/main" id="{00000000-0008-0000-1C00-00005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8" name="Option Button 3417">
          <a:extLst>
            <a:ext uri="{FF2B5EF4-FFF2-40B4-BE49-F238E27FC236}">
              <a16:creationId xmlns:a16="http://schemas.microsoft.com/office/drawing/2014/main" id="{00000000-0008-0000-1C00-00005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9" name="Option Button 3418">
          <a:extLst>
            <a:ext uri="{FF2B5EF4-FFF2-40B4-BE49-F238E27FC236}">
              <a16:creationId xmlns:a16="http://schemas.microsoft.com/office/drawing/2014/main" id="{00000000-0008-0000-1C00-00005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0" name="Option Button 3419">
          <a:extLst>
            <a:ext uri="{FF2B5EF4-FFF2-40B4-BE49-F238E27FC236}">
              <a16:creationId xmlns:a16="http://schemas.microsoft.com/office/drawing/2014/main" id="{00000000-0008-0000-1C00-00005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1" name="Group Box 3420" descr="Group Box 5">
          <a:extLst>
            <a:ext uri="{FF2B5EF4-FFF2-40B4-BE49-F238E27FC236}">
              <a16:creationId xmlns:a16="http://schemas.microsoft.com/office/drawing/2014/main" id="{00000000-0008-0000-1C00-00005D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685</xdr:row>
      <xdr:rowOff>34920</xdr:rowOff>
    </xdr:from>
    <xdr:to>
      <xdr:col>7</xdr:col>
      <xdr:colOff>-323640</xdr:colOff>
      <xdr:row>686</xdr:row>
      <xdr:rowOff>0</xdr:rowOff>
    </xdr:to>
    <xdr:sp macro="" textlink="">
      <xdr:nvSpPr>
        <xdr:cNvPr id="3422" name="Option Button 3421">
          <a:extLst>
            <a:ext uri="{FF2B5EF4-FFF2-40B4-BE49-F238E27FC236}">
              <a16:creationId xmlns:a16="http://schemas.microsoft.com/office/drawing/2014/main" id="{00000000-0008-0000-1C00-00005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3" name="Option Button 3422">
          <a:extLst>
            <a:ext uri="{FF2B5EF4-FFF2-40B4-BE49-F238E27FC236}">
              <a16:creationId xmlns:a16="http://schemas.microsoft.com/office/drawing/2014/main" id="{00000000-0008-0000-1C00-00005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4" name="Option Button 3423">
          <a:extLst>
            <a:ext uri="{FF2B5EF4-FFF2-40B4-BE49-F238E27FC236}">
              <a16:creationId xmlns:a16="http://schemas.microsoft.com/office/drawing/2014/main" id="{00000000-0008-0000-1C00-00006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5" name="Option Button 3424">
          <a:extLst>
            <a:ext uri="{FF2B5EF4-FFF2-40B4-BE49-F238E27FC236}">
              <a16:creationId xmlns:a16="http://schemas.microsoft.com/office/drawing/2014/main" id="{00000000-0008-0000-1C00-00006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6" name="Group Box 3425" descr="Group Box 5">
          <a:extLst>
            <a:ext uri="{FF2B5EF4-FFF2-40B4-BE49-F238E27FC236}">
              <a16:creationId xmlns:a16="http://schemas.microsoft.com/office/drawing/2014/main" id="{00000000-0008-0000-1C00-000062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686</xdr:row>
      <xdr:rowOff>34920</xdr:rowOff>
    </xdr:from>
    <xdr:to>
      <xdr:col>7</xdr:col>
      <xdr:colOff>-323640</xdr:colOff>
      <xdr:row>687</xdr:row>
      <xdr:rowOff>0</xdr:rowOff>
    </xdr:to>
    <xdr:sp macro="" textlink="">
      <xdr:nvSpPr>
        <xdr:cNvPr id="3427" name="Option Button 3426">
          <a:extLst>
            <a:ext uri="{FF2B5EF4-FFF2-40B4-BE49-F238E27FC236}">
              <a16:creationId xmlns:a16="http://schemas.microsoft.com/office/drawing/2014/main" id="{00000000-0008-0000-1C00-00006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8" name="Option Button 3427">
          <a:extLst>
            <a:ext uri="{FF2B5EF4-FFF2-40B4-BE49-F238E27FC236}">
              <a16:creationId xmlns:a16="http://schemas.microsoft.com/office/drawing/2014/main" id="{00000000-0008-0000-1C00-00006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9" name="Option Button 3428">
          <a:extLst>
            <a:ext uri="{FF2B5EF4-FFF2-40B4-BE49-F238E27FC236}">
              <a16:creationId xmlns:a16="http://schemas.microsoft.com/office/drawing/2014/main" id="{00000000-0008-0000-1C00-00006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0" name="Option Button 3429">
          <a:extLst>
            <a:ext uri="{FF2B5EF4-FFF2-40B4-BE49-F238E27FC236}">
              <a16:creationId xmlns:a16="http://schemas.microsoft.com/office/drawing/2014/main" id="{00000000-0008-0000-1C00-00006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1" name="Group Box 3430" descr="Group Box 5">
          <a:extLst>
            <a:ext uri="{FF2B5EF4-FFF2-40B4-BE49-F238E27FC236}">
              <a16:creationId xmlns:a16="http://schemas.microsoft.com/office/drawing/2014/main" id="{00000000-0008-0000-1C00-000067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687</xdr:row>
      <xdr:rowOff>34920</xdr:rowOff>
    </xdr:from>
    <xdr:to>
      <xdr:col>7</xdr:col>
      <xdr:colOff>-323640</xdr:colOff>
      <xdr:row>688</xdr:row>
      <xdr:rowOff>0</xdr:rowOff>
    </xdr:to>
    <xdr:sp macro="" textlink="">
      <xdr:nvSpPr>
        <xdr:cNvPr id="3432" name="Option Button 3431">
          <a:extLst>
            <a:ext uri="{FF2B5EF4-FFF2-40B4-BE49-F238E27FC236}">
              <a16:creationId xmlns:a16="http://schemas.microsoft.com/office/drawing/2014/main" id="{00000000-0008-0000-1C00-00006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3" name="Option Button 3432">
          <a:extLst>
            <a:ext uri="{FF2B5EF4-FFF2-40B4-BE49-F238E27FC236}">
              <a16:creationId xmlns:a16="http://schemas.microsoft.com/office/drawing/2014/main" id="{00000000-0008-0000-1C00-00006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4" name="Option Button 3433">
          <a:extLst>
            <a:ext uri="{FF2B5EF4-FFF2-40B4-BE49-F238E27FC236}">
              <a16:creationId xmlns:a16="http://schemas.microsoft.com/office/drawing/2014/main" id="{00000000-0008-0000-1C00-00006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5" name="Option Button 3434">
          <a:extLst>
            <a:ext uri="{FF2B5EF4-FFF2-40B4-BE49-F238E27FC236}">
              <a16:creationId xmlns:a16="http://schemas.microsoft.com/office/drawing/2014/main" id="{00000000-0008-0000-1C00-00006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6" name="Group Box 3435" descr="Group Box 5">
          <a:extLst>
            <a:ext uri="{FF2B5EF4-FFF2-40B4-BE49-F238E27FC236}">
              <a16:creationId xmlns:a16="http://schemas.microsoft.com/office/drawing/2014/main" id="{00000000-0008-0000-1C00-00006C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688</xdr:row>
      <xdr:rowOff>34920</xdr:rowOff>
    </xdr:from>
    <xdr:to>
      <xdr:col>7</xdr:col>
      <xdr:colOff>-323640</xdr:colOff>
      <xdr:row>689</xdr:row>
      <xdr:rowOff>0</xdr:rowOff>
    </xdr:to>
    <xdr:sp macro="" textlink="">
      <xdr:nvSpPr>
        <xdr:cNvPr id="3437" name="Option Button 3436">
          <a:extLst>
            <a:ext uri="{FF2B5EF4-FFF2-40B4-BE49-F238E27FC236}">
              <a16:creationId xmlns:a16="http://schemas.microsoft.com/office/drawing/2014/main" id="{00000000-0008-0000-1C00-00006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8" name="Option Button 3437">
          <a:extLst>
            <a:ext uri="{FF2B5EF4-FFF2-40B4-BE49-F238E27FC236}">
              <a16:creationId xmlns:a16="http://schemas.microsoft.com/office/drawing/2014/main" id="{00000000-0008-0000-1C00-00006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9" name="Option Button 3438">
          <a:extLst>
            <a:ext uri="{FF2B5EF4-FFF2-40B4-BE49-F238E27FC236}">
              <a16:creationId xmlns:a16="http://schemas.microsoft.com/office/drawing/2014/main" id="{00000000-0008-0000-1C00-00006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0" name="Option Button 3439">
          <a:extLst>
            <a:ext uri="{FF2B5EF4-FFF2-40B4-BE49-F238E27FC236}">
              <a16:creationId xmlns:a16="http://schemas.microsoft.com/office/drawing/2014/main" id="{00000000-0008-0000-1C00-00007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1" name="Group Box 3440" descr="Group Box 5">
          <a:extLst>
            <a:ext uri="{FF2B5EF4-FFF2-40B4-BE49-F238E27FC236}">
              <a16:creationId xmlns:a16="http://schemas.microsoft.com/office/drawing/2014/main" id="{00000000-0008-0000-1C00-000071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689</xdr:row>
      <xdr:rowOff>34920</xdr:rowOff>
    </xdr:from>
    <xdr:to>
      <xdr:col>7</xdr:col>
      <xdr:colOff>-323640</xdr:colOff>
      <xdr:row>690</xdr:row>
      <xdr:rowOff>0</xdr:rowOff>
    </xdr:to>
    <xdr:sp macro="" textlink="">
      <xdr:nvSpPr>
        <xdr:cNvPr id="3442" name="Option Button 3441">
          <a:extLst>
            <a:ext uri="{FF2B5EF4-FFF2-40B4-BE49-F238E27FC236}">
              <a16:creationId xmlns:a16="http://schemas.microsoft.com/office/drawing/2014/main" id="{00000000-0008-0000-1C00-00007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3" name="Option Button 3442">
          <a:extLst>
            <a:ext uri="{FF2B5EF4-FFF2-40B4-BE49-F238E27FC236}">
              <a16:creationId xmlns:a16="http://schemas.microsoft.com/office/drawing/2014/main" id="{00000000-0008-0000-1C00-00007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4" name="Option Button 3443">
          <a:extLst>
            <a:ext uri="{FF2B5EF4-FFF2-40B4-BE49-F238E27FC236}">
              <a16:creationId xmlns:a16="http://schemas.microsoft.com/office/drawing/2014/main" id="{00000000-0008-0000-1C00-00007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5" name="Option Button 3444">
          <a:extLst>
            <a:ext uri="{FF2B5EF4-FFF2-40B4-BE49-F238E27FC236}">
              <a16:creationId xmlns:a16="http://schemas.microsoft.com/office/drawing/2014/main" id="{00000000-0008-0000-1C00-00007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6" name="Group Box 3445" descr="Group Box 5">
          <a:extLst>
            <a:ext uri="{FF2B5EF4-FFF2-40B4-BE49-F238E27FC236}">
              <a16:creationId xmlns:a16="http://schemas.microsoft.com/office/drawing/2014/main" id="{00000000-0008-0000-1C00-000076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690</xdr:row>
      <xdr:rowOff>34920</xdr:rowOff>
    </xdr:from>
    <xdr:to>
      <xdr:col>7</xdr:col>
      <xdr:colOff>-323640</xdr:colOff>
      <xdr:row>691</xdr:row>
      <xdr:rowOff>0</xdr:rowOff>
    </xdr:to>
    <xdr:sp macro="" textlink="">
      <xdr:nvSpPr>
        <xdr:cNvPr id="3447" name="Option Button 3446">
          <a:extLst>
            <a:ext uri="{FF2B5EF4-FFF2-40B4-BE49-F238E27FC236}">
              <a16:creationId xmlns:a16="http://schemas.microsoft.com/office/drawing/2014/main" id="{00000000-0008-0000-1C00-00007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8" name="Option Button 3447">
          <a:extLst>
            <a:ext uri="{FF2B5EF4-FFF2-40B4-BE49-F238E27FC236}">
              <a16:creationId xmlns:a16="http://schemas.microsoft.com/office/drawing/2014/main" id="{00000000-0008-0000-1C00-00007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9" name="Option Button 3448">
          <a:extLst>
            <a:ext uri="{FF2B5EF4-FFF2-40B4-BE49-F238E27FC236}">
              <a16:creationId xmlns:a16="http://schemas.microsoft.com/office/drawing/2014/main" id="{00000000-0008-0000-1C00-00007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0" name="Option Button 3449">
          <a:extLst>
            <a:ext uri="{FF2B5EF4-FFF2-40B4-BE49-F238E27FC236}">
              <a16:creationId xmlns:a16="http://schemas.microsoft.com/office/drawing/2014/main" id="{00000000-0008-0000-1C00-00007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1" name="Group Box 3450" descr="Group Box 5">
          <a:extLst>
            <a:ext uri="{FF2B5EF4-FFF2-40B4-BE49-F238E27FC236}">
              <a16:creationId xmlns:a16="http://schemas.microsoft.com/office/drawing/2014/main" id="{00000000-0008-0000-1C00-00007B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691</xdr:row>
      <xdr:rowOff>34920</xdr:rowOff>
    </xdr:from>
    <xdr:to>
      <xdr:col>7</xdr:col>
      <xdr:colOff>-323640</xdr:colOff>
      <xdr:row>692</xdr:row>
      <xdr:rowOff>0</xdr:rowOff>
    </xdr:to>
    <xdr:sp macro="" textlink="">
      <xdr:nvSpPr>
        <xdr:cNvPr id="3452" name="Option Button 3451">
          <a:extLst>
            <a:ext uri="{FF2B5EF4-FFF2-40B4-BE49-F238E27FC236}">
              <a16:creationId xmlns:a16="http://schemas.microsoft.com/office/drawing/2014/main" id="{00000000-0008-0000-1C00-00007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3" name="Option Button 3452">
          <a:extLst>
            <a:ext uri="{FF2B5EF4-FFF2-40B4-BE49-F238E27FC236}">
              <a16:creationId xmlns:a16="http://schemas.microsoft.com/office/drawing/2014/main" id="{00000000-0008-0000-1C00-00007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4" name="Option Button 3453">
          <a:extLst>
            <a:ext uri="{FF2B5EF4-FFF2-40B4-BE49-F238E27FC236}">
              <a16:creationId xmlns:a16="http://schemas.microsoft.com/office/drawing/2014/main" id="{00000000-0008-0000-1C00-00007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5" name="Option Button 3454">
          <a:extLst>
            <a:ext uri="{FF2B5EF4-FFF2-40B4-BE49-F238E27FC236}">
              <a16:creationId xmlns:a16="http://schemas.microsoft.com/office/drawing/2014/main" id="{00000000-0008-0000-1C00-00007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6" name="Group Box 3455" descr="Group Box 5">
          <a:extLst>
            <a:ext uri="{FF2B5EF4-FFF2-40B4-BE49-F238E27FC236}">
              <a16:creationId xmlns:a16="http://schemas.microsoft.com/office/drawing/2014/main" id="{00000000-0008-0000-1C00-000080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692</xdr:row>
      <xdr:rowOff>34920</xdr:rowOff>
    </xdr:from>
    <xdr:to>
      <xdr:col>7</xdr:col>
      <xdr:colOff>-323640</xdr:colOff>
      <xdr:row>693</xdr:row>
      <xdr:rowOff>0</xdr:rowOff>
    </xdr:to>
    <xdr:sp macro="" textlink="">
      <xdr:nvSpPr>
        <xdr:cNvPr id="3457" name="Option Button 3456">
          <a:extLst>
            <a:ext uri="{FF2B5EF4-FFF2-40B4-BE49-F238E27FC236}">
              <a16:creationId xmlns:a16="http://schemas.microsoft.com/office/drawing/2014/main" id="{00000000-0008-0000-1C00-00008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8" name="Option Button 3457">
          <a:extLst>
            <a:ext uri="{FF2B5EF4-FFF2-40B4-BE49-F238E27FC236}">
              <a16:creationId xmlns:a16="http://schemas.microsoft.com/office/drawing/2014/main" id="{00000000-0008-0000-1C00-00008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9" name="Option Button 3458">
          <a:extLst>
            <a:ext uri="{FF2B5EF4-FFF2-40B4-BE49-F238E27FC236}">
              <a16:creationId xmlns:a16="http://schemas.microsoft.com/office/drawing/2014/main" id="{00000000-0008-0000-1C00-00008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0" name="Option Button 3459">
          <a:extLst>
            <a:ext uri="{FF2B5EF4-FFF2-40B4-BE49-F238E27FC236}">
              <a16:creationId xmlns:a16="http://schemas.microsoft.com/office/drawing/2014/main" id="{00000000-0008-0000-1C00-00008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1" name="Group Box 3460" descr="Group Box 5">
          <a:extLst>
            <a:ext uri="{FF2B5EF4-FFF2-40B4-BE49-F238E27FC236}">
              <a16:creationId xmlns:a16="http://schemas.microsoft.com/office/drawing/2014/main" id="{00000000-0008-0000-1C00-000085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693</xdr:row>
      <xdr:rowOff>34920</xdr:rowOff>
    </xdr:from>
    <xdr:to>
      <xdr:col>7</xdr:col>
      <xdr:colOff>-323640</xdr:colOff>
      <xdr:row>694</xdr:row>
      <xdr:rowOff>0</xdr:rowOff>
    </xdr:to>
    <xdr:sp macro="" textlink="">
      <xdr:nvSpPr>
        <xdr:cNvPr id="3462" name="Option Button 3461">
          <a:extLst>
            <a:ext uri="{FF2B5EF4-FFF2-40B4-BE49-F238E27FC236}">
              <a16:creationId xmlns:a16="http://schemas.microsoft.com/office/drawing/2014/main" id="{00000000-0008-0000-1C00-00008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3" name="Option Button 3462">
          <a:extLst>
            <a:ext uri="{FF2B5EF4-FFF2-40B4-BE49-F238E27FC236}">
              <a16:creationId xmlns:a16="http://schemas.microsoft.com/office/drawing/2014/main" id="{00000000-0008-0000-1C00-00008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4" name="Option Button 3463">
          <a:extLst>
            <a:ext uri="{FF2B5EF4-FFF2-40B4-BE49-F238E27FC236}">
              <a16:creationId xmlns:a16="http://schemas.microsoft.com/office/drawing/2014/main" id="{00000000-0008-0000-1C00-00008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5" name="Option Button 3464">
          <a:extLst>
            <a:ext uri="{FF2B5EF4-FFF2-40B4-BE49-F238E27FC236}">
              <a16:creationId xmlns:a16="http://schemas.microsoft.com/office/drawing/2014/main" id="{00000000-0008-0000-1C00-00008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6" name="Group Box 3465" descr="Group Box 5">
          <a:extLst>
            <a:ext uri="{FF2B5EF4-FFF2-40B4-BE49-F238E27FC236}">
              <a16:creationId xmlns:a16="http://schemas.microsoft.com/office/drawing/2014/main" id="{00000000-0008-0000-1C00-00008A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694</xdr:row>
      <xdr:rowOff>34920</xdr:rowOff>
    </xdr:from>
    <xdr:to>
      <xdr:col>7</xdr:col>
      <xdr:colOff>-323640</xdr:colOff>
      <xdr:row>695</xdr:row>
      <xdr:rowOff>0</xdr:rowOff>
    </xdr:to>
    <xdr:sp macro="" textlink="">
      <xdr:nvSpPr>
        <xdr:cNvPr id="3467" name="Option Button 3466">
          <a:extLst>
            <a:ext uri="{FF2B5EF4-FFF2-40B4-BE49-F238E27FC236}">
              <a16:creationId xmlns:a16="http://schemas.microsoft.com/office/drawing/2014/main" id="{00000000-0008-0000-1C00-00008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8" name="Option Button 3467">
          <a:extLst>
            <a:ext uri="{FF2B5EF4-FFF2-40B4-BE49-F238E27FC236}">
              <a16:creationId xmlns:a16="http://schemas.microsoft.com/office/drawing/2014/main" id="{00000000-0008-0000-1C00-00008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9" name="Option Button 3468">
          <a:extLst>
            <a:ext uri="{FF2B5EF4-FFF2-40B4-BE49-F238E27FC236}">
              <a16:creationId xmlns:a16="http://schemas.microsoft.com/office/drawing/2014/main" id="{00000000-0008-0000-1C00-00008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0" name="Option Button 3469">
          <a:extLst>
            <a:ext uri="{FF2B5EF4-FFF2-40B4-BE49-F238E27FC236}">
              <a16:creationId xmlns:a16="http://schemas.microsoft.com/office/drawing/2014/main" id="{00000000-0008-0000-1C00-00008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1" name="Group Box 3470" descr="Group Box 5">
          <a:extLst>
            <a:ext uri="{FF2B5EF4-FFF2-40B4-BE49-F238E27FC236}">
              <a16:creationId xmlns:a16="http://schemas.microsoft.com/office/drawing/2014/main" id="{00000000-0008-0000-1C00-00008F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695</xdr:row>
      <xdr:rowOff>34920</xdr:rowOff>
    </xdr:from>
    <xdr:to>
      <xdr:col>7</xdr:col>
      <xdr:colOff>-323640</xdr:colOff>
      <xdr:row>696</xdr:row>
      <xdr:rowOff>0</xdr:rowOff>
    </xdr:to>
    <xdr:sp macro="" textlink="">
      <xdr:nvSpPr>
        <xdr:cNvPr id="3472" name="Option Button 3471">
          <a:extLst>
            <a:ext uri="{FF2B5EF4-FFF2-40B4-BE49-F238E27FC236}">
              <a16:creationId xmlns:a16="http://schemas.microsoft.com/office/drawing/2014/main" id="{00000000-0008-0000-1C00-00009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3" name="Option Button 3472">
          <a:extLst>
            <a:ext uri="{FF2B5EF4-FFF2-40B4-BE49-F238E27FC236}">
              <a16:creationId xmlns:a16="http://schemas.microsoft.com/office/drawing/2014/main" id="{00000000-0008-0000-1C00-00009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4" name="Option Button 3473">
          <a:extLst>
            <a:ext uri="{FF2B5EF4-FFF2-40B4-BE49-F238E27FC236}">
              <a16:creationId xmlns:a16="http://schemas.microsoft.com/office/drawing/2014/main" id="{00000000-0008-0000-1C00-00009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5" name="Option Button 3474">
          <a:extLst>
            <a:ext uri="{FF2B5EF4-FFF2-40B4-BE49-F238E27FC236}">
              <a16:creationId xmlns:a16="http://schemas.microsoft.com/office/drawing/2014/main" id="{00000000-0008-0000-1C00-00009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6" name="Group Box 3475" descr="Group Box 5">
          <a:extLst>
            <a:ext uri="{FF2B5EF4-FFF2-40B4-BE49-F238E27FC236}">
              <a16:creationId xmlns:a16="http://schemas.microsoft.com/office/drawing/2014/main" id="{00000000-0008-0000-1C00-000094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696</xdr:row>
      <xdr:rowOff>34920</xdr:rowOff>
    </xdr:from>
    <xdr:to>
      <xdr:col>7</xdr:col>
      <xdr:colOff>-323640</xdr:colOff>
      <xdr:row>697</xdr:row>
      <xdr:rowOff>0</xdr:rowOff>
    </xdr:to>
    <xdr:sp macro="" textlink="">
      <xdr:nvSpPr>
        <xdr:cNvPr id="3477" name="Option Button 3476">
          <a:extLst>
            <a:ext uri="{FF2B5EF4-FFF2-40B4-BE49-F238E27FC236}">
              <a16:creationId xmlns:a16="http://schemas.microsoft.com/office/drawing/2014/main" id="{00000000-0008-0000-1C00-00009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8" name="Option Button 3477">
          <a:extLst>
            <a:ext uri="{FF2B5EF4-FFF2-40B4-BE49-F238E27FC236}">
              <a16:creationId xmlns:a16="http://schemas.microsoft.com/office/drawing/2014/main" id="{00000000-0008-0000-1C00-00009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9" name="Option Button 3478">
          <a:extLst>
            <a:ext uri="{FF2B5EF4-FFF2-40B4-BE49-F238E27FC236}">
              <a16:creationId xmlns:a16="http://schemas.microsoft.com/office/drawing/2014/main" id="{00000000-0008-0000-1C00-00009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0" name="Option Button 3479">
          <a:extLst>
            <a:ext uri="{FF2B5EF4-FFF2-40B4-BE49-F238E27FC236}">
              <a16:creationId xmlns:a16="http://schemas.microsoft.com/office/drawing/2014/main" id="{00000000-0008-0000-1C00-00009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1" name="Group Box 3480" descr="Group Box 5">
          <a:extLst>
            <a:ext uri="{FF2B5EF4-FFF2-40B4-BE49-F238E27FC236}">
              <a16:creationId xmlns:a16="http://schemas.microsoft.com/office/drawing/2014/main" id="{00000000-0008-0000-1C00-000099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697</xdr:row>
      <xdr:rowOff>34920</xdr:rowOff>
    </xdr:from>
    <xdr:to>
      <xdr:col>7</xdr:col>
      <xdr:colOff>-323640</xdr:colOff>
      <xdr:row>698</xdr:row>
      <xdr:rowOff>0</xdr:rowOff>
    </xdr:to>
    <xdr:sp macro="" textlink="">
      <xdr:nvSpPr>
        <xdr:cNvPr id="3482" name="Option Button 3481">
          <a:extLst>
            <a:ext uri="{FF2B5EF4-FFF2-40B4-BE49-F238E27FC236}">
              <a16:creationId xmlns:a16="http://schemas.microsoft.com/office/drawing/2014/main" id="{00000000-0008-0000-1C00-00009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3" name="Option Button 3482">
          <a:extLst>
            <a:ext uri="{FF2B5EF4-FFF2-40B4-BE49-F238E27FC236}">
              <a16:creationId xmlns:a16="http://schemas.microsoft.com/office/drawing/2014/main" id="{00000000-0008-0000-1C00-00009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4" name="Option Button 3483">
          <a:extLst>
            <a:ext uri="{FF2B5EF4-FFF2-40B4-BE49-F238E27FC236}">
              <a16:creationId xmlns:a16="http://schemas.microsoft.com/office/drawing/2014/main" id="{00000000-0008-0000-1C00-00009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5" name="Option Button 3484">
          <a:extLst>
            <a:ext uri="{FF2B5EF4-FFF2-40B4-BE49-F238E27FC236}">
              <a16:creationId xmlns:a16="http://schemas.microsoft.com/office/drawing/2014/main" id="{00000000-0008-0000-1C00-00009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6" name="Group Box 3485" descr="Group Box 5">
          <a:extLst>
            <a:ext uri="{FF2B5EF4-FFF2-40B4-BE49-F238E27FC236}">
              <a16:creationId xmlns:a16="http://schemas.microsoft.com/office/drawing/2014/main" id="{00000000-0008-0000-1C00-00009E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698</xdr:row>
      <xdr:rowOff>34920</xdr:rowOff>
    </xdr:from>
    <xdr:to>
      <xdr:col>7</xdr:col>
      <xdr:colOff>-323640</xdr:colOff>
      <xdr:row>699</xdr:row>
      <xdr:rowOff>0</xdr:rowOff>
    </xdr:to>
    <xdr:sp macro="" textlink="">
      <xdr:nvSpPr>
        <xdr:cNvPr id="3487" name="Option Button 3486">
          <a:extLst>
            <a:ext uri="{FF2B5EF4-FFF2-40B4-BE49-F238E27FC236}">
              <a16:creationId xmlns:a16="http://schemas.microsoft.com/office/drawing/2014/main" id="{00000000-0008-0000-1C00-00009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8" name="Option Button 3487">
          <a:extLst>
            <a:ext uri="{FF2B5EF4-FFF2-40B4-BE49-F238E27FC236}">
              <a16:creationId xmlns:a16="http://schemas.microsoft.com/office/drawing/2014/main" id="{00000000-0008-0000-1C00-0000A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9" name="Option Button 3488">
          <a:extLst>
            <a:ext uri="{FF2B5EF4-FFF2-40B4-BE49-F238E27FC236}">
              <a16:creationId xmlns:a16="http://schemas.microsoft.com/office/drawing/2014/main" id="{00000000-0008-0000-1C00-0000A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0" name="Option Button 3489">
          <a:extLst>
            <a:ext uri="{FF2B5EF4-FFF2-40B4-BE49-F238E27FC236}">
              <a16:creationId xmlns:a16="http://schemas.microsoft.com/office/drawing/2014/main" id="{00000000-0008-0000-1C00-0000A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1" name="Group Box 3490" descr="Group Box 5">
          <a:extLst>
            <a:ext uri="{FF2B5EF4-FFF2-40B4-BE49-F238E27FC236}">
              <a16:creationId xmlns:a16="http://schemas.microsoft.com/office/drawing/2014/main" id="{00000000-0008-0000-1C00-0000A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60480</xdr:colOff>
      <xdr:row>699</xdr:row>
      <xdr:rowOff>34920</xdr:rowOff>
    </xdr:from>
    <xdr:to>
      <xdr:col>7</xdr:col>
      <xdr:colOff>-323640</xdr:colOff>
      <xdr:row>700</xdr:row>
      <xdr:rowOff>0</xdr:rowOff>
    </xdr:to>
    <xdr:sp macro="" textlink="">
      <xdr:nvSpPr>
        <xdr:cNvPr id="3492" name="Option Button 3491">
          <a:extLst>
            <a:ext uri="{FF2B5EF4-FFF2-40B4-BE49-F238E27FC236}">
              <a16:creationId xmlns:a16="http://schemas.microsoft.com/office/drawing/2014/main" id="{00000000-0008-0000-1C00-0000A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3" name="Option Button 3492">
          <a:extLst>
            <a:ext uri="{FF2B5EF4-FFF2-40B4-BE49-F238E27FC236}">
              <a16:creationId xmlns:a16="http://schemas.microsoft.com/office/drawing/2014/main" id="{00000000-0008-0000-1C00-0000A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4" name="Option Button 3493">
          <a:extLst>
            <a:ext uri="{FF2B5EF4-FFF2-40B4-BE49-F238E27FC236}">
              <a16:creationId xmlns:a16="http://schemas.microsoft.com/office/drawing/2014/main" id="{00000000-0008-0000-1C00-0000A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5" name="Option Button 3494">
          <a:extLst>
            <a:ext uri="{FF2B5EF4-FFF2-40B4-BE49-F238E27FC236}">
              <a16:creationId xmlns:a16="http://schemas.microsoft.com/office/drawing/2014/main" id="{00000000-0008-0000-1C00-0000A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6" name="Group Box 3495" descr="Group Box 5">
          <a:extLst>
            <a:ext uri="{FF2B5EF4-FFF2-40B4-BE49-F238E27FC236}">
              <a16:creationId xmlns:a16="http://schemas.microsoft.com/office/drawing/2014/main" id="{00000000-0008-0000-1C00-0000A80D0000}"/>
            </a:ext>
          </a:extLst>
        </xdr:cNvPr>
        <xdr:cNvSpPr/>
      </xdr:nvSpPr>
      <xdr:spPr>
        <a:xfrm>
          <a:off x="0" y="0"/>
          <a:ext cx="0" cy="0"/>
        </a:xfrm>
        <a:prstGeom prst="rect">
          <a:avLst/>
        </a:prstGeom>
      </xdr:spPr>
      <xdr:txBody>
        <a:bodyPr anchor="ctr">
          <a:noAutofit/>
        </a:bodyPr>
        <a:lstStyle/>
        <a:p>
          <a:r>
            <a:t>Group Box 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edeng-my.sharepoint.com/personal/jmccloskey_fedeng_com/Documents/Projects/Gwinnett%20GA/Automated%20Systems/RFP/Proposals/Scoring/Tyler/CAD%20Requirements-Tyl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ityofnaperville.sharepoint.com/Documents%20and%20Settings/mesara01/My%20Documents/iFolder/mesara01/Home/Fayette%20County/Final%20versions%20of%20CAD%20Specifications/Fayette%20County%20Vendor%20Response%20Form%20-%20LRK%20-%20draf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ityofnaperville.sharepoint.com/Users/mccloj01/Documents/BACKUP/Projects/Essex%20MA/CAD/Functional%20Specs/Final%20Review/Essex%20Co%20MA%20CAD%20Interfaces%20spec%20-%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edeng-my.sharepoint.com/Users/mesara01/Documents/iFolder1/Loudoun%20Co%20VA/CAD%20examples%20for%20specifications/RFP%20Requirements%20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ityofnaperville.sharepoint.com/Users/mesara01/Documents/iFolder1/Loudoun%20Co%20VA/CAD%20examples%20for%20specifications/RFP%20Requirements%20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edeng-my.sharepoint.com/personal/jmccloskey_fedeng_com/Documents/Projects/Winchester%20VA/Functional%20Specifications/Post%20Workshop%20with%20FE%20Edits/Interfaces%20Functional%20Specifications-0313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edeng-my.sharepoint.com/Documents%20and%20Settings/mesara01/My%20Documents/iFolder/mesara01/Home/Fayette%20County/Final%20versions%20of%20CAD%20Specifications/Fayette%20County%20Vendor%20Response%20Form%20-%20LRK%20-%20draf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edeng-my.sharepoint.com/Users/mccloj01/Documents/BACKUP/Projects/Essex%20MA/CAD/Functional%20Specs/Final%20Review/Essex%20Co%20MA%20CAD%20Interfaces%20spec%20-%20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ityofnaperville.sharepoint.com/Users/mesara01/Documents/iFolder1/CAD%20spec%20development/CAD%20folders/Interface%20modules/Master%20Interface%20specs/CAD%20Master%20Interfaces%20specs%20ATM%20201111110%20develop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Instructions"/>
      <sheetName val="Review Example"/>
      <sheetName val="System"/>
      <sheetName val="Common"/>
      <sheetName val="CAD"/>
      <sheetName val="GIS"/>
      <sheetName val="Terminology"/>
      <sheetName val="Comments"/>
      <sheetName val="Sheet1"/>
      <sheetName val="Support Data"/>
      <sheetName val="Index"/>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 1"/>
      <sheetName val="Section 2"/>
      <sheetName val="Section 3"/>
      <sheetName val="Responses"/>
      <sheetName val="cad"/>
      <sheetName val="system"/>
      <sheetName val="ems rms"/>
      <sheetName val="equipment &amp; maintenance"/>
      <sheetName val="f rms"/>
      <sheetName val="gis"/>
      <sheetName val="hydrants"/>
      <sheetName val="inspections"/>
      <sheetName val="interfaces"/>
      <sheetName val="investigations"/>
      <sheetName val="mdd-field rpting-avl"/>
      <sheetName val="nfirs"/>
      <sheetName val="permits"/>
      <sheetName val="staffing "/>
      <sheetName val="personnel &amp; training"/>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Support Data"/>
      <sheetName val="General Interface"/>
      <sheetName val="Alarm Monitoring Interface"/>
      <sheetName val="Alarm Track and Bill Interface"/>
      <sheetName val="Alpha-Text Paging Interface"/>
      <sheetName val="AVL Interface"/>
      <sheetName val="Bar Coding Interface"/>
      <sheetName val="Dynamic Radio Regroup Interface"/>
      <sheetName val="E9-1-1 Interface"/>
      <sheetName val="Call Interrogator Interface"/>
      <sheetName val="EMS Billing Interface"/>
      <sheetName val="ePCR Interface"/>
      <sheetName val="External DB Interface"/>
      <sheetName val="FAX Interface"/>
      <sheetName val="Firehouse Interface"/>
      <sheetName val="Forms-Report Writing Interface"/>
      <sheetName val="HazMat Interface"/>
      <sheetName val="Logging Recorder Interface"/>
      <sheetName val="Mobile Data Interface"/>
      <sheetName val="PSAP Master Clock"/>
      <sheetName val="Pictometry Interface"/>
      <sheetName val="Radio System Interface"/>
      <sheetName val="RMS Interface"/>
      <sheetName val="Resource Deployment Interface"/>
      <sheetName val="Rip and Run Interfaces"/>
      <sheetName val="Site Security Interface"/>
      <sheetName val="Staffing Interface"/>
      <sheetName val="State NCIC Interface"/>
      <sheetName val="TDD-TDY Interface"/>
      <sheetName val="Tone Alerting Interface"/>
      <sheetName val="Web CAD Interface"/>
      <sheetName val="NextGen"/>
      <sheetName val="Template radio buttons"/>
      <sheetName val="c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Common"/>
      <sheetName val="CAD"/>
      <sheetName val="CPE"/>
      <sheetName val="GIS"/>
      <sheetName val="Interface"/>
      <sheetName val="MDC"/>
      <sheetName val="FRMS"/>
      <sheetName val="LRMS"/>
      <sheetName val="Terminology"/>
      <sheetName val="Support data"/>
      <sheetName val="CAD specs (Beaver)"/>
      <sheetName val="system"/>
      <sheetName val="ems rms"/>
      <sheetName val="equipment &amp; maintenance"/>
      <sheetName val="f rms"/>
      <sheetName val="hydrants"/>
      <sheetName val="inspections"/>
      <sheetName val="interfaces"/>
      <sheetName val="investigations"/>
      <sheetName val="mdd-field rpting-avl"/>
      <sheetName val="nfirs"/>
      <sheetName val="permits"/>
      <sheetName val="staffing "/>
      <sheetName val="personnel &amp; training"/>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Common"/>
      <sheetName val="CAD"/>
      <sheetName val="CPE"/>
      <sheetName val="GIS"/>
      <sheetName val="Interface"/>
      <sheetName val="MDC"/>
      <sheetName val="FRMS"/>
      <sheetName val="LRMS"/>
      <sheetName val="Terminology"/>
      <sheetName val="Support data"/>
      <sheetName val="CAD specs (Beaver)"/>
      <sheetName val="fire rms 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face List"/>
      <sheetName val="Evaluation Overview"/>
      <sheetName val="Support Data"/>
      <sheetName val="Instructions"/>
      <sheetName val="911 ALI"/>
      <sheetName val="Accurint"/>
      <sheetName val="Alarm"/>
      <sheetName val="ALPR"/>
      <sheetName val="Arrest"/>
      <sheetName val="ASAP"/>
      <sheetName val="AXON"/>
      <sheetName val="BEAST"/>
      <sheetName val="CAMEO"/>
      <sheetName val="BI"/>
      <sheetName val="CAD2CAD"/>
      <sheetName val="CarFax"/>
      <sheetName val="Citizen Report"/>
      <sheetName val="CrashLogic"/>
      <sheetName val="CryWolf"/>
      <sheetName val="Esri"/>
      <sheetName val="eCitation DMV "/>
      <sheetName val="eCitation Import"/>
      <sheetName val="EMD"/>
      <sheetName val="ePCR"/>
      <sheetName val="FSA"/>
      <sheetName val="FRMS Export"/>
      <sheetName val="FRMS Import"/>
      <sheetName val="LiNX"/>
      <sheetName val="Livescan"/>
      <sheetName val="NDEx"/>
      <sheetName val="NG911"/>
      <sheetName val="NIBRS"/>
      <sheetName val="NICE"/>
      <sheetName val="OffenderWatch Export"/>
      <sheetName val="OffenderWatch Query"/>
      <sheetName val="OnBase Export"/>
      <sheetName val="Paging"/>
      <sheetName val="Pictometry"/>
      <sheetName val="Removed"/>
      <sheetName val="Prosecutor"/>
      <sheetName val="PulsePoint"/>
      <sheetName val="Radio Console"/>
      <sheetName val="Radio GPS"/>
      <sheetName val="RapidSOS"/>
      <sheetName val="Rip Run"/>
      <sheetName val="Smart911"/>
      <sheetName val="Traffic"/>
      <sheetName val="TREDS Crash"/>
      <sheetName val="VCIN"/>
      <sheetName val="Template radio buttons"/>
      <sheetName val="DH4 IMS"/>
      <sheetName val="Sheet1"/>
      <sheetName val="system specif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 1"/>
      <sheetName val="Section 2"/>
      <sheetName val="Section 3"/>
      <sheetName val="Responses"/>
      <sheetName val="Support Data"/>
    </sheetNames>
    <sheetDataSet>
      <sheetData sheetId="0"/>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Support Data"/>
      <sheetName val="General Interface"/>
      <sheetName val="Alarm Monitoring Interface"/>
      <sheetName val="Alarm Track and Bill Interface"/>
      <sheetName val="Alpha-Text Paging Interface"/>
      <sheetName val="AVL Interface"/>
      <sheetName val="Bar Coding Interface"/>
      <sheetName val="Dynamic Radio Regroup Interface"/>
      <sheetName val="E9-1-1 Interface"/>
      <sheetName val="Call Interrogator Interface"/>
      <sheetName val="EMS Billing Interface"/>
      <sheetName val="ePCR Interface"/>
      <sheetName val="External DB Interface"/>
      <sheetName val="FAX Interface"/>
      <sheetName val="Firehouse Interface"/>
      <sheetName val="Forms-Report Writing Interface"/>
      <sheetName val="HazMat Interface"/>
      <sheetName val="Logging Recorder Interface"/>
      <sheetName val="Mobile Data Interface"/>
      <sheetName val="PSAP Master Clock"/>
      <sheetName val="Pictometry Interface"/>
      <sheetName val="Radio System Interface"/>
      <sheetName val="RMS Interface"/>
      <sheetName val="Resource Deployment Interface"/>
      <sheetName val="Rip and Run Interfaces"/>
      <sheetName val="Site Security Interface"/>
      <sheetName val="Staffing Interface"/>
      <sheetName val="State NCIC Interface"/>
      <sheetName val="TDD-TDY Interface"/>
      <sheetName val="Tone Alerting Interface"/>
      <sheetName val="Web CAD Interface"/>
      <sheetName val="NextGen"/>
      <sheetName val="Template radio buttons"/>
      <sheetName val="Respon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radio buttons"/>
      <sheetName val="General Interface"/>
      <sheetName val="Support Data"/>
      <sheetName val="TDD-TDY Interface"/>
      <sheetName val="Staffing Interface"/>
      <sheetName val="Site Security Interface"/>
      <sheetName val="Rip and Run Interfaces"/>
      <sheetName val="Resource Deployment Interface"/>
      <sheetName val="Pictometry Interface"/>
      <sheetName val="PSAP Master Clock"/>
      <sheetName val="Logging Recorder Interface"/>
      <sheetName val="HazMat Interface"/>
      <sheetName val="Forms-Report Writing Interface"/>
      <sheetName val="External DB Interface"/>
      <sheetName val="Encoder Interface"/>
      <sheetName val="EMS Billing Interface"/>
      <sheetName val="EMD Interface"/>
      <sheetName val="E9-1-1 Interface"/>
      <sheetName val="Dynamic Radio Regroup Interface"/>
      <sheetName val="Bar Coding Interface"/>
      <sheetName val="AVL Interface"/>
      <sheetName val="Alpha Paging Interface"/>
    </sheetNames>
    <sheetDataSet>
      <sheetData sheetId="0"/>
      <sheetData sheetId="1"/>
      <sheetData sheetId="2">
        <row r="11">
          <cell r="A11" t="str">
            <v>Available in base</v>
          </cell>
        </row>
        <row r="12">
          <cell r="A12" t="str">
            <v>Not available</v>
          </cell>
        </row>
        <row r="13">
          <cell r="A13" t="str">
            <v>Exception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Welcome">
  <a:themeElements>
    <a:clrScheme name="Welcome">
      <a:dk1>
        <a:srgbClr val="000000"/>
      </a:dk1>
      <a:lt1>
        <a:srgbClr val="FFFFFF"/>
      </a:lt1>
      <a:dk2>
        <a:srgbClr val="00272B"/>
      </a:dk2>
      <a:lt2>
        <a:srgbClr val="F7F7FF"/>
      </a:lt2>
      <a:accent1>
        <a:srgbClr val="006AED"/>
      </a:accent1>
      <a:accent2>
        <a:srgbClr val="0087BF"/>
      </a:accent2>
      <a:accent3>
        <a:srgbClr val="5D974B"/>
      </a:accent3>
      <a:accent4>
        <a:srgbClr val="9DBB3F"/>
      </a:accent4>
      <a:accent5>
        <a:srgbClr val="C77CC7"/>
      </a:accent5>
      <a:accent6>
        <a:srgbClr val="996699"/>
      </a:accent6>
      <a:hlink>
        <a:srgbClr val="E78707"/>
      </a:hlink>
      <a:folHlink>
        <a:srgbClr val="C618BA"/>
      </a:folHlink>
    </a:clrScheme>
    <a:fontScheme name="Welcome">
      <a:majorFont>
        <a:latin typeface="Book Antiqua"/>
        <a:ea typeface=""/>
        <a:cs typeface=""/>
      </a:majorFont>
      <a:minorFont>
        <a:latin typeface="Cambria"/>
        <a:ea typeface=""/>
        <a:cs typeface=""/>
      </a:minorFont>
    </a:fontScheme>
    <a:fmtScheme>
      <a:fillStyleLst>
        <a:solidFill>
          <a:schemeClr val="phClr">
            <a:tint val="100000"/>
            <a:shade val="100000"/>
          </a:schemeClr>
        </a:solidFill>
        <a:gradFill>
          <a:gsLst>
            <a:gs pos="0">
              <a:schemeClr val="phClr">
                <a:tint val="10000"/>
                <a:shade val="100000"/>
              </a:schemeClr>
            </a:gs>
            <a:gs pos="100000">
              <a:schemeClr val="phClr">
                <a:tint val="100000"/>
                <a:shade val="100000"/>
              </a:schemeClr>
            </a:gs>
          </a:gsLst>
          <a:lin ang="16200000" scaled="1"/>
          <a:tileRect/>
        </a:gradFill>
        <a:gradFill>
          <a:gsLst>
            <a:gs pos="0">
              <a:schemeClr val="phClr">
                <a:tint val="70000"/>
              </a:schemeClr>
            </a:gs>
            <a:gs pos="30000">
              <a:schemeClr val="phClr">
                <a:tint val="90000"/>
              </a:schemeClr>
            </a:gs>
            <a:gs pos="88000">
              <a:schemeClr val="phClr">
                <a:shade val="30000"/>
              </a:schemeClr>
            </a:gs>
            <a:gs pos="100000">
              <a:schemeClr val="phClr">
                <a:shade val="20000"/>
              </a:schemeClr>
            </a:gs>
          </a:gsLst>
          <a:lin ang="5400000" scaled="1"/>
          <a:tileRect/>
        </a:gradFill>
      </a:fillStyleLst>
      <a:lnStyleLst>
        <a:ln w="12700"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tint val="100000"/>
            <a:shade val="100000"/>
          </a:schemeClr>
        </a:solidFill>
        <a:gradFill>
          <a:gsLst>
            <a:gs pos="0">
              <a:schemeClr val="phClr">
                <a:tint val="100000"/>
                <a:shade val="30000"/>
              </a:schemeClr>
            </a:gs>
            <a:gs pos="20000">
              <a:schemeClr val="phClr">
                <a:tint val="100000"/>
                <a:shade val="100000"/>
              </a:schemeClr>
            </a:gs>
            <a:gs pos="100000">
              <a:schemeClr val="phClr">
                <a:tint val="90000"/>
                <a:shade val="100000"/>
              </a:schemeClr>
            </a:gs>
          </a:gsLst>
          <a:lin ang="16200000" scaled="1"/>
          <a:tileRect/>
        </a:gradFill>
        <a:gradFill>
          <a:gsLst>
            <a:gs pos="0">
              <a:schemeClr val="phClr">
                <a:tint val="100000"/>
                <a:shade val="30000"/>
              </a:schemeClr>
            </a:gs>
            <a:gs pos="20000">
              <a:schemeClr val="phClr">
                <a:tint val="100000"/>
                <a:shade val="100000"/>
              </a:schemeClr>
            </a:gs>
            <a:gs pos="100000">
              <a:schemeClr val="phClr">
                <a:tint val="90000"/>
                <a:shade val="100000"/>
              </a:schemeClr>
            </a:gs>
          </a:gsLst>
          <a:lin ang="16200000" scaled="1"/>
          <a:tileRect/>
        </a:gradFill>
      </a:bgFillStyleLst>
    </a:fmtScheme>
  </a:themeElements>
  <a:objectDefaults/>
  <a:extraClrSchemeLst/>
</a:theme>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120"/>
  <sheetViews>
    <sheetView showGridLines="0" topLeftCell="A98" zoomScaleNormal="100" workbookViewId="0">
      <selection sqref="A1:H1"/>
    </sheetView>
  </sheetViews>
  <sheetFormatPr defaultColWidth="8" defaultRowHeight="13.2" x14ac:dyDescent="0.25"/>
  <cols>
    <col min="1" max="1" width="10.3984375" style="1" customWidth="1"/>
    <col min="2" max="2" width="31" style="2" customWidth="1"/>
    <col min="3" max="4" width="15.59765625" style="3" customWidth="1"/>
    <col min="5" max="5" width="13.19921875" style="3" customWidth="1"/>
    <col min="6" max="8" width="15.59765625" style="3" customWidth="1"/>
    <col min="9" max="9" width="7.19921875" style="3" customWidth="1"/>
    <col min="10" max="10" width="7.59765625" style="3" customWidth="1"/>
    <col min="11" max="13" width="9" style="2" customWidth="1"/>
    <col min="14" max="256" width="8" style="2"/>
    <col min="257" max="257" width="11.69921875" style="2" customWidth="1"/>
    <col min="258" max="258" width="24.5" style="2" customWidth="1"/>
    <col min="259" max="265" width="13.69921875" style="2" customWidth="1"/>
    <col min="266" max="266" width="19.09765625" style="2" customWidth="1"/>
    <col min="267" max="512" width="8" style="2"/>
    <col min="513" max="513" width="11.69921875" style="2" customWidth="1"/>
    <col min="514" max="514" width="24.5" style="2" customWidth="1"/>
    <col min="515" max="521" width="13.69921875" style="2" customWidth="1"/>
    <col min="522" max="522" width="19.09765625" style="2" customWidth="1"/>
    <col min="523" max="768" width="8" style="2"/>
    <col min="769" max="769" width="11.69921875" style="2" customWidth="1"/>
    <col min="770" max="770" width="24.5" style="2" customWidth="1"/>
    <col min="771" max="777" width="13.69921875" style="2" customWidth="1"/>
    <col min="778" max="778" width="19.09765625" style="2" customWidth="1"/>
    <col min="779" max="1024" width="9" style="2" customWidth="1"/>
    <col min="1025" max="1025" width="11.69921875" style="2" customWidth="1"/>
    <col min="1026" max="1026" width="24.5" style="2" customWidth="1"/>
    <col min="1027" max="1033" width="13.69921875" style="2" customWidth="1"/>
    <col min="1034" max="1034" width="19.09765625" style="2" customWidth="1"/>
    <col min="1035" max="1280" width="8" style="2"/>
    <col min="1281" max="1281" width="11.69921875" style="2" customWidth="1"/>
    <col min="1282" max="1282" width="24.5" style="2" customWidth="1"/>
    <col min="1283" max="1289" width="13.69921875" style="2" customWidth="1"/>
    <col min="1290" max="1290" width="19.09765625" style="2" customWidth="1"/>
    <col min="1291" max="1536" width="8" style="2"/>
    <col min="1537" max="1537" width="11.69921875" style="2" customWidth="1"/>
    <col min="1538" max="1538" width="24.5" style="2" customWidth="1"/>
    <col min="1539" max="1545" width="13.69921875" style="2" customWidth="1"/>
    <col min="1546" max="1546" width="19.09765625" style="2" customWidth="1"/>
    <col min="1547" max="1792" width="8" style="2"/>
    <col min="1793" max="1793" width="11.69921875" style="2" customWidth="1"/>
    <col min="1794" max="1794" width="24.5" style="2" customWidth="1"/>
    <col min="1795" max="1801" width="13.69921875" style="2" customWidth="1"/>
    <col min="1802" max="1802" width="19.09765625" style="2" customWidth="1"/>
    <col min="1803" max="2048" width="9" style="2" customWidth="1"/>
    <col min="2049" max="2049" width="11.69921875" style="2" customWidth="1"/>
    <col min="2050" max="2050" width="24.5" style="2" customWidth="1"/>
    <col min="2051" max="2057" width="13.69921875" style="2" customWidth="1"/>
    <col min="2058" max="2058" width="19.09765625" style="2" customWidth="1"/>
    <col min="2059" max="2304" width="8" style="2"/>
    <col min="2305" max="2305" width="11.69921875" style="2" customWidth="1"/>
    <col min="2306" max="2306" width="24.5" style="2" customWidth="1"/>
    <col min="2307" max="2313" width="13.69921875" style="2" customWidth="1"/>
    <col min="2314" max="2314" width="19.09765625" style="2" customWidth="1"/>
    <col min="2315" max="2560" width="8" style="2"/>
    <col min="2561" max="2561" width="11.69921875" style="2" customWidth="1"/>
    <col min="2562" max="2562" width="24.5" style="2" customWidth="1"/>
    <col min="2563" max="2569" width="13.69921875" style="2" customWidth="1"/>
    <col min="2570" max="2570" width="19.09765625" style="2" customWidth="1"/>
    <col min="2571" max="2816" width="8" style="2"/>
    <col min="2817" max="2817" width="11.69921875" style="2" customWidth="1"/>
    <col min="2818" max="2818" width="24.5" style="2" customWidth="1"/>
    <col min="2819" max="2825" width="13.69921875" style="2" customWidth="1"/>
    <col min="2826" max="2826" width="19.09765625" style="2" customWidth="1"/>
    <col min="2827" max="3072" width="9" style="2" customWidth="1"/>
    <col min="3073" max="3073" width="11.69921875" style="2" customWidth="1"/>
    <col min="3074" max="3074" width="24.5" style="2" customWidth="1"/>
    <col min="3075" max="3081" width="13.69921875" style="2" customWidth="1"/>
    <col min="3082" max="3082" width="19.09765625" style="2" customWidth="1"/>
    <col min="3083" max="3328" width="8" style="2"/>
    <col min="3329" max="3329" width="11.69921875" style="2" customWidth="1"/>
    <col min="3330" max="3330" width="24.5" style="2" customWidth="1"/>
    <col min="3331" max="3337" width="13.69921875" style="2" customWidth="1"/>
    <col min="3338" max="3338" width="19.09765625" style="2" customWidth="1"/>
    <col min="3339" max="3584" width="8" style="2"/>
    <col min="3585" max="3585" width="11.69921875" style="2" customWidth="1"/>
    <col min="3586" max="3586" width="24.5" style="2" customWidth="1"/>
    <col min="3587" max="3593" width="13.69921875" style="2" customWidth="1"/>
    <col min="3594" max="3594" width="19.09765625" style="2" customWidth="1"/>
    <col min="3595" max="3840" width="8" style="2"/>
    <col min="3841" max="3841" width="11.69921875" style="2" customWidth="1"/>
    <col min="3842" max="3842" width="24.5" style="2" customWidth="1"/>
    <col min="3843" max="3849" width="13.69921875" style="2" customWidth="1"/>
    <col min="3850" max="3850" width="19.09765625" style="2" customWidth="1"/>
    <col min="3851" max="4096" width="9" style="2" customWidth="1"/>
    <col min="4097" max="4097" width="11.69921875" style="2" customWidth="1"/>
    <col min="4098" max="4098" width="24.5" style="2" customWidth="1"/>
    <col min="4099" max="4105" width="13.69921875" style="2" customWidth="1"/>
    <col min="4106" max="4106" width="19.09765625" style="2" customWidth="1"/>
    <col min="4107" max="4352" width="8" style="2"/>
    <col min="4353" max="4353" width="11.69921875" style="2" customWidth="1"/>
    <col min="4354" max="4354" width="24.5" style="2" customWidth="1"/>
    <col min="4355" max="4361" width="13.69921875" style="2" customWidth="1"/>
    <col min="4362" max="4362" width="19.09765625" style="2" customWidth="1"/>
    <col min="4363" max="4608" width="8" style="2"/>
    <col min="4609" max="4609" width="11.69921875" style="2" customWidth="1"/>
    <col min="4610" max="4610" width="24.5" style="2" customWidth="1"/>
    <col min="4611" max="4617" width="13.69921875" style="2" customWidth="1"/>
    <col min="4618" max="4618" width="19.09765625" style="2" customWidth="1"/>
    <col min="4619" max="4864" width="8" style="2"/>
    <col min="4865" max="4865" width="11.69921875" style="2" customWidth="1"/>
    <col min="4866" max="4866" width="24.5" style="2" customWidth="1"/>
    <col min="4867" max="4873" width="13.69921875" style="2" customWidth="1"/>
    <col min="4874" max="4874" width="19.09765625" style="2" customWidth="1"/>
    <col min="4875" max="5120" width="9" style="2" customWidth="1"/>
    <col min="5121" max="5121" width="11.69921875" style="2" customWidth="1"/>
    <col min="5122" max="5122" width="24.5" style="2" customWidth="1"/>
    <col min="5123" max="5129" width="13.69921875" style="2" customWidth="1"/>
    <col min="5130" max="5130" width="19.09765625" style="2" customWidth="1"/>
    <col min="5131" max="5376" width="8" style="2"/>
    <col min="5377" max="5377" width="11.69921875" style="2" customWidth="1"/>
    <col min="5378" max="5378" width="24.5" style="2" customWidth="1"/>
    <col min="5379" max="5385" width="13.69921875" style="2" customWidth="1"/>
    <col min="5386" max="5386" width="19.09765625" style="2" customWidth="1"/>
    <col min="5387" max="5632" width="8" style="2"/>
    <col min="5633" max="5633" width="11.69921875" style="2" customWidth="1"/>
    <col min="5634" max="5634" width="24.5" style="2" customWidth="1"/>
    <col min="5635" max="5641" width="13.69921875" style="2" customWidth="1"/>
    <col min="5642" max="5642" width="19.09765625" style="2" customWidth="1"/>
    <col min="5643" max="5888" width="8" style="2"/>
    <col min="5889" max="5889" width="11.69921875" style="2" customWidth="1"/>
    <col min="5890" max="5890" width="24.5" style="2" customWidth="1"/>
    <col min="5891" max="5897" width="13.69921875" style="2" customWidth="1"/>
    <col min="5898" max="5898" width="19.09765625" style="2" customWidth="1"/>
    <col min="5899" max="6144" width="9" style="2" customWidth="1"/>
    <col min="6145" max="6145" width="11.69921875" style="2" customWidth="1"/>
    <col min="6146" max="6146" width="24.5" style="2" customWidth="1"/>
    <col min="6147" max="6153" width="13.69921875" style="2" customWidth="1"/>
    <col min="6154" max="6154" width="19.09765625" style="2" customWidth="1"/>
    <col min="6155" max="6400" width="8" style="2"/>
    <col min="6401" max="6401" width="11.69921875" style="2" customWidth="1"/>
    <col min="6402" max="6402" width="24.5" style="2" customWidth="1"/>
    <col min="6403" max="6409" width="13.69921875" style="2" customWidth="1"/>
    <col min="6410" max="6410" width="19.09765625" style="2" customWidth="1"/>
    <col min="6411" max="6656" width="8" style="2"/>
    <col min="6657" max="6657" width="11.69921875" style="2" customWidth="1"/>
    <col min="6658" max="6658" width="24.5" style="2" customWidth="1"/>
    <col min="6659" max="6665" width="13.69921875" style="2" customWidth="1"/>
    <col min="6666" max="6666" width="19.09765625" style="2" customWidth="1"/>
    <col min="6667" max="6912" width="8" style="2"/>
    <col min="6913" max="6913" width="11.69921875" style="2" customWidth="1"/>
    <col min="6914" max="6914" width="24.5" style="2" customWidth="1"/>
    <col min="6915" max="6921" width="13.69921875" style="2" customWidth="1"/>
    <col min="6922" max="6922" width="19.09765625" style="2" customWidth="1"/>
    <col min="6923" max="7168" width="9" style="2" customWidth="1"/>
    <col min="7169" max="7169" width="11.69921875" style="2" customWidth="1"/>
    <col min="7170" max="7170" width="24.5" style="2" customWidth="1"/>
    <col min="7171" max="7177" width="13.69921875" style="2" customWidth="1"/>
    <col min="7178" max="7178" width="19.09765625" style="2" customWidth="1"/>
    <col min="7179" max="7424" width="8" style="2"/>
    <col min="7425" max="7425" width="11.69921875" style="2" customWidth="1"/>
    <col min="7426" max="7426" width="24.5" style="2" customWidth="1"/>
    <col min="7427" max="7433" width="13.69921875" style="2" customWidth="1"/>
    <col min="7434" max="7434" width="19.09765625" style="2" customWidth="1"/>
    <col min="7435" max="7680" width="8" style="2"/>
    <col min="7681" max="7681" width="11.69921875" style="2" customWidth="1"/>
    <col min="7682" max="7682" width="24.5" style="2" customWidth="1"/>
    <col min="7683" max="7689" width="13.69921875" style="2" customWidth="1"/>
    <col min="7690" max="7690" width="19.09765625" style="2" customWidth="1"/>
    <col min="7691" max="7936" width="8" style="2"/>
    <col min="7937" max="7937" width="11.69921875" style="2" customWidth="1"/>
    <col min="7938" max="7938" width="24.5" style="2" customWidth="1"/>
    <col min="7939" max="7945" width="13.69921875" style="2" customWidth="1"/>
    <col min="7946" max="7946" width="19.09765625" style="2" customWidth="1"/>
    <col min="7947" max="8192" width="9" style="2" customWidth="1"/>
    <col min="8193" max="8193" width="11.69921875" style="2" customWidth="1"/>
    <col min="8194" max="8194" width="24.5" style="2" customWidth="1"/>
    <col min="8195" max="8201" width="13.69921875" style="2" customWidth="1"/>
    <col min="8202" max="8202" width="19.09765625" style="2" customWidth="1"/>
    <col min="8203" max="8448" width="8" style="2"/>
    <col min="8449" max="8449" width="11.69921875" style="2" customWidth="1"/>
    <col min="8450" max="8450" width="24.5" style="2" customWidth="1"/>
    <col min="8451" max="8457" width="13.69921875" style="2" customWidth="1"/>
    <col min="8458" max="8458" width="19.09765625" style="2" customWidth="1"/>
    <col min="8459" max="8704" width="8" style="2"/>
    <col min="8705" max="8705" width="11.69921875" style="2" customWidth="1"/>
    <col min="8706" max="8706" width="24.5" style="2" customWidth="1"/>
    <col min="8707" max="8713" width="13.69921875" style="2" customWidth="1"/>
    <col min="8714" max="8714" width="19.09765625" style="2" customWidth="1"/>
    <col min="8715" max="8960" width="8" style="2"/>
    <col min="8961" max="8961" width="11.69921875" style="2" customWidth="1"/>
    <col min="8962" max="8962" width="24.5" style="2" customWidth="1"/>
    <col min="8963" max="8969" width="13.69921875" style="2" customWidth="1"/>
    <col min="8970" max="8970" width="19.09765625" style="2" customWidth="1"/>
    <col min="8971" max="9216" width="9" style="2" customWidth="1"/>
    <col min="9217" max="9217" width="11.69921875" style="2" customWidth="1"/>
    <col min="9218" max="9218" width="24.5" style="2" customWidth="1"/>
    <col min="9219" max="9225" width="13.69921875" style="2" customWidth="1"/>
    <col min="9226" max="9226" width="19.09765625" style="2" customWidth="1"/>
    <col min="9227" max="9472" width="8" style="2"/>
    <col min="9473" max="9473" width="11.69921875" style="2" customWidth="1"/>
    <col min="9474" max="9474" width="24.5" style="2" customWidth="1"/>
    <col min="9475" max="9481" width="13.69921875" style="2" customWidth="1"/>
    <col min="9482" max="9482" width="19.09765625" style="2" customWidth="1"/>
    <col min="9483" max="9728" width="8" style="2"/>
    <col min="9729" max="9729" width="11.69921875" style="2" customWidth="1"/>
    <col min="9730" max="9730" width="24.5" style="2" customWidth="1"/>
    <col min="9731" max="9737" width="13.69921875" style="2" customWidth="1"/>
    <col min="9738" max="9738" width="19.09765625" style="2" customWidth="1"/>
    <col min="9739" max="9984" width="8" style="2"/>
    <col min="9985" max="9985" width="11.69921875" style="2" customWidth="1"/>
    <col min="9986" max="9986" width="24.5" style="2" customWidth="1"/>
    <col min="9987" max="9993" width="13.69921875" style="2" customWidth="1"/>
    <col min="9994" max="9994" width="19.09765625" style="2" customWidth="1"/>
    <col min="9995" max="10240" width="9" style="2" customWidth="1"/>
    <col min="10241" max="10241" width="11.69921875" style="2" customWidth="1"/>
    <col min="10242" max="10242" width="24.5" style="2" customWidth="1"/>
    <col min="10243" max="10249" width="13.69921875" style="2" customWidth="1"/>
    <col min="10250" max="10250" width="19.09765625" style="2" customWidth="1"/>
    <col min="10251" max="10496" width="8" style="2"/>
    <col min="10497" max="10497" width="11.69921875" style="2" customWidth="1"/>
    <col min="10498" max="10498" width="24.5" style="2" customWidth="1"/>
    <col min="10499" max="10505" width="13.69921875" style="2" customWidth="1"/>
    <col min="10506" max="10506" width="19.09765625" style="2" customWidth="1"/>
    <col min="10507" max="10752" width="8" style="2"/>
    <col min="10753" max="10753" width="11.69921875" style="2" customWidth="1"/>
    <col min="10754" max="10754" width="24.5" style="2" customWidth="1"/>
    <col min="10755" max="10761" width="13.69921875" style="2" customWidth="1"/>
    <col min="10762" max="10762" width="19.09765625" style="2" customWidth="1"/>
    <col min="10763" max="11008" width="8" style="2"/>
    <col min="11009" max="11009" width="11.69921875" style="2" customWidth="1"/>
    <col min="11010" max="11010" width="24.5" style="2" customWidth="1"/>
    <col min="11011" max="11017" width="13.69921875" style="2" customWidth="1"/>
    <col min="11018" max="11018" width="19.09765625" style="2" customWidth="1"/>
    <col min="11019" max="11264" width="9" style="2" customWidth="1"/>
    <col min="11265" max="11265" width="11.69921875" style="2" customWidth="1"/>
    <col min="11266" max="11266" width="24.5" style="2" customWidth="1"/>
    <col min="11267" max="11273" width="13.69921875" style="2" customWidth="1"/>
    <col min="11274" max="11274" width="19.09765625" style="2" customWidth="1"/>
    <col min="11275" max="11520" width="8" style="2"/>
    <col min="11521" max="11521" width="11.69921875" style="2" customWidth="1"/>
    <col min="11522" max="11522" width="24.5" style="2" customWidth="1"/>
    <col min="11523" max="11529" width="13.69921875" style="2" customWidth="1"/>
    <col min="11530" max="11530" width="19.09765625" style="2" customWidth="1"/>
    <col min="11531" max="11776" width="8" style="2"/>
    <col min="11777" max="11777" width="11.69921875" style="2" customWidth="1"/>
    <col min="11778" max="11778" width="24.5" style="2" customWidth="1"/>
    <col min="11779" max="11785" width="13.69921875" style="2" customWidth="1"/>
    <col min="11786" max="11786" width="19.09765625" style="2" customWidth="1"/>
    <col min="11787" max="12032" width="8" style="2"/>
    <col min="12033" max="12033" width="11.69921875" style="2" customWidth="1"/>
    <col min="12034" max="12034" width="24.5" style="2" customWidth="1"/>
    <col min="12035" max="12041" width="13.69921875" style="2" customWidth="1"/>
    <col min="12042" max="12042" width="19.09765625" style="2" customWidth="1"/>
    <col min="12043" max="12288" width="9" style="2" customWidth="1"/>
    <col min="12289" max="12289" width="11.69921875" style="2" customWidth="1"/>
    <col min="12290" max="12290" width="24.5" style="2" customWidth="1"/>
    <col min="12291" max="12297" width="13.69921875" style="2" customWidth="1"/>
    <col min="12298" max="12298" width="19.09765625" style="2" customWidth="1"/>
    <col min="12299" max="12544" width="8" style="2"/>
    <col min="12545" max="12545" width="11.69921875" style="2" customWidth="1"/>
    <col min="12546" max="12546" width="24.5" style="2" customWidth="1"/>
    <col min="12547" max="12553" width="13.69921875" style="2" customWidth="1"/>
    <col min="12554" max="12554" width="19.09765625" style="2" customWidth="1"/>
    <col min="12555" max="12800" width="8" style="2"/>
    <col min="12801" max="12801" width="11.69921875" style="2" customWidth="1"/>
    <col min="12802" max="12802" width="24.5" style="2" customWidth="1"/>
    <col min="12803" max="12809" width="13.69921875" style="2" customWidth="1"/>
    <col min="12810" max="12810" width="19.09765625" style="2" customWidth="1"/>
    <col min="12811" max="13056" width="8" style="2"/>
    <col min="13057" max="13057" width="11.69921875" style="2" customWidth="1"/>
    <col min="13058" max="13058" width="24.5" style="2" customWidth="1"/>
    <col min="13059" max="13065" width="13.69921875" style="2" customWidth="1"/>
    <col min="13066" max="13066" width="19.09765625" style="2" customWidth="1"/>
    <col min="13067" max="13312" width="9" style="2" customWidth="1"/>
    <col min="13313" max="13313" width="11.69921875" style="2" customWidth="1"/>
    <col min="13314" max="13314" width="24.5" style="2" customWidth="1"/>
    <col min="13315" max="13321" width="13.69921875" style="2" customWidth="1"/>
    <col min="13322" max="13322" width="19.09765625" style="2" customWidth="1"/>
    <col min="13323" max="13568" width="8" style="2"/>
    <col min="13569" max="13569" width="11.69921875" style="2" customWidth="1"/>
    <col min="13570" max="13570" width="24.5" style="2" customWidth="1"/>
    <col min="13571" max="13577" width="13.69921875" style="2" customWidth="1"/>
    <col min="13578" max="13578" width="19.09765625" style="2" customWidth="1"/>
    <col min="13579" max="13824" width="8" style="2"/>
    <col min="13825" max="13825" width="11.69921875" style="2" customWidth="1"/>
    <col min="13826" max="13826" width="24.5" style="2" customWidth="1"/>
    <col min="13827" max="13833" width="13.69921875" style="2" customWidth="1"/>
    <col min="13834" max="13834" width="19.09765625" style="2" customWidth="1"/>
    <col min="13835" max="14080" width="8" style="2"/>
    <col min="14081" max="14081" width="11.69921875" style="2" customWidth="1"/>
    <col min="14082" max="14082" width="24.5" style="2" customWidth="1"/>
    <col min="14083" max="14089" width="13.69921875" style="2" customWidth="1"/>
    <col min="14090" max="14090" width="19.09765625" style="2" customWidth="1"/>
    <col min="14091" max="14336" width="9" style="2" customWidth="1"/>
    <col min="14337" max="14337" width="11.69921875" style="2" customWidth="1"/>
    <col min="14338" max="14338" width="24.5" style="2" customWidth="1"/>
    <col min="14339" max="14345" width="13.69921875" style="2" customWidth="1"/>
    <col min="14346" max="14346" width="19.09765625" style="2" customWidth="1"/>
    <col min="14347" max="14592" width="8" style="2"/>
    <col min="14593" max="14593" width="11.69921875" style="2" customWidth="1"/>
    <col min="14594" max="14594" width="24.5" style="2" customWidth="1"/>
    <col min="14595" max="14601" width="13.69921875" style="2" customWidth="1"/>
    <col min="14602" max="14602" width="19.09765625" style="2" customWidth="1"/>
    <col min="14603" max="14848" width="8" style="2"/>
    <col min="14849" max="14849" width="11.69921875" style="2" customWidth="1"/>
    <col min="14850" max="14850" width="24.5" style="2" customWidth="1"/>
    <col min="14851" max="14857" width="13.69921875" style="2" customWidth="1"/>
    <col min="14858" max="14858" width="19.09765625" style="2" customWidth="1"/>
    <col min="14859" max="15104" width="8" style="2"/>
    <col min="15105" max="15105" width="11.69921875" style="2" customWidth="1"/>
    <col min="15106" max="15106" width="24.5" style="2" customWidth="1"/>
    <col min="15107" max="15113" width="13.69921875" style="2" customWidth="1"/>
    <col min="15114" max="15114" width="19.09765625" style="2" customWidth="1"/>
    <col min="15115" max="15360" width="9" style="2" customWidth="1"/>
    <col min="15361" max="15361" width="11.69921875" style="2" customWidth="1"/>
    <col min="15362" max="15362" width="24.5" style="2" customWidth="1"/>
    <col min="15363" max="15369" width="13.69921875" style="2" customWidth="1"/>
    <col min="15370" max="15370" width="19.09765625" style="2" customWidth="1"/>
    <col min="15371" max="15616" width="8" style="2"/>
    <col min="15617" max="15617" width="11.69921875" style="2" customWidth="1"/>
    <col min="15618" max="15618" width="24.5" style="2" customWidth="1"/>
    <col min="15619" max="15625" width="13.69921875" style="2" customWidth="1"/>
    <col min="15626" max="15626" width="19.09765625" style="2" customWidth="1"/>
    <col min="15627" max="15872" width="8" style="2"/>
    <col min="15873" max="15873" width="11.69921875" style="2" customWidth="1"/>
    <col min="15874" max="15874" width="24.5" style="2" customWidth="1"/>
    <col min="15875" max="15881" width="13.69921875" style="2" customWidth="1"/>
    <col min="15882" max="15882" width="19.09765625" style="2" customWidth="1"/>
    <col min="15883" max="16128" width="8" style="2"/>
    <col min="16129" max="16129" width="11.69921875" style="2" customWidth="1"/>
    <col min="16130" max="16130" width="24.5" style="2" customWidth="1"/>
    <col min="16131" max="16137" width="13.69921875" style="2" customWidth="1"/>
    <col min="16138" max="16138" width="19.09765625" style="2" customWidth="1"/>
    <col min="16139" max="16384" width="9" style="2" customWidth="1"/>
  </cols>
  <sheetData>
    <row r="1" spans="1:12" ht="29.25" customHeight="1" x14ac:dyDescent="0.4">
      <c r="A1" s="438" t="s">
        <v>0</v>
      </c>
      <c r="B1" s="438"/>
      <c r="C1" s="438"/>
      <c r="D1" s="438"/>
      <c r="E1" s="438"/>
      <c r="F1" s="438"/>
      <c r="G1" s="438"/>
      <c r="H1" s="438"/>
      <c r="I1" s="4"/>
      <c r="J1" s="5"/>
    </row>
    <row r="2" spans="1:12" s="7" customFormat="1" ht="21" x14ac:dyDescent="0.4">
      <c r="A2" s="439" t="s">
        <v>1</v>
      </c>
      <c r="B2" s="439"/>
      <c r="C2" s="439"/>
      <c r="D2" s="440" t="s">
        <v>2</v>
      </c>
      <c r="E2" s="440"/>
      <c r="F2" s="440"/>
      <c r="G2" s="440"/>
      <c r="H2" s="440"/>
      <c r="I2" s="6"/>
      <c r="J2" s="5"/>
    </row>
    <row r="3" spans="1:12" x14ac:dyDescent="0.25">
      <c r="A3" s="8"/>
      <c r="B3" s="9"/>
      <c r="C3" s="10"/>
      <c r="D3" s="10"/>
      <c r="E3" s="10"/>
      <c r="F3" s="10"/>
    </row>
    <row r="4" spans="1:12" ht="30" customHeight="1" x14ac:dyDescent="0.25">
      <c r="A4" s="441" t="s">
        <v>3</v>
      </c>
      <c r="B4" s="441"/>
      <c r="C4" s="441"/>
      <c r="D4" s="442">
        <f>C10</f>
        <v>0</v>
      </c>
      <c r="E4" s="442"/>
      <c r="F4" s="442"/>
      <c r="G4" s="442"/>
      <c r="H4" s="442"/>
      <c r="I4" s="11"/>
    </row>
    <row r="5" spans="1:12" x14ac:dyDescent="0.25">
      <c r="B5" s="12"/>
    </row>
    <row r="6" spans="1:12" s="15" customFormat="1" ht="30" customHeight="1" x14ac:dyDescent="0.25">
      <c r="A6" s="13" t="s">
        <v>4</v>
      </c>
      <c r="B6" s="13" t="s">
        <v>5</v>
      </c>
      <c r="C6" s="14" t="s">
        <v>6</v>
      </c>
      <c r="D6" s="14" t="s">
        <v>7</v>
      </c>
      <c r="E6" s="14" t="s">
        <v>8</v>
      </c>
      <c r="F6" s="14" t="s">
        <v>9</v>
      </c>
      <c r="G6" s="14" t="s">
        <v>10</v>
      </c>
      <c r="H6" s="14" t="s">
        <v>11</v>
      </c>
      <c r="I6" s="5"/>
      <c r="J6" s="5"/>
    </row>
    <row r="7" spans="1:12" s="15" customFormat="1" ht="13.8" x14ac:dyDescent="0.25">
      <c r="A7" s="16" t="s">
        <v>12</v>
      </c>
      <c r="B7" s="17" t="s">
        <v>13</v>
      </c>
      <c r="C7" s="18">
        <f>SUM(F7*5)+(G7*1)+(H7*0)</f>
        <v>3103</v>
      </c>
      <c r="D7" s="18">
        <f>D13</f>
        <v>2012</v>
      </c>
      <c r="E7" s="18">
        <f>E13</f>
        <v>2012</v>
      </c>
      <c r="F7" s="18">
        <f>F13</f>
        <v>313</v>
      </c>
      <c r="G7" s="18">
        <f>G13</f>
        <v>1538</v>
      </c>
      <c r="H7" s="18">
        <f>H13</f>
        <v>161</v>
      </c>
      <c r="I7" s="5"/>
      <c r="J7" s="5"/>
    </row>
    <row r="8" spans="1:12" s="15" customFormat="1" ht="13.8" x14ac:dyDescent="0.25">
      <c r="A8" s="8"/>
      <c r="B8" s="19"/>
      <c r="C8" s="3"/>
      <c r="D8" s="10"/>
      <c r="E8" s="10"/>
      <c r="F8" s="10"/>
      <c r="G8" s="10"/>
      <c r="H8" s="10"/>
      <c r="I8" s="5"/>
      <c r="J8" s="5"/>
    </row>
    <row r="9" spans="1:12" s="15" customFormat="1" ht="27.6" x14ac:dyDescent="0.25">
      <c r="A9" s="13" t="s">
        <v>4</v>
      </c>
      <c r="B9" s="13" t="s">
        <v>5</v>
      </c>
      <c r="C9" s="13" t="s">
        <v>14</v>
      </c>
      <c r="D9" s="14" t="s">
        <v>7</v>
      </c>
      <c r="E9" s="14" t="s">
        <v>8</v>
      </c>
      <c r="F9" s="14" t="s">
        <v>15</v>
      </c>
      <c r="G9" s="14" t="s">
        <v>16</v>
      </c>
      <c r="H9" s="14" t="s">
        <v>17</v>
      </c>
      <c r="I9" s="5"/>
      <c r="J9" s="5"/>
    </row>
    <row r="10" spans="1:12" s="15" customFormat="1" ht="13.8" x14ac:dyDescent="0.25">
      <c r="A10" s="18" t="s">
        <v>12</v>
      </c>
      <c r="B10" s="20" t="s">
        <v>13</v>
      </c>
      <c r="C10" s="18">
        <f>C35</f>
        <v>0</v>
      </c>
      <c r="D10" s="18">
        <f>D13</f>
        <v>2012</v>
      </c>
      <c r="E10" s="18">
        <f>E13</f>
        <v>2012</v>
      </c>
      <c r="F10" s="18">
        <f>F35</f>
        <v>0</v>
      </c>
      <c r="G10" s="18">
        <f>G35</f>
        <v>0</v>
      </c>
      <c r="H10" s="18">
        <f>H35</f>
        <v>0</v>
      </c>
      <c r="I10" s="5"/>
      <c r="J10" s="5"/>
    </row>
    <row r="11" spans="1:12" ht="15" customHeight="1" x14ac:dyDescent="0.4">
      <c r="A11" s="5"/>
      <c r="B11" s="5"/>
      <c r="C11" s="5"/>
      <c r="D11" s="5"/>
      <c r="E11" s="5"/>
      <c r="F11" s="5"/>
      <c r="G11" s="5"/>
      <c r="H11" s="5"/>
      <c r="I11" s="11"/>
      <c r="K11" s="21"/>
      <c r="L11" s="21"/>
    </row>
    <row r="12" spans="1:12" ht="30" customHeight="1" x14ac:dyDescent="0.25">
      <c r="A12" s="13" t="s">
        <v>4</v>
      </c>
      <c r="B12" s="13" t="s">
        <v>5</v>
      </c>
      <c r="C12" s="14" t="s">
        <v>6</v>
      </c>
      <c r="D12" s="14" t="s">
        <v>7</v>
      </c>
      <c r="E12" s="14" t="s">
        <v>8</v>
      </c>
      <c r="F12" s="14" t="s">
        <v>2977</v>
      </c>
      <c r="G12" s="14" t="s">
        <v>2978</v>
      </c>
      <c r="H12" s="14" t="s">
        <v>2979</v>
      </c>
    </row>
    <row r="13" spans="1:12" ht="18" customHeight="1" x14ac:dyDescent="0.25">
      <c r="A13" s="18" t="s">
        <v>19</v>
      </c>
      <c r="B13" s="22"/>
      <c r="C13" s="18">
        <f>SUM(C14:C32)</f>
        <v>3103</v>
      </c>
      <c r="D13" s="18">
        <f>SUM(F13,G13,H13)</f>
        <v>2012</v>
      </c>
      <c r="E13" s="18">
        <f>SUM(E14:E32)</f>
        <v>2012</v>
      </c>
      <c r="F13" s="18">
        <f>SUM(F14:F32)</f>
        <v>313</v>
      </c>
      <c r="G13" s="18">
        <f>SUM(G14:G32)</f>
        <v>1538</v>
      </c>
      <c r="H13" s="18">
        <f>SUM(H14:H32)</f>
        <v>161</v>
      </c>
      <c r="I13" s="23">
        <f t="shared" ref="I13:I32" si="0">SUM(F13:H13)</f>
        <v>2012</v>
      </c>
      <c r="J13" s="24">
        <f t="shared" ref="J13:J32" si="1">SUM(F13/D13)</f>
        <v>0.1555666003976143</v>
      </c>
    </row>
    <row r="14" spans="1:12" ht="18" customHeight="1" x14ac:dyDescent="0.25">
      <c r="A14" s="423">
        <v>1</v>
      </c>
      <c r="B14" s="424" t="str">
        <f>Global!A2</f>
        <v>GLOBAL</v>
      </c>
      <c r="C14" s="423">
        <f t="shared" ref="C14:C32" si="2">SUM(F14*5)+(G14*1)+(H14*0)</f>
        <v>43</v>
      </c>
      <c r="D14" s="423">
        <f>Global!H2</f>
        <v>27</v>
      </c>
      <c r="E14" s="423">
        <f>Global!H3</f>
        <v>27</v>
      </c>
      <c r="F14" s="423">
        <f>COUNTIF(Global!B:B,"Critical")</f>
        <v>4</v>
      </c>
      <c r="G14" s="423">
        <f>COUNTIF(Global!B:B,"Important")</f>
        <v>23</v>
      </c>
      <c r="H14" s="423">
        <f>COUNTIF(Global!B:B,"Informational")</f>
        <v>0</v>
      </c>
      <c r="I14" s="23">
        <f t="shared" si="0"/>
        <v>27</v>
      </c>
      <c r="J14" s="24">
        <f t="shared" si="1"/>
        <v>0.14814814814814814</v>
      </c>
    </row>
    <row r="15" spans="1:12" s="431" customFormat="1" ht="18" customHeight="1" x14ac:dyDescent="0.25">
      <c r="A15" s="427">
        <v>2</v>
      </c>
      <c r="B15" s="428" t="str">
        <f>General!A2</f>
        <v>GENERAL</v>
      </c>
      <c r="C15" s="427">
        <f t="shared" si="2"/>
        <v>155</v>
      </c>
      <c r="D15" s="427">
        <f>General!H2</f>
        <v>121</v>
      </c>
      <c r="E15" s="427">
        <f>General!H3</f>
        <v>121</v>
      </c>
      <c r="F15" s="427">
        <f>COUNTIF(General!B:B,"Critical")</f>
        <v>9</v>
      </c>
      <c r="G15" s="427">
        <f>COUNTIF(General!B:B,"Important")</f>
        <v>110</v>
      </c>
      <c r="H15" s="427">
        <f>COUNTIF(General!B:B,"Informational")</f>
        <v>2</v>
      </c>
      <c r="I15" s="429">
        <f t="shared" si="0"/>
        <v>121</v>
      </c>
      <c r="J15" s="436">
        <f t="shared" si="1"/>
        <v>7.43801652892562E-2</v>
      </c>
    </row>
    <row r="16" spans="1:12" ht="15" customHeight="1" x14ac:dyDescent="0.25">
      <c r="A16" s="425">
        <v>3</v>
      </c>
      <c r="B16" s="426" t="str">
        <f>Basic!A2</f>
        <v>BASIC</v>
      </c>
      <c r="C16" s="423">
        <f t="shared" si="2"/>
        <v>375</v>
      </c>
      <c r="D16" s="423">
        <f>Basic!H2</f>
        <v>185</v>
      </c>
      <c r="E16" s="423">
        <f>Basic!H3</f>
        <v>185</v>
      </c>
      <c r="F16" s="423">
        <f>COUNTIF(Basic!B:B,"Critical")</f>
        <v>53</v>
      </c>
      <c r="G16" s="423">
        <f>COUNTIF(Basic!B:B,"Important")</f>
        <v>110</v>
      </c>
      <c r="H16" s="423">
        <f>COUNTIF(Basic!B:B,"Informational")</f>
        <v>22</v>
      </c>
      <c r="I16" s="23">
        <f t="shared" si="0"/>
        <v>185</v>
      </c>
      <c r="J16" s="24">
        <f t="shared" si="1"/>
        <v>0.2864864864864865</v>
      </c>
    </row>
    <row r="17" spans="1:10" s="431" customFormat="1" ht="15" customHeight="1" x14ac:dyDescent="0.25">
      <c r="A17" s="427">
        <v>4</v>
      </c>
      <c r="B17" s="432" t="str">
        <f>'Incident Entry'!A2</f>
        <v>INCIDENT ENTRY</v>
      </c>
      <c r="C17" s="427">
        <f t="shared" si="2"/>
        <v>188</v>
      </c>
      <c r="D17" s="427">
        <f>'Incident Entry'!H2</f>
        <v>137</v>
      </c>
      <c r="E17" s="427">
        <f>'Incident Entry'!H3</f>
        <v>137</v>
      </c>
      <c r="F17" s="427">
        <f>COUNTIF('Incident Entry'!B:B,"Critical")</f>
        <v>13</v>
      </c>
      <c r="G17" s="427">
        <f>COUNTIF('Incident Entry'!B:B,"Important")</f>
        <v>123</v>
      </c>
      <c r="H17" s="427">
        <f>COUNTIF('Incident Entry'!B:B,"Informational")</f>
        <v>1</v>
      </c>
      <c r="I17" s="429">
        <f t="shared" si="0"/>
        <v>137</v>
      </c>
      <c r="J17" s="436">
        <f t="shared" si="1"/>
        <v>9.4890510948905105E-2</v>
      </c>
    </row>
    <row r="18" spans="1:10" ht="15" customHeight="1" x14ac:dyDescent="0.25">
      <c r="A18" s="423">
        <v>5</v>
      </c>
      <c r="B18" s="426" t="str">
        <f>'Incident Entry Options'!A2</f>
        <v>INCIDENT ENTRY OPTIONS</v>
      </c>
      <c r="C18" s="423">
        <f t="shared" si="2"/>
        <v>87</v>
      </c>
      <c r="D18" s="423">
        <f>'Incident Entry Options'!H2</f>
        <v>71</v>
      </c>
      <c r="E18" s="423">
        <f>'Incident Entry Options'!H3</f>
        <v>71</v>
      </c>
      <c r="F18" s="423">
        <f>COUNTIF('Incident Entry Options'!B:B,"Critical")</f>
        <v>4</v>
      </c>
      <c r="G18" s="423">
        <f>COUNTIF('Incident Entry Options'!B:B,"Important")</f>
        <v>67</v>
      </c>
      <c r="H18" s="423">
        <f>COUNTIF('Incident Entry Options'!B:B,"Informational")</f>
        <v>0</v>
      </c>
      <c r="I18" s="23">
        <f t="shared" si="0"/>
        <v>71</v>
      </c>
      <c r="J18" s="24">
        <f t="shared" si="1"/>
        <v>5.6338028169014086E-2</v>
      </c>
    </row>
    <row r="19" spans="1:10" s="431" customFormat="1" ht="15" customHeight="1" x14ac:dyDescent="0.25">
      <c r="A19" s="437">
        <v>6</v>
      </c>
      <c r="B19" s="432" t="str">
        <f>'Unit Recommendation'!A2</f>
        <v>UNIT RECOMMENDATION</v>
      </c>
      <c r="C19" s="427">
        <f t="shared" si="2"/>
        <v>92</v>
      </c>
      <c r="D19" s="427">
        <f>'Unit Recommendation'!H2</f>
        <v>66</v>
      </c>
      <c r="E19" s="427">
        <f>'Unit Recommendation'!H3</f>
        <v>66</v>
      </c>
      <c r="F19" s="427">
        <f>COUNTIF('Unit Recommendation'!B:B,"Critical")</f>
        <v>8</v>
      </c>
      <c r="G19" s="427">
        <f>COUNTIF('Unit Recommendation'!B:B,"Important")</f>
        <v>52</v>
      </c>
      <c r="H19" s="427">
        <f>COUNTIF('Unit Recommendation'!B:B,"Informational")</f>
        <v>6</v>
      </c>
      <c r="I19" s="429">
        <f t="shared" si="0"/>
        <v>66</v>
      </c>
      <c r="J19" s="436">
        <f t="shared" si="1"/>
        <v>0.12121212121212122</v>
      </c>
    </row>
    <row r="20" spans="1:10" ht="15" customHeight="1" x14ac:dyDescent="0.25">
      <c r="A20" s="423">
        <v>7</v>
      </c>
      <c r="B20" s="426" t="str">
        <f>Dispatch!A2</f>
        <v>DISPATCH</v>
      </c>
      <c r="C20" s="423">
        <f t="shared" si="2"/>
        <v>108</v>
      </c>
      <c r="D20" s="423">
        <f>Dispatch!H2</f>
        <v>79</v>
      </c>
      <c r="E20" s="423">
        <f>Dispatch!H3</f>
        <v>79</v>
      </c>
      <c r="F20" s="423">
        <f>COUNTIF(Dispatch!B:B,"Critical")</f>
        <v>8</v>
      </c>
      <c r="G20" s="423">
        <f>COUNTIF(Dispatch!B:B,"Important")</f>
        <v>68</v>
      </c>
      <c r="H20" s="423">
        <f>COUNTIF(Dispatch!B:B,"Informational")</f>
        <v>3</v>
      </c>
      <c r="I20" s="23">
        <f t="shared" si="0"/>
        <v>79</v>
      </c>
      <c r="J20" s="24">
        <f t="shared" si="1"/>
        <v>0.10126582278481013</v>
      </c>
    </row>
    <row r="21" spans="1:10" s="431" customFormat="1" ht="15" customHeight="1" x14ac:dyDescent="0.25">
      <c r="A21" s="427">
        <v>8</v>
      </c>
      <c r="B21" s="428" t="str">
        <f>'Incident Processing'!A2</f>
        <v>INCIDENT PROCESSING</v>
      </c>
      <c r="C21" s="427">
        <f t="shared" si="2"/>
        <v>137</v>
      </c>
      <c r="D21" s="434">
        <f>'Incident Processing'!H2</f>
        <v>91</v>
      </c>
      <c r="E21" s="434">
        <f>'Incident Processing'!H3</f>
        <v>91</v>
      </c>
      <c r="F21" s="427">
        <f>COUNTIF('Incident Processing'!B:B,"Critical")</f>
        <v>12</v>
      </c>
      <c r="G21" s="427">
        <f>COUNTIF('Incident Processing'!B:B,"Important")</f>
        <v>77</v>
      </c>
      <c r="H21" s="427">
        <f>COUNTIF('Incident Processing'!B:B,"Informational")</f>
        <v>2</v>
      </c>
      <c r="I21" s="429">
        <f t="shared" si="0"/>
        <v>91</v>
      </c>
      <c r="J21" s="436">
        <f t="shared" si="1"/>
        <v>0.13186813186813187</v>
      </c>
    </row>
    <row r="22" spans="1:10" ht="15" customHeight="1" x14ac:dyDescent="0.25">
      <c r="A22" s="425">
        <v>9</v>
      </c>
      <c r="B22" s="426" t="str">
        <f>Mapping!A2</f>
        <v>MAPPING</v>
      </c>
      <c r="C22" s="423">
        <f t="shared" si="2"/>
        <v>118</v>
      </c>
      <c r="D22" s="423">
        <f>Mapping!H2</f>
        <v>72</v>
      </c>
      <c r="E22" s="423">
        <f>Mapping!H3</f>
        <v>72</v>
      </c>
      <c r="F22" s="423">
        <f>COUNTIF(Mapping!B:B,"Critical")</f>
        <v>14</v>
      </c>
      <c r="G22" s="423">
        <f>COUNTIF(Mapping!B:B,"Important")</f>
        <v>48</v>
      </c>
      <c r="H22" s="423">
        <f>COUNTIF(Mapping!B:B,"Informational")</f>
        <v>10</v>
      </c>
      <c r="I22" s="23">
        <f t="shared" si="0"/>
        <v>72</v>
      </c>
      <c r="J22" s="24">
        <f t="shared" si="1"/>
        <v>0.19444444444444445</v>
      </c>
    </row>
    <row r="23" spans="1:10" s="431" customFormat="1" ht="15" customHeight="1" x14ac:dyDescent="0.25">
      <c r="A23" s="427">
        <v>10</v>
      </c>
      <c r="B23" s="432" t="str">
        <f>Locations!A2</f>
        <v>LOCATIONS</v>
      </c>
      <c r="C23" s="427">
        <f t="shared" si="2"/>
        <v>118</v>
      </c>
      <c r="D23" s="427">
        <f>Locations!H2</f>
        <v>58</v>
      </c>
      <c r="E23" s="427">
        <f>Locations!H3</f>
        <v>58</v>
      </c>
      <c r="F23" s="427">
        <f>COUNTIF(Locations!B:B,"Critical")</f>
        <v>15</v>
      </c>
      <c r="G23" s="427">
        <f>COUNTIF(Locations!B:B,"Important")</f>
        <v>43</v>
      </c>
      <c r="H23" s="427">
        <f>COUNTIF(Locations!B:B,"Informational")</f>
        <v>0</v>
      </c>
      <c r="I23" s="429">
        <f t="shared" si="0"/>
        <v>58</v>
      </c>
      <c r="J23" s="436">
        <f t="shared" si="1"/>
        <v>0.25862068965517243</v>
      </c>
    </row>
    <row r="24" spans="1:10" ht="15" customHeight="1" x14ac:dyDescent="0.25">
      <c r="A24" s="423">
        <v>11</v>
      </c>
      <c r="B24" s="426" t="str">
        <f>'Incident Management'!A2</f>
        <v>INCIDENT MANAGEMENT</v>
      </c>
      <c r="C24" s="423">
        <f t="shared" si="2"/>
        <v>197</v>
      </c>
      <c r="D24" s="423">
        <f>'Incident Management'!H2</f>
        <v>102</v>
      </c>
      <c r="E24" s="423">
        <f>'Incident Management'!H3</f>
        <v>102</v>
      </c>
      <c r="F24" s="423">
        <f>COUNTIF('Incident Management'!B:B,"Critical")</f>
        <v>24</v>
      </c>
      <c r="G24" s="423">
        <f>COUNTIF('Incident Management'!B:B,"Important")</f>
        <v>77</v>
      </c>
      <c r="H24" s="423">
        <f>COUNTIF('Incident Management'!B:B,"Informational")</f>
        <v>1</v>
      </c>
      <c r="I24" s="23">
        <f t="shared" si="0"/>
        <v>102</v>
      </c>
      <c r="J24" s="24">
        <f t="shared" si="1"/>
        <v>0.23529411764705882</v>
      </c>
    </row>
    <row r="25" spans="1:10" s="431" customFormat="1" ht="15" customHeight="1" x14ac:dyDescent="0.25">
      <c r="A25" s="437">
        <v>12</v>
      </c>
      <c r="B25" s="432" t="str">
        <f>'Incident Command'!A2</f>
        <v>INCIDENT COMMAND</v>
      </c>
      <c r="C25" s="427">
        <f t="shared" si="2"/>
        <v>13</v>
      </c>
      <c r="D25" s="427">
        <f>'Incident Command'!H2</f>
        <v>19</v>
      </c>
      <c r="E25" s="427">
        <f>'Incident Command'!H3</f>
        <v>19</v>
      </c>
      <c r="F25" s="427">
        <f>COUNTIF('Incident Command'!B:B,"Critical")</f>
        <v>1</v>
      </c>
      <c r="G25" s="427">
        <f>COUNTIF('Incident Command'!B:B,"Important")</f>
        <v>8</v>
      </c>
      <c r="H25" s="427">
        <f>COUNTIF('Incident Command'!B:B,"Informational")</f>
        <v>10</v>
      </c>
      <c r="I25" s="429">
        <f t="shared" si="0"/>
        <v>19</v>
      </c>
      <c r="J25" s="436">
        <f t="shared" si="1"/>
        <v>5.2631578947368418E-2</v>
      </c>
    </row>
    <row r="26" spans="1:10" ht="15" customHeight="1" x14ac:dyDescent="0.25">
      <c r="A26" s="423">
        <v>13</v>
      </c>
      <c r="B26" s="426" t="str">
        <f>'Resource Management'!A2</f>
        <v>RESOURCE MANAGEMENT</v>
      </c>
      <c r="C26" s="423">
        <f t="shared" si="2"/>
        <v>226</v>
      </c>
      <c r="D26" s="423">
        <f>'Resource Management'!H2</f>
        <v>198</v>
      </c>
      <c r="E26" s="423">
        <f>'Resource Management'!H3</f>
        <v>198</v>
      </c>
      <c r="F26" s="423">
        <f>COUNTIF('Resource Management'!B:B,"Critical")</f>
        <v>11</v>
      </c>
      <c r="G26" s="423">
        <f>COUNTIF('Resource Management'!B:B,"Important")</f>
        <v>171</v>
      </c>
      <c r="H26" s="423">
        <f>COUNTIF('Resource Management'!B:B,"Informational")</f>
        <v>16</v>
      </c>
      <c r="I26" s="23">
        <f t="shared" si="0"/>
        <v>198</v>
      </c>
      <c r="J26" s="24">
        <f t="shared" si="1"/>
        <v>5.5555555555555552E-2</v>
      </c>
    </row>
    <row r="27" spans="1:10" s="431" customFormat="1" ht="15" customHeight="1" x14ac:dyDescent="0.25">
      <c r="A27" s="427">
        <v>14</v>
      </c>
      <c r="B27" s="432" t="str">
        <f>'Premise Info'!A2</f>
        <v>PREMISE</v>
      </c>
      <c r="C27" s="427">
        <f t="shared" si="2"/>
        <v>205</v>
      </c>
      <c r="D27" s="427">
        <f>'Premise Info'!H2</f>
        <v>57</v>
      </c>
      <c r="E27" s="427">
        <f>'Premise Info'!H3</f>
        <v>57</v>
      </c>
      <c r="F27" s="427">
        <f>COUNTIF('Premise Info'!B:B,"Critical")</f>
        <v>38</v>
      </c>
      <c r="G27" s="427">
        <f>COUNTIF('Premise Info'!B:B,"Important")</f>
        <v>15</v>
      </c>
      <c r="H27" s="427">
        <f>COUNTIF('Premise Info'!B:B,"Informational")</f>
        <v>4</v>
      </c>
      <c r="I27" s="429">
        <f t="shared" si="0"/>
        <v>57</v>
      </c>
      <c r="J27" s="436">
        <f t="shared" si="1"/>
        <v>0.66666666666666663</v>
      </c>
    </row>
    <row r="28" spans="1:10" ht="15" customHeight="1" x14ac:dyDescent="0.25">
      <c r="A28" s="425">
        <v>15</v>
      </c>
      <c r="B28" s="426" t="str">
        <f>Mobile!A2</f>
        <v>MOBILE</v>
      </c>
      <c r="C28" s="423">
        <f t="shared" si="2"/>
        <v>363</v>
      </c>
      <c r="D28" s="423">
        <f>Mobile!H2</f>
        <v>289</v>
      </c>
      <c r="E28" s="423">
        <f>Mobile!H3</f>
        <v>289</v>
      </c>
      <c r="F28" s="423">
        <f>COUNTIF(Mobile!B:B,"Critical")</f>
        <v>20</v>
      </c>
      <c r="G28" s="423">
        <f>COUNTIF(Mobile!B:B,"Important")</f>
        <v>263</v>
      </c>
      <c r="H28" s="423">
        <f>COUNTIF(Mobile!B:B,"Informational")</f>
        <v>6</v>
      </c>
      <c r="I28" s="23">
        <f t="shared" si="0"/>
        <v>289</v>
      </c>
      <c r="J28" s="24">
        <f t="shared" si="1"/>
        <v>6.9204152249134954E-2</v>
      </c>
    </row>
    <row r="29" spans="1:10" s="431" customFormat="1" ht="15" customHeight="1" x14ac:dyDescent="0.25">
      <c r="A29" s="427">
        <v>16</v>
      </c>
      <c r="B29" s="432" t="str">
        <f>Law!A2</f>
        <v>LAW</v>
      </c>
      <c r="C29" s="427">
        <f t="shared" si="2"/>
        <v>138</v>
      </c>
      <c r="D29" s="427">
        <f>Law!H2</f>
        <v>151</v>
      </c>
      <c r="E29" s="427">
        <f>Law!H3</f>
        <v>151</v>
      </c>
      <c r="F29" s="427">
        <f>COUNTIF(Law!B:B,"Critical")</f>
        <v>9</v>
      </c>
      <c r="G29" s="427">
        <f>COUNTIF(Law!B:B,"Important")</f>
        <v>93</v>
      </c>
      <c r="H29" s="427">
        <f>COUNTIF(Law!B:B,"Informational")</f>
        <v>49</v>
      </c>
      <c r="I29" s="429">
        <f t="shared" si="0"/>
        <v>151</v>
      </c>
      <c r="J29" s="436">
        <f t="shared" si="1"/>
        <v>5.9602649006622516E-2</v>
      </c>
    </row>
    <row r="30" spans="1:10" ht="15" customHeight="1" x14ac:dyDescent="0.25">
      <c r="A30" s="423">
        <v>17</v>
      </c>
      <c r="B30" s="426" t="str">
        <f>Fire!A2</f>
        <v>FIRE</v>
      </c>
      <c r="C30" s="423">
        <f t="shared" si="2"/>
        <v>330</v>
      </c>
      <c r="D30" s="423">
        <f>Fire!H2</f>
        <v>199</v>
      </c>
      <c r="E30" s="423">
        <f>Fire!H3</f>
        <v>199</v>
      </c>
      <c r="F30" s="423">
        <f>COUNTIF(Fire!B:B,"Critical")</f>
        <v>39</v>
      </c>
      <c r="G30" s="423">
        <f>COUNTIF(Fire!B:B,"Important")</f>
        <v>135</v>
      </c>
      <c r="H30" s="423">
        <f>COUNTIF(Fire!B:B,"Informational")</f>
        <v>25</v>
      </c>
      <c r="I30" s="23">
        <f t="shared" si="0"/>
        <v>199</v>
      </c>
      <c r="J30" s="24">
        <f t="shared" si="1"/>
        <v>0.19597989949748743</v>
      </c>
    </row>
    <row r="31" spans="1:10" s="431" customFormat="1" ht="15" customHeight="1" x14ac:dyDescent="0.25">
      <c r="A31" s="437">
        <v>18</v>
      </c>
      <c r="B31" s="432" t="str">
        <f>EMS!A2</f>
        <v>EMS</v>
      </c>
      <c r="C31" s="427">
        <f t="shared" si="2"/>
        <v>40</v>
      </c>
      <c r="D31" s="427">
        <f>EMS!H2</f>
        <v>32</v>
      </c>
      <c r="E31" s="427">
        <f>EMS!H3</f>
        <v>32</v>
      </c>
      <c r="F31" s="427">
        <f>COUNTIF(EMS!B:B,"Critical")</f>
        <v>3</v>
      </c>
      <c r="G31" s="427">
        <f>COUNTIF(EMS!B:B,"Important")</f>
        <v>25</v>
      </c>
      <c r="H31" s="427">
        <f>COUNTIF(EMS!B:B,"Informational")</f>
        <v>4</v>
      </c>
      <c r="I31" s="429">
        <f t="shared" si="0"/>
        <v>32</v>
      </c>
      <c r="J31" s="436">
        <f t="shared" si="1"/>
        <v>9.375E-2</v>
      </c>
    </row>
    <row r="32" spans="1:10" ht="15" customHeight="1" x14ac:dyDescent="0.25">
      <c r="A32" s="423">
        <v>19</v>
      </c>
      <c r="B32" s="426" t="str">
        <f>Reporting!A2</f>
        <v>REPORTING</v>
      </c>
      <c r="C32" s="423">
        <f t="shared" si="2"/>
        <v>170</v>
      </c>
      <c r="D32" s="423">
        <f>Reporting!H2</f>
        <v>58</v>
      </c>
      <c r="E32" s="423">
        <f>Reporting!H3</f>
        <v>58</v>
      </c>
      <c r="F32" s="423">
        <f>COUNTIF(Reporting!B:B,"Critical")</f>
        <v>28</v>
      </c>
      <c r="G32" s="423">
        <f>COUNTIF(Reporting!B:B,"Important")</f>
        <v>30</v>
      </c>
      <c r="H32" s="423">
        <f>COUNTIF(Reporting!B:B,"Informational")</f>
        <v>0</v>
      </c>
      <c r="I32" s="23">
        <f t="shared" si="0"/>
        <v>58</v>
      </c>
      <c r="J32" s="24">
        <f t="shared" si="1"/>
        <v>0.48275862068965519</v>
      </c>
    </row>
    <row r="33" spans="1:10" ht="15" customHeight="1" x14ac:dyDescent="0.25">
      <c r="A33" s="25"/>
      <c r="B33" s="26"/>
      <c r="C33" s="27"/>
      <c r="D33" s="27"/>
      <c r="E33" s="27"/>
      <c r="F33" s="27"/>
      <c r="G33" s="27"/>
      <c r="H33" s="27"/>
      <c r="J33" s="23">
        <f>SUM(I14:I32)</f>
        <v>2012</v>
      </c>
    </row>
    <row r="34" spans="1:10" s="15" customFormat="1" ht="30" customHeight="1" x14ac:dyDescent="0.25">
      <c r="A34" s="13" t="s">
        <v>4</v>
      </c>
      <c r="B34" s="13" t="s">
        <v>5</v>
      </c>
      <c r="C34" s="13" t="s">
        <v>14</v>
      </c>
      <c r="D34" s="14" t="s">
        <v>7</v>
      </c>
      <c r="E34" s="14" t="s">
        <v>8</v>
      </c>
      <c r="F34" s="14" t="s">
        <v>15</v>
      </c>
      <c r="G34" s="14" t="s">
        <v>16</v>
      </c>
      <c r="H34" s="14" t="s">
        <v>17</v>
      </c>
      <c r="I34" s="5"/>
      <c r="J34" s="5"/>
    </row>
    <row r="35" spans="1:10" s="15" customFormat="1" ht="15" customHeight="1" x14ac:dyDescent="0.25">
      <c r="A35" s="18" t="s">
        <v>19</v>
      </c>
      <c r="B35" s="22"/>
      <c r="C35" s="18">
        <f t="shared" ref="C35:H35" si="3">SUM(C36:C54)</f>
        <v>0</v>
      </c>
      <c r="D35" s="18">
        <f t="shared" si="3"/>
        <v>2012</v>
      </c>
      <c r="E35" s="18">
        <f t="shared" si="3"/>
        <v>2012</v>
      </c>
      <c r="F35" s="18">
        <f t="shared" si="3"/>
        <v>0</v>
      </c>
      <c r="G35" s="18">
        <f t="shared" si="3"/>
        <v>0</v>
      </c>
      <c r="H35" s="18">
        <f t="shared" si="3"/>
        <v>0</v>
      </c>
      <c r="I35" s="405">
        <f t="shared" ref="I35:I54" si="4">SUM(E35:H35)</f>
        <v>2012</v>
      </c>
      <c r="J35" s="5"/>
    </row>
    <row r="36" spans="1:10" s="15" customFormat="1" ht="15" customHeight="1" x14ac:dyDescent="0.25">
      <c r="A36" s="423">
        <v>1</v>
      </c>
      <c r="B36" s="424" t="str">
        <f>Global!A2</f>
        <v>GLOBAL</v>
      </c>
      <c r="C36" s="423">
        <f>Global!K2</f>
        <v>0</v>
      </c>
      <c r="D36" s="423">
        <f>Global!H2</f>
        <v>27</v>
      </c>
      <c r="E36" s="423">
        <f>Global!H3</f>
        <v>27</v>
      </c>
      <c r="F36" s="423">
        <f>Global!H4</f>
        <v>0</v>
      </c>
      <c r="G36" s="423">
        <f>Global!H5</f>
        <v>0</v>
      </c>
      <c r="H36" s="423">
        <f>Global!H6</f>
        <v>0</v>
      </c>
      <c r="I36" s="23">
        <f t="shared" si="4"/>
        <v>27</v>
      </c>
      <c r="J36" s="5"/>
    </row>
    <row r="37" spans="1:10" s="435" customFormat="1" ht="15" customHeight="1" x14ac:dyDescent="0.25">
      <c r="A37" s="427">
        <v>2</v>
      </c>
      <c r="B37" s="428" t="str">
        <f>General!A2</f>
        <v>GENERAL</v>
      </c>
      <c r="C37" s="427">
        <f>General!K2</f>
        <v>0</v>
      </c>
      <c r="D37" s="427">
        <f>General!H2</f>
        <v>121</v>
      </c>
      <c r="E37" s="427">
        <f>General!H3</f>
        <v>121</v>
      </c>
      <c r="F37" s="427">
        <f>General!H4</f>
        <v>0</v>
      </c>
      <c r="G37" s="427">
        <f>General!H5</f>
        <v>0</v>
      </c>
      <c r="H37" s="427">
        <f>General!H6</f>
        <v>0</v>
      </c>
      <c r="I37" s="429">
        <f t="shared" si="4"/>
        <v>121</v>
      </c>
      <c r="J37" s="433"/>
    </row>
    <row r="38" spans="1:10" s="15" customFormat="1" ht="15" customHeight="1" x14ac:dyDescent="0.25">
      <c r="A38" s="423">
        <v>3</v>
      </c>
      <c r="B38" s="426" t="str">
        <f>Basic!A2</f>
        <v>BASIC</v>
      </c>
      <c r="C38" s="423">
        <f>Basic!K2</f>
        <v>0</v>
      </c>
      <c r="D38" s="423">
        <f>Basic!H2</f>
        <v>185</v>
      </c>
      <c r="E38" s="423">
        <f>Basic!H3</f>
        <v>185</v>
      </c>
      <c r="F38" s="423">
        <f>Basic!H4</f>
        <v>0</v>
      </c>
      <c r="G38" s="423">
        <f>Basic!H5</f>
        <v>0</v>
      </c>
      <c r="H38" s="423">
        <f>Basic!H6</f>
        <v>0</v>
      </c>
      <c r="I38" s="23">
        <f t="shared" si="4"/>
        <v>185</v>
      </c>
      <c r="J38" s="5"/>
    </row>
    <row r="39" spans="1:10" s="435" customFormat="1" ht="15" customHeight="1" x14ac:dyDescent="0.25">
      <c r="A39" s="427">
        <v>4</v>
      </c>
      <c r="B39" s="432" t="str">
        <f>'Incident Entry'!A2</f>
        <v>INCIDENT ENTRY</v>
      </c>
      <c r="C39" s="427">
        <f>'Incident Entry'!K2</f>
        <v>0</v>
      </c>
      <c r="D39" s="427">
        <f>'Incident Entry'!H2</f>
        <v>137</v>
      </c>
      <c r="E39" s="427">
        <f>'Incident Entry'!H3</f>
        <v>137</v>
      </c>
      <c r="F39" s="427">
        <f>'Incident Entry'!H4</f>
        <v>0</v>
      </c>
      <c r="G39" s="427">
        <f>'Incident Entry'!H5</f>
        <v>0</v>
      </c>
      <c r="H39" s="427">
        <f>'Incident Entry'!H6</f>
        <v>0</v>
      </c>
      <c r="I39" s="429">
        <f t="shared" si="4"/>
        <v>137</v>
      </c>
      <c r="J39" s="433"/>
    </row>
    <row r="40" spans="1:10" s="15" customFormat="1" ht="15" customHeight="1" x14ac:dyDescent="0.25">
      <c r="A40" s="423">
        <v>5</v>
      </c>
      <c r="B40" s="426" t="str">
        <f>'Incident Entry Options'!A2</f>
        <v>INCIDENT ENTRY OPTIONS</v>
      </c>
      <c r="C40" s="423">
        <f>'Incident Entry Options'!K2</f>
        <v>0</v>
      </c>
      <c r="D40" s="423">
        <f>'Incident Entry Options'!H2</f>
        <v>71</v>
      </c>
      <c r="E40" s="423">
        <f>'Incident Entry Options'!H3</f>
        <v>71</v>
      </c>
      <c r="F40" s="423">
        <f>'Incident Entry Options'!H4</f>
        <v>0</v>
      </c>
      <c r="G40" s="423">
        <f>'Incident Entry Options'!H5</f>
        <v>0</v>
      </c>
      <c r="H40" s="423">
        <f>'Incident Entry Options'!H6</f>
        <v>0</v>
      </c>
      <c r="I40" s="23">
        <f t="shared" si="4"/>
        <v>71</v>
      </c>
      <c r="J40" s="5"/>
    </row>
    <row r="41" spans="1:10" s="435" customFormat="1" ht="15" customHeight="1" x14ac:dyDescent="0.25">
      <c r="A41" s="427">
        <v>6</v>
      </c>
      <c r="B41" s="432" t="str">
        <f>'Unit Recommendation'!A2</f>
        <v>UNIT RECOMMENDATION</v>
      </c>
      <c r="C41" s="427">
        <f>'Unit Recommendation'!K2</f>
        <v>0</v>
      </c>
      <c r="D41" s="427">
        <f>'Unit Recommendation'!H2</f>
        <v>66</v>
      </c>
      <c r="E41" s="427">
        <f>'Unit Recommendation'!H3</f>
        <v>66</v>
      </c>
      <c r="F41" s="427">
        <f>'Unit Recommendation'!H4</f>
        <v>0</v>
      </c>
      <c r="G41" s="427">
        <f>'Unit Recommendation'!H5</f>
        <v>0</v>
      </c>
      <c r="H41" s="427">
        <f>'Unit Recommendation'!H6</f>
        <v>0</v>
      </c>
      <c r="I41" s="429">
        <f t="shared" si="4"/>
        <v>66</v>
      </c>
      <c r="J41" s="433"/>
    </row>
    <row r="42" spans="1:10" s="15" customFormat="1" ht="15" customHeight="1" x14ac:dyDescent="0.25">
      <c r="A42" s="423">
        <v>7</v>
      </c>
      <c r="B42" s="426" t="str">
        <f>Dispatch!A2</f>
        <v>DISPATCH</v>
      </c>
      <c r="C42" s="423">
        <f>Dispatch!K2</f>
        <v>0</v>
      </c>
      <c r="D42" s="423">
        <f>Dispatch!H2</f>
        <v>79</v>
      </c>
      <c r="E42" s="423">
        <f>Dispatch!H3</f>
        <v>79</v>
      </c>
      <c r="F42" s="423">
        <f>Dispatch!H4</f>
        <v>0</v>
      </c>
      <c r="G42" s="423">
        <f>Dispatch!H5</f>
        <v>0</v>
      </c>
      <c r="H42" s="423">
        <f>Dispatch!H6</f>
        <v>0</v>
      </c>
      <c r="I42" s="23">
        <f t="shared" si="4"/>
        <v>79</v>
      </c>
      <c r="J42" s="5"/>
    </row>
    <row r="43" spans="1:10" s="435" customFormat="1" ht="15" customHeight="1" x14ac:dyDescent="0.25">
      <c r="A43" s="427">
        <v>8</v>
      </c>
      <c r="B43" s="428" t="str">
        <f>'Incident Processing'!A2</f>
        <v>INCIDENT PROCESSING</v>
      </c>
      <c r="C43" s="434">
        <f>'Incident Processing'!K2</f>
        <v>0</v>
      </c>
      <c r="D43" s="434">
        <f>'Incident Processing'!H2</f>
        <v>91</v>
      </c>
      <c r="E43" s="434">
        <f>'Incident Processing'!H3</f>
        <v>91</v>
      </c>
      <c r="F43" s="434">
        <f>'Incident Processing'!H4</f>
        <v>0</v>
      </c>
      <c r="G43" s="434">
        <f>'Incident Processing'!H5</f>
        <v>0</v>
      </c>
      <c r="H43" s="434">
        <f>'Incident Processing'!H6</f>
        <v>0</v>
      </c>
      <c r="I43" s="429">
        <f t="shared" si="4"/>
        <v>91</v>
      </c>
      <c r="J43" s="433"/>
    </row>
    <row r="44" spans="1:10" s="15" customFormat="1" ht="15" customHeight="1" x14ac:dyDescent="0.25">
      <c r="A44" s="423">
        <v>9</v>
      </c>
      <c r="B44" s="426" t="str">
        <f>Mapping!A2</f>
        <v>MAPPING</v>
      </c>
      <c r="C44" s="423">
        <f>Mapping!K2</f>
        <v>0</v>
      </c>
      <c r="D44" s="423">
        <f>Mapping!H2</f>
        <v>72</v>
      </c>
      <c r="E44" s="423">
        <f>Mapping!H3</f>
        <v>72</v>
      </c>
      <c r="F44" s="423">
        <f>Mapping!H4</f>
        <v>0</v>
      </c>
      <c r="G44" s="423">
        <f>Mapping!H5</f>
        <v>0</v>
      </c>
      <c r="H44" s="423">
        <f>Mapping!H6</f>
        <v>0</v>
      </c>
      <c r="I44" s="23">
        <f t="shared" si="4"/>
        <v>72</v>
      </c>
      <c r="J44" s="5"/>
    </row>
    <row r="45" spans="1:10" s="435" customFormat="1" ht="15" customHeight="1" x14ac:dyDescent="0.25">
      <c r="A45" s="427">
        <v>10</v>
      </c>
      <c r="B45" s="432" t="str">
        <f>Locations!A2</f>
        <v>LOCATIONS</v>
      </c>
      <c r="C45" s="427">
        <f>Locations!K2</f>
        <v>0</v>
      </c>
      <c r="D45" s="427">
        <f>Locations!H2</f>
        <v>58</v>
      </c>
      <c r="E45" s="427">
        <f>Locations!H3</f>
        <v>58</v>
      </c>
      <c r="F45" s="427">
        <f>Locations!H4</f>
        <v>0</v>
      </c>
      <c r="G45" s="427">
        <f>Locations!H5</f>
        <v>0</v>
      </c>
      <c r="H45" s="427">
        <f>Locations!H6</f>
        <v>0</v>
      </c>
      <c r="I45" s="429">
        <f t="shared" si="4"/>
        <v>58</v>
      </c>
      <c r="J45" s="433"/>
    </row>
    <row r="46" spans="1:10" s="15" customFormat="1" ht="15" customHeight="1" x14ac:dyDescent="0.25">
      <c r="A46" s="423">
        <v>11</v>
      </c>
      <c r="B46" s="426" t="str">
        <f>'Incident Management'!A2</f>
        <v>INCIDENT MANAGEMENT</v>
      </c>
      <c r="C46" s="423">
        <f>'Incident Management'!K2</f>
        <v>0</v>
      </c>
      <c r="D46" s="423">
        <f>'Incident Management'!H2</f>
        <v>102</v>
      </c>
      <c r="E46" s="423">
        <f>'Incident Management'!H3</f>
        <v>102</v>
      </c>
      <c r="F46" s="423">
        <f>'Incident Management'!H4</f>
        <v>0</v>
      </c>
      <c r="G46" s="423">
        <f>'Incident Management'!H5</f>
        <v>0</v>
      </c>
      <c r="H46" s="423">
        <f>'Incident Management'!H6</f>
        <v>0</v>
      </c>
      <c r="I46" s="23">
        <f t="shared" si="4"/>
        <v>102</v>
      </c>
      <c r="J46" s="5"/>
    </row>
    <row r="47" spans="1:10" s="435" customFormat="1" ht="15" customHeight="1" x14ac:dyDescent="0.25">
      <c r="A47" s="427">
        <v>12</v>
      </c>
      <c r="B47" s="432" t="str">
        <f>'Incident Command'!A2</f>
        <v>INCIDENT COMMAND</v>
      </c>
      <c r="C47" s="427">
        <f>'Incident Command'!K2</f>
        <v>0</v>
      </c>
      <c r="D47" s="427">
        <f>'Incident Command'!H2</f>
        <v>19</v>
      </c>
      <c r="E47" s="427">
        <f>'Incident Command'!H3</f>
        <v>19</v>
      </c>
      <c r="F47" s="427">
        <f>'Incident Command'!H4</f>
        <v>0</v>
      </c>
      <c r="G47" s="427">
        <f>'Incident Command'!H5</f>
        <v>0</v>
      </c>
      <c r="H47" s="427">
        <f>'Incident Command'!H6</f>
        <v>0</v>
      </c>
      <c r="I47" s="429">
        <f t="shared" si="4"/>
        <v>19</v>
      </c>
      <c r="J47" s="433"/>
    </row>
    <row r="48" spans="1:10" s="15" customFormat="1" ht="15" customHeight="1" x14ac:dyDescent="0.25">
      <c r="A48" s="423">
        <v>13</v>
      </c>
      <c r="B48" s="426" t="str">
        <f>'Resource Management'!A2</f>
        <v>RESOURCE MANAGEMENT</v>
      </c>
      <c r="C48" s="423">
        <f>'Resource Management'!K2</f>
        <v>0</v>
      </c>
      <c r="D48" s="423">
        <f>'Resource Management'!H2</f>
        <v>198</v>
      </c>
      <c r="E48" s="423">
        <f>'Resource Management'!H3</f>
        <v>198</v>
      </c>
      <c r="F48" s="423">
        <f>'Resource Management'!H4</f>
        <v>0</v>
      </c>
      <c r="G48" s="423">
        <f>'Resource Management'!H5</f>
        <v>0</v>
      </c>
      <c r="H48" s="423">
        <f>'Resource Management'!H6</f>
        <v>0</v>
      </c>
      <c r="I48" s="23">
        <f t="shared" si="4"/>
        <v>198</v>
      </c>
      <c r="J48" s="5"/>
    </row>
    <row r="49" spans="1:10" s="435" customFormat="1" ht="15" customHeight="1" x14ac:dyDescent="0.25">
      <c r="A49" s="427">
        <v>14</v>
      </c>
      <c r="B49" s="432" t="str">
        <f>'Premise Info'!A2</f>
        <v>PREMISE</v>
      </c>
      <c r="C49" s="427">
        <f>'Premise Info'!K2</f>
        <v>0</v>
      </c>
      <c r="D49" s="427">
        <f>'Premise Info'!H2</f>
        <v>57</v>
      </c>
      <c r="E49" s="427">
        <f>'Premise Info'!H3</f>
        <v>57</v>
      </c>
      <c r="F49" s="427">
        <f>'Premise Info'!H4</f>
        <v>0</v>
      </c>
      <c r="G49" s="427">
        <f>'Premise Info'!H5</f>
        <v>0</v>
      </c>
      <c r="H49" s="427">
        <f>'Premise Info'!H6</f>
        <v>0</v>
      </c>
      <c r="I49" s="429">
        <f t="shared" si="4"/>
        <v>57</v>
      </c>
      <c r="J49" s="433"/>
    </row>
    <row r="50" spans="1:10" s="15" customFormat="1" ht="15" customHeight="1" x14ac:dyDescent="0.25">
      <c r="A50" s="423">
        <v>15</v>
      </c>
      <c r="B50" s="426" t="str">
        <f>Mobile!A2</f>
        <v>MOBILE</v>
      </c>
      <c r="C50" s="423">
        <f>Mobile!K2</f>
        <v>0</v>
      </c>
      <c r="D50" s="423">
        <f>Mobile!H2</f>
        <v>289</v>
      </c>
      <c r="E50" s="423">
        <f>Mobile!H3</f>
        <v>289</v>
      </c>
      <c r="F50" s="423">
        <f>Mobile!H4</f>
        <v>0</v>
      </c>
      <c r="G50" s="423">
        <f>Mobile!H5</f>
        <v>0</v>
      </c>
      <c r="H50" s="423">
        <f>Mobile!H6</f>
        <v>0</v>
      </c>
      <c r="I50" s="23">
        <f t="shared" si="4"/>
        <v>289</v>
      </c>
      <c r="J50" s="23"/>
    </row>
    <row r="51" spans="1:10" s="435" customFormat="1" ht="15" customHeight="1" x14ac:dyDescent="0.25">
      <c r="A51" s="427">
        <v>16</v>
      </c>
      <c r="B51" s="432" t="str">
        <f>Law!A2</f>
        <v>LAW</v>
      </c>
      <c r="C51" s="427">
        <f>Law!K2</f>
        <v>0</v>
      </c>
      <c r="D51" s="427">
        <f>Law!H2</f>
        <v>151</v>
      </c>
      <c r="E51" s="427">
        <f>Law!H3</f>
        <v>151</v>
      </c>
      <c r="F51" s="427">
        <f>Law!H4</f>
        <v>0</v>
      </c>
      <c r="G51" s="427">
        <f>Law!H5</f>
        <v>0</v>
      </c>
      <c r="H51" s="427">
        <f>Law!H6</f>
        <v>0</v>
      </c>
      <c r="I51" s="429">
        <f t="shared" si="4"/>
        <v>151</v>
      </c>
      <c r="J51" s="429"/>
    </row>
    <row r="52" spans="1:10" s="15" customFormat="1" ht="15" customHeight="1" x14ac:dyDescent="0.25">
      <c r="A52" s="423">
        <v>17</v>
      </c>
      <c r="B52" s="426" t="str">
        <f>Fire!A2</f>
        <v>FIRE</v>
      </c>
      <c r="C52" s="423">
        <f>Fire!K2</f>
        <v>0</v>
      </c>
      <c r="D52" s="423">
        <f>Fire!H2</f>
        <v>199</v>
      </c>
      <c r="E52" s="423">
        <f>Fire!H3</f>
        <v>199</v>
      </c>
      <c r="F52" s="423">
        <f>Fire!H4</f>
        <v>0</v>
      </c>
      <c r="G52" s="423">
        <f>Fire!H5</f>
        <v>0</v>
      </c>
      <c r="H52" s="423">
        <f>Fire!H6</f>
        <v>0</v>
      </c>
      <c r="I52" s="23">
        <f t="shared" si="4"/>
        <v>199</v>
      </c>
      <c r="J52" s="23"/>
    </row>
    <row r="53" spans="1:10" s="435" customFormat="1" ht="15" customHeight="1" x14ac:dyDescent="0.25">
      <c r="A53" s="427">
        <v>18</v>
      </c>
      <c r="B53" s="432" t="str">
        <f>EMS!A2</f>
        <v>EMS</v>
      </c>
      <c r="C53" s="427">
        <f>EMS!K2</f>
        <v>0</v>
      </c>
      <c r="D53" s="427">
        <f>EMS!H2</f>
        <v>32</v>
      </c>
      <c r="E53" s="427">
        <f>EMS!H3</f>
        <v>32</v>
      </c>
      <c r="F53" s="427">
        <f>EMS!H4</f>
        <v>0</v>
      </c>
      <c r="G53" s="427">
        <f>EMS!H5</f>
        <v>0</v>
      </c>
      <c r="H53" s="427">
        <f>EMS!H6</f>
        <v>0</v>
      </c>
      <c r="I53" s="429">
        <f t="shared" si="4"/>
        <v>32</v>
      </c>
      <c r="J53" s="429"/>
    </row>
    <row r="54" spans="1:10" x14ac:dyDescent="0.25">
      <c r="A54" s="423">
        <v>19</v>
      </c>
      <c r="B54" s="426" t="str">
        <f>Reporting!A2</f>
        <v>REPORTING</v>
      </c>
      <c r="C54" s="423">
        <f>Reporting!K2</f>
        <v>0</v>
      </c>
      <c r="D54" s="423">
        <f>Reporting!H2</f>
        <v>58</v>
      </c>
      <c r="E54" s="423">
        <f>Reporting!H3</f>
        <v>58</v>
      </c>
      <c r="F54" s="423">
        <f>Reporting!H4</f>
        <v>0</v>
      </c>
      <c r="G54" s="423">
        <f>Reporting!H5</f>
        <v>0</v>
      </c>
      <c r="H54" s="423">
        <f>Reporting!H6</f>
        <v>0</v>
      </c>
      <c r="I54" s="23">
        <f t="shared" si="4"/>
        <v>58</v>
      </c>
      <c r="J54" s="405">
        <f>SUM(I36:I54)</f>
        <v>2012</v>
      </c>
    </row>
    <row r="55" spans="1:10" x14ac:dyDescent="0.25">
      <c r="A55" s="25"/>
      <c r="B55" s="26"/>
      <c r="C55" s="27"/>
      <c r="D55" s="27"/>
      <c r="E55" s="27"/>
      <c r="F55" s="27"/>
      <c r="G55" s="27"/>
      <c r="H55" s="27"/>
    </row>
    <row r="56" spans="1:10" ht="41.4" x14ac:dyDescent="0.25">
      <c r="A56" s="13" t="s">
        <v>4</v>
      </c>
      <c r="B56" s="13" t="s">
        <v>5</v>
      </c>
      <c r="C56" s="13" t="s">
        <v>14</v>
      </c>
      <c r="D56" s="14" t="s">
        <v>20</v>
      </c>
      <c r="E56" s="14" t="s">
        <v>21</v>
      </c>
      <c r="F56" s="14" t="s">
        <v>22</v>
      </c>
      <c r="G56" s="14" t="s">
        <v>23</v>
      </c>
      <c r="H56" s="14" t="s">
        <v>24</v>
      </c>
    </row>
    <row r="57" spans="1:10" x14ac:dyDescent="0.25">
      <c r="A57" s="18" t="s">
        <v>19</v>
      </c>
      <c r="B57" s="22"/>
      <c r="C57" s="18">
        <f t="shared" ref="C57:H57" si="5">SUM(C58:C76)</f>
        <v>0</v>
      </c>
      <c r="D57" s="18">
        <f t="shared" si="5"/>
        <v>313</v>
      </c>
      <c r="E57" s="18">
        <f t="shared" si="5"/>
        <v>313</v>
      </c>
      <c r="F57" s="18">
        <f t="shared" si="5"/>
        <v>0</v>
      </c>
      <c r="G57" s="18">
        <f t="shared" si="5"/>
        <v>0</v>
      </c>
      <c r="H57" s="18">
        <f t="shared" si="5"/>
        <v>0</v>
      </c>
      <c r="I57" s="405">
        <f t="shared" ref="I57:I76" si="6">SUM(E57:H57)</f>
        <v>313</v>
      </c>
    </row>
    <row r="58" spans="1:10" x14ac:dyDescent="0.25">
      <c r="A58" s="423">
        <v>1</v>
      </c>
      <c r="B58" s="424" t="str">
        <f>Global!A2</f>
        <v>GLOBAL</v>
      </c>
      <c r="C58" s="423">
        <f>Global!K2</f>
        <v>0</v>
      </c>
      <c r="D58" s="423">
        <f>COUNTIF(Global!B:B,"Critical")</f>
        <v>4</v>
      </c>
      <c r="E58" s="423">
        <f>Global!H7</f>
        <v>4</v>
      </c>
      <c r="F58" s="423">
        <f>Global!H8</f>
        <v>0</v>
      </c>
      <c r="G58" s="423">
        <f>Global!H9</f>
        <v>0</v>
      </c>
      <c r="H58" s="423">
        <f>Global!H10</f>
        <v>0</v>
      </c>
      <c r="I58" s="23">
        <f t="shared" si="6"/>
        <v>4</v>
      </c>
    </row>
    <row r="59" spans="1:10" s="431" customFormat="1" x14ac:dyDescent="0.25">
      <c r="A59" s="427">
        <v>2</v>
      </c>
      <c r="B59" s="428" t="str">
        <f>General!A2</f>
        <v>GENERAL</v>
      </c>
      <c r="C59" s="427">
        <f>General!K2</f>
        <v>0</v>
      </c>
      <c r="D59" s="427">
        <f>COUNTIF(General!B:B,"Critical")</f>
        <v>9</v>
      </c>
      <c r="E59" s="427">
        <f>General!H7</f>
        <v>9</v>
      </c>
      <c r="F59" s="427">
        <f>General!H8</f>
        <v>0</v>
      </c>
      <c r="G59" s="427">
        <f>General!H9</f>
        <v>0</v>
      </c>
      <c r="H59" s="427">
        <f>General!H10</f>
        <v>0</v>
      </c>
      <c r="I59" s="429">
        <f t="shared" si="6"/>
        <v>9</v>
      </c>
      <c r="J59" s="430"/>
    </row>
    <row r="60" spans="1:10" x14ac:dyDescent="0.25">
      <c r="A60" s="423">
        <v>3</v>
      </c>
      <c r="B60" s="426" t="str">
        <f>Basic!A2</f>
        <v>BASIC</v>
      </c>
      <c r="C60" s="423">
        <f>Basic!K2</f>
        <v>0</v>
      </c>
      <c r="D60" s="423">
        <f>COUNTIF(Basic!B:B,"Critical")</f>
        <v>53</v>
      </c>
      <c r="E60" s="423">
        <f>Basic!H7</f>
        <v>53</v>
      </c>
      <c r="F60" s="423">
        <f>Basic!H8</f>
        <v>0</v>
      </c>
      <c r="G60" s="423">
        <f>Basic!H9</f>
        <v>0</v>
      </c>
      <c r="H60" s="423">
        <f>Basic!H10</f>
        <v>0</v>
      </c>
      <c r="I60" s="23">
        <f t="shared" si="6"/>
        <v>53</v>
      </c>
    </row>
    <row r="61" spans="1:10" s="431" customFormat="1" x14ac:dyDescent="0.25">
      <c r="A61" s="427">
        <v>4</v>
      </c>
      <c r="B61" s="432" t="str">
        <f>'Incident Entry'!A2</f>
        <v>INCIDENT ENTRY</v>
      </c>
      <c r="C61" s="427">
        <f>'Incident Entry'!K2</f>
        <v>0</v>
      </c>
      <c r="D61" s="427">
        <f>COUNTIF('Incident Entry'!B:B,"Critical")</f>
        <v>13</v>
      </c>
      <c r="E61" s="427">
        <f>'Incident Entry'!H7</f>
        <v>13</v>
      </c>
      <c r="F61" s="427">
        <f>'Incident Entry'!H8</f>
        <v>0</v>
      </c>
      <c r="G61" s="427">
        <f>'Incident Entry'!H9</f>
        <v>0</v>
      </c>
      <c r="H61" s="427">
        <f>'Incident Entry'!H10</f>
        <v>0</v>
      </c>
      <c r="I61" s="429">
        <f t="shared" si="6"/>
        <v>13</v>
      </c>
      <c r="J61" s="430"/>
    </row>
    <row r="62" spans="1:10" x14ac:dyDescent="0.25">
      <c r="A62" s="423">
        <v>5</v>
      </c>
      <c r="B62" s="426" t="str">
        <f>'Incident Entry Options'!A2</f>
        <v>INCIDENT ENTRY OPTIONS</v>
      </c>
      <c r="C62" s="423">
        <f>'Incident Entry Options'!K2</f>
        <v>0</v>
      </c>
      <c r="D62" s="423">
        <f>COUNTIF('Incident Entry Options'!B:B,"Critical")</f>
        <v>4</v>
      </c>
      <c r="E62" s="423">
        <f>'Incident Entry Options'!H7</f>
        <v>4</v>
      </c>
      <c r="F62" s="423">
        <f>'Incident Entry Options'!H8</f>
        <v>0</v>
      </c>
      <c r="G62" s="423">
        <f>'Incident Entry Options'!H9</f>
        <v>0</v>
      </c>
      <c r="H62" s="423">
        <f>'Incident Entry Options'!H10</f>
        <v>0</v>
      </c>
      <c r="I62" s="23">
        <f t="shared" si="6"/>
        <v>4</v>
      </c>
    </row>
    <row r="63" spans="1:10" s="431" customFormat="1" x14ac:dyDescent="0.25">
      <c r="A63" s="427">
        <v>6</v>
      </c>
      <c r="B63" s="432" t="str">
        <f>'Unit Recommendation'!A2</f>
        <v>UNIT RECOMMENDATION</v>
      </c>
      <c r="C63" s="427">
        <f>'Unit Recommendation'!K2</f>
        <v>0</v>
      </c>
      <c r="D63" s="427">
        <f>COUNTIF('Unit Recommendation'!B:B,"Critical")</f>
        <v>8</v>
      </c>
      <c r="E63" s="427">
        <f>'Unit Recommendation'!H7</f>
        <v>8</v>
      </c>
      <c r="F63" s="427">
        <f>'Unit Recommendation'!H8</f>
        <v>0</v>
      </c>
      <c r="G63" s="427">
        <f>'Unit Recommendation'!H9</f>
        <v>0</v>
      </c>
      <c r="H63" s="427">
        <f>'Unit Recommendation'!H10</f>
        <v>0</v>
      </c>
      <c r="I63" s="429">
        <f t="shared" si="6"/>
        <v>8</v>
      </c>
      <c r="J63" s="430"/>
    </row>
    <row r="64" spans="1:10" x14ac:dyDescent="0.25">
      <c r="A64" s="423">
        <v>7</v>
      </c>
      <c r="B64" s="426" t="str">
        <f>Dispatch!A2</f>
        <v>DISPATCH</v>
      </c>
      <c r="C64" s="423">
        <f>Dispatch!K2</f>
        <v>0</v>
      </c>
      <c r="D64" s="423">
        <f>COUNTIF(Dispatch!B:B,"Critical")</f>
        <v>8</v>
      </c>
      <c r="E64" s="423">
        <f>Dispatch!H7</f>
        <v>8</v>
      </c>
      <c r="F64" s="423">
        <f>Dispatch!H8</f>
        <v>0</v>
      </c>
      <c r="G64" s="423">
        <f>Dispatch!H9</f>
        <v>0</v>
      </c>
      <c r="H64" s="423">
        <f>Dispatch!H10</f>
        <v>0</v>
      </c>
      <c r="I64" s="23">
        <f t="shared" si="6"/>
        <v>8</v>
      </c>
    </row>
    <row r="65" spans="1:10" s="431" customFormat="1" ht="13.8" x14ac:dyDescent="0.25">
      <c r="A65" s="427">
        <v>8</v>
      </c>
      <c r="B65" s="428" t="str">
        <f>'Incident Processing'!A2</f>
        <v>INCIDENT PROCESSING</v>
      </c>
      <c r="C65" s="433">
        <f>'Incident Processing'!K2</f>
        <v>0</v>
      </c>
      <c r="D65" s="427">
        <f>COUNTIF('Incident Processing'!B:B,"Critical")</f>
        <v>12</v>
      </c>
      <c r="E65" s="434">
        <f>'Incident Processing'!H7</f>
        <v>12</v>
      </c>
      <c r="F65" s="434">
        <f>'Incident Processing'!H8</f>
        <v>0</v>
      </c>
      <c r="G65" s="434">
        <f>'Incident Processing'!H9</f>
        <v>0</v>
      </c>
      <c r="H65" s="434">
        <f>'Incident Processing'!H10</f>
        <v>0</v>
      </c>
      <c r="I65" s="429">
        <f t="shared" si="6"/>
        <v>12</v>
      </c>
      <c r="J65" s="430"/>
    </row>
    <row r="66" spans="1:10" x14ac:dyDescent="0.25">
      <c r="A66" s="423">
        <v>9</v>
      </c>
      <c r="B66" s="426" t="str">
        <f>Mapping!A2</f>
        <v>MAPPING</v>
      </c>
      <c r="C66" s="423">
        <f>Mapping!K2</f>
        <v>0</v>
      </c>
      <c r="D66" s="423">
        <f>COUNTIF(Mapping!B:B,"Critical")</f>
        <v>14</v>
      </c>
      <c r="E66" s="423">
        <f>Mapping!H7</f>
        <v>14</v>
      </c>
      <c r="F66" s="423">
        <f>Mapping!H8</f>
        <v>0</v>
      </c>
      <c r="G66" s="423">
        <f>Mapping!H9</f>
        <v>0</v>
      </c>
      <c r="H66" s="423">
        <f>Mapping!H10</f>
        <v>0</v>
      </c>
      <c r="I66" s="23">
        <f t="shared" si="6"/>
        <v>14</v>
      </c>
      <c r="J66" s="23"/>
    </row>
    <row r="67" spans="1:10" s="431" customFormat="1" x14ac:dyDescent="0.25">
      <c r="A67" s="427">
        <v>10</v>
      </c>
      <c r="B67" s="432" t="str">
        <f>Locations!A2</f>
        <v>LOCATIONS</v>
      </c>
      <c r="C67" s="427">
        <f>Locations!K20</f>
        <v>0</v>
      </c>
      <c r="D67" s="427">
        <f>COUNTIF(Locations!B:B,"Critical")</f>
        <v>15</v>
      </c>
      <c r="E67" s="427">
        <f>Locations!H7</f>
        <v>15</v>
      </c>
      <c r="F67" s="427">
        <f>Locations!H8</f>
        <v>0</v>
      </c>
      <c r="G67" s="427">
        <f>Locations!H9</f>
        <v>0</v>
      </c>
      <c r="H67" s="427">
        <f>Locations!H10</f>
        <v>0</v>
      </c>
      <c r="I67" s="429">
        <f t="shared" si="6"/>
        <v>15</v>
      </c>
      <c r="J67" s="429"/>
    </row>
    <row r="68" spans="1:10" x14ac:dyDescent="0.25">
      <c r="A68" s="423">
        <v>11</v>
      </c>
      <c r="B68" s="426" t="str">
        <f>'Incident Management'!A2</f>
        <v>INCIDENT MANAGEMENT</v>
      </c>
      <c r="C68" s="423">
        <f>'Incident Management'!K2</f>
        <v>0</v>
      </c>
      <c r="D68" s="423">
        <f>COUNTIF('Incident Management'!B:B,"Critical")</f>
        <v>24</v>
      </c>
      <c r="E68" s="423">
        <f>'Incident Management'!H7</f>
        <v>24</v>
      </c>
      <c r="F68" s="423">
        <f>'Incident Management'!H8</f>
        <v>0</v>
      </c>
      <c r="G68" s="423">
        <f>'Incident Management'!H9</f>
        <v>0</v>
      </c>
      <c r="H68" s="423">
        <f>'Incident Management'!H10</f>
        <v>0</v>
      </c>
      <c r="I68" s="23">
        <f t="shared" si="6"/>
        <v>24</v>
      </c>
      <c r="J68" s="23"/>
    </row>
    <row r="69" spans="1:10" s="431" customFormat="1" x14ac:dyDescent="0.25">
      <c r="A69" s="427">
        <v>12</v>
      </c>
      <c r="B69" s="432" t="str">
        <f>'Incident Command'!A2</f>
        <v>INCIDENT COMMAND</v>
      </c>
      <c r="C69" s="427">
        <f>'Incident Command'!K2</f>
        <v>0</v>
      </c>
      <c r="D69" s="427">
        <f>COUNTIF('Incident Command'!B:B,"Critical")</f>
        <v>1</v>
      </c>
      <c r="E69" s="427">
        <f>'Incident Command'!H7</f>
        <v>1</v>
      </c>
      <c r="F69" s="427">
        <f>'Incident Command'!H8</f>
        <v>0</v>
      </c>
      <c r="G69" s="427">
        <f>'Incident Command'!H9</f>
        <v>0</v>
      </c>
      <c r="H69" s="427">
        <f>'Incident Command'!H10</f>
        <v>0</v>
      </c>
      <c r="I69" s="429">
        <f t="shared" si="6"/>
        <v>1</v>
      </c>
      <c r="J69" s="429"/>
    </row>
    <row r="70" spans="1:10" x14ac:dyDescent="0.25">
      <c r="A70" s="423">
        <v>13</v>
      </c>
      <c r="B70" s="426" t="str">
        <f>'Resource Management'!A2</f>
        <v>RESOURCE MANAGEMENT</v>
      </c>
      <c r="C70" s="423">
        <f>'Resource Management'!K2</f>
        <v>0</v>
      </c>
      <c r="D70" s="423">
        <f>COUNTIF('Resource Management'!B:B,"Critical")</f>
        <v>11</v>
      </c>
      <c r="E70" s="423">
        <f>'Resource Management'!H7</f>
        <v>11</v>
      </c>
      <c r="F70" s="423">
        <f>'Resource Management'!H8</f>
        <v>0</v>
      </c>
      <c r="G70" s="423">
        <f>'Resource Management'!H9</f>
        <v>0</v>
      </c>
      <c r="H70" s="423">
        <f>'Resource Management'!H10</f>
        <v>0</v>
      </c>
      <c r="I70" s="23">
        <f t="shared" si="6"/>
        <v>11</v>
      </c>
      <c r="J70" s="23"/>
    </row>
    <row r="71" spans="1:10" s="431" customFormat="1" x14ac:dyDescent="0.25">
      <c r="A71" s="427">
        <v>14</v>
      </c>
      <c r="B71" s="432" t="str">
        <f>'Premise Info'!A2</f>
        <v>PREMISE</v>
      </c>
      <c r="C71" s="427">
        <f>'Premise Info'!K2</f>
        <v>0</v>
      </c>
      <c r="D71" s="427">
        <f>COUNTIF('Premise Info'!B:B,"Critical")</f>
        <v>38</v>
      </c>
      <c r="E71" s="427">
        <f>'Premise Info'!H7</f>
        <v>38</v>
      </c>
      <c r="F71" s="427">
        <f>'Premise Info'!H8</f>
        <v>0</v>
      </c>
      <c r="G71" s="427">
        <f>'Premise Info'!H9</f>
        <v>0</v>
      </c>
      <c r="H71" s="427">
        <f>'Premise Info'!H10</f>
        <v>0</v>
      </c>
      <c r="I71" s="429">
        <f t="shared" si="6"/>
        <v>38</v>
      </c>
      <c r="J71" s="429"/>
    </row>
    <row r="72" spans="1:10" x14ac:dyDescent="0.25">
      <c r="A72" s="423">
        <v>15</v>
      </c>
      <c r="B72" s="426" t="str">
        <f>Mobile!A2</f>
        <v>MOBILE</v>
      </c>
      <c r="C72" s="423">
        <f>Mobile!K2</f>
        <v>0</v>
      </c>
      <c r="D72" s="423">
        <f>COUNTIF(Mobile!B:B,"Critical")</f>
        <v>20</v>
      </c>
      <c r="E72" s="423">
        <f>Mobile!H7</f>
        <v>20</v>
      </c>
      <c r="F72" s="423">
        <f>Mobile!H8</f>
        <v>0</v>
      </c>
      <c r="G72" s="423">
        <f>Mobile!H9</f>
        <v>0</v>
      </c>
      <c r="H72" s="423">
        <f>Mobile!H10</f>
        <v>0</v>
      </c>
      <c r="I72" s="23">
        <f t="shared" si="6"/>
        <v>20</v>
      </c>
      <c r="J72" s="23"/>
    </row>
    <row r="73" spans="1:10" s="431" customFormat="1" x14ac:dyDescent="0.25">
      <c r="A73" s="427">
        <v>16</v>
      </c>
      <c r="B73" s="432" t="str">
        <f>Law!A2</f>
        <v>LAW</v>
      </c>
      <c r="C73" s="427">
        <f>Law!K12</f>
        <v>0</v>
      </c>
      <c r="D73" s="427">
        <f>COUNTIF(Law!B:B,"Critical")</f>
        <v>9</v>
      </c>
      <c r="E73" s="427">
        <f>Law!H7</f>
        <v>9</v>
      </c>
      <c r="F73" s="427">
        <f>Law!H8</f>
        <v>0</v>
      </c>
      <c r="G73" s="427">
        <f>Law!H9</f>
        <v>0</v>
      </c>
      <c r="H73" s="427">
        <f>Law!H10</f>
        <v>0</v>
      </c>
      <c r="I73" s="429">
        <f t="shared" si="6"/>
        <v>9</v>
      </c>
      <c r="J73" s="429"/>
    </row>
    <row r="74" spans="1:10" x14ac:dyDescent="0.25">
      <c r="A74" s="423">
        <v>17</v>
      </c>
      <c r="B74" s="426" t="str">
        <f>Fire!A2</f>
        <v>FIRE</v>
      </c>
      <c r="C74" s="423">
        <f>Fire!K2</f>
        <v>0</v>
      </c>
      <c r="D74" s="423">
        <f>COUNTIF(Fire!B:B,"Critical")</f>
        <v>39</v>
      </c>
      <c r="E74" s="423">
        <f>Fire!H7</f>
        <v>39</v>
      </c>
      <c r="F74" s="423">
        <f>Fire!H8</f>
        <v>0</v>
      </c>
      <c r="G74" s="423">
        <f>Fire!H9</f>
        <v>0</v>
      </c>
      <c r="H74" s="423">
        <f>Fire!H10</f>
        <v>0</v>
      </c>
      <c r="I74" s="23">
        <f t="shared" si="6"/>
        <v>39</v>
      </c>
      <c r="J74" s="23"/>
    </row>
    <row r="75" spans="1:10" s="431" customFormat="1" x14ac:dyDescent="0.25">
      <c r="A75" s="427">
        <v>18</v>
      </c>
      <c r="B75" s="432" t="str">
        <f>EMS!A2</f>
        <v>EMS</v>
      </c>
      <c r="C75" s="427">
        <f>EMS!K2</f>
        <v>0</v>
      </c>
      <c r="D75" s="427">
        <f>COUNTIF(EMS!B:B,"Critical")</f>
        <v>3</v>
      </c>
      <c r="E75" s="427">
        <f>EMS!H7</f>
        <v>3</v>
      </c>
      <c r="F75" s="427">
        <f>EMS!H8</f>
        <v>0</v>
      </c>
      <c r="G75" s="427">
        <f>EMS!H9</f>
        <v>0</v>
      </c>
      <c r="H75" s="427">
        <f>EMS!H10</f>
        <v>0</v>
      </c>
      <c r="I75" s="429">
        <f t="shared" si="6"/>
        <v>3</v>
      </c>
      <c r="J75" s="429"/>
    </row>
    <row r="76" spans="1:10" x14ac:dyDescent="0.25">
      <c r="A76" s="423">
        <v>19</v>
      </c>
      <c r="B76" s="426" t="str">
        <f>Reporting!A2</f>
        <v>REPORTING</v>
      </c>
      <c r="C76" s="423">
        <f>Reporting!K2</f>
        <v>0</v>
      </c>
      <c r="D76" s="423">
        <f>COUNTIF(Reporting!B:B,"Critical")</f>
        <v>28</v>
      </c>
      <c r="E76" s="423">
        <f>Reporting!H7</f>
        <v>28</v>
      </c>
      <c r="F76" s="423">
        <f>Reporting!H8</f>
        <v>0</v>
      </c>
      <c r="G76" s="423">
        <f>Reporting!H9</f>
        <v>0</v>
      </c>
      <c r="H76" s="423">
        <f>Reporting!H10</f>
        <v>0</v>
      </c>
      <c r="I76" s="23">
        <f t="shared" si="6"/>
        <v>28</v>
      </c>
      <c r="J76" s="405">
        <f>SUM(I58:I76)</f>
        <v>313</v>
      </c>
    </row>
    <row r="77" spans="1:10" x14ac:dyDescent="0.25">
      <c r="I77" s="23"/>
    </row>
    <row r="78" spans="1:10" ht="41.4" x14ac:dyDescent="0.25">
      <c r="A78" s="13" t="s">
        <v>4</v>
      </c>
      <c r="B78" s="13" t="s">
        <v>5</v>
      </c>
      <c r="C78" s="13" t="s">
        <v>14</v>
      </c>
      <c r="D78" s="14" t="s">
        <v>25</v>
      </c>
      <c r="E78" s="14" t="s">
        <v>26</v>
      </c>
      <c r="F78" s="14" t="s">
        <v>27</v>
      </c>
      <c r="G78" s="14" t="s">
        <v>28</v>
      </c>
      <c r="H78" s="14" t="s">
        <v>29</v>
      </c>
    </row>
    <row r="79" spans="1:10" x14ac:dyDescent="0.25">
      <c r="A79" s="18" t="s">
        <v>19</v>
      </c>
      <c r="B79" s="22"/>
      <c r="C79" s="18">
        <f t="shared" ref="C79:H79" si="7">SUM(C80:C98)</f>
        <v>0</v>
      </c>
      <c r="D79" s="18">
        <f t="shared" si="7"/>
        <v>1538</v>
      </c>
      <c r="E79" s="18">
        <f t="shared" si="7"/>
        <v>1538</v>
      </c>
      <c r="F79" s="18">
        <f t="shared" si="7"/>
        <v>0</v>
      </c>
      <c r="G79" s="18">
        <f t="shared" si="7"/>
        <v>0</v>
      </c>
      <c r="H79" s="18">
        <f t="shared" si="7"/>
        <v>0</v>
      </c>
      <c r="I79" s="405">
        <f t="shared" ref="I79:I98" si="8">SUM(E79:H79)</f>
        <v>1538</v>
      </c>
    </row>
    <row r="80" spans="1:10" x14ac:dyDescent="0.25">
      <c r="A80" s="423">
        <v>1</v>
      </c>
      <c r="B80" s="424" t="str">
        <f>Global!A2</f>
        <v>GLOBAL</v>
      </c>
      <c r="C80" s="423">
        <f>Global!K2</f>
        <v>0</v>
      </c>
      <c r="D80" s="423">
        <f>COUNTIF(Global!B:B,"Important")</f>
        <v>23</v>
      </c>
      <c r="E80" s="423">
        <f>Global!H11</f>
        <v>23</v>
      </c>
      <c r="F80" s="423">
        <f>Global!H12</f>
        <v>0</v>
      </c>
      <c r="G80" s="423">
        <f>Global!H13</f>
        <v>0</v>
      </c>
      <c r="H80" s="423">
        <f>Global!H14</f>
        <v>0</v>
      </c>
      <c r="I80" s="23">
        <f t="shared" si="8"/>
        <v>23</v>
      </c>
    </row>
    <row r="81" spans="1:10" s="431" customFormat="1" x14ac:dyDescent="0.25">
      <c r="A81" s="427">
        <v>2</v>
      </c>
      <c r="B81" s="428" t="str">
        <f>General!A2</f>
        <v>GENERAL</v>
      </c>
      <c r="C81" s="427">
        <f>General!K2</f>
        <v>0</v>
      </c>
      <c r="D81" s="427">
        <f>COUNTIF(General!B:B,"Important")</f>
        <v>110</v>
      </c>
      <c r="E81" s="427">
        <f>General!H11</f>
        <v>110</v>
      </c>
      <c r="F81" s="427">
        <f>General!H12</f>
        <v>0</v>
      </c>
      <c r="G81" s="427">
        <f>General!H13</f>
        <v>0</v>
      </c>
      <c r="H81" s="427">
        <f>General!H14</f>
        <v>0</v>
      </c>
      <c r="I81" s="429">
        <f t="shared" si="8"/>
        <v>110</v>
      </c>
      <c r="J81" s="430"/>
    </row>
    <row r="82" spans="1:10" x14ac:dyDescent="0.25">
      <c r="A82" s="423">
        <v>3</v>
      </c>
      <c r="B82" s="426" t="str">
        <f>Basic!A2</f>
        <v>BASIC</v>
      </c>
      <c r="C82" s="423">
        <f>Basic!K47</f>
        <v>0</v>
      </c>
      <c r="D82" s="423">
        <f>COUNTIF(Basic!B:B,"Important")</f>
        <v>110</v>
      </c>
      <c r="E82" s="423">
        <f>Basic!H11</f>
        <v>110</v>
      </c>
      <c r="F82" s="423">
        <f>Basic!H12</f>
        <v>0</v>
      </c>
      <c r="G82" s="423">
        <f>Basic!H13</f>
        <v>0</v>
      </c>
      <c r="H82" s="423">
        <f>Basic!H14</f>
        <v>0</v>
      </c>
      <c r="I82" s="23">
        <f t="shared" si="8"/>
        <v>110</v>
      </c>
    </row>
    <row r="83" spans="1:10" s="431" customFormat="1" x14ac:dyDescent="0.25">
      <c r="A83" s="427">
        <v>4</v>
      </c>
      <c r="B83" s="432" t="str">
        <f>'Incident Entry'!A2</f>
        <v>INCIDENT ENTRY</v>
      </c>
      <c r="C83" s="427">
        <f>'Incident Entry'!K2</f>
        <v>0</v>
      </c>
      <c r="D83" s="427">
        <f>COUNTIF('Incident Entry'!B:B,"Important")</f>
        <v>123</v>
      </c>
      <c r="E83" s="427">
        <f>'Incident Entry'!H11</f>
        <v>123</v>
      </c>
      <c r="F83" s="427">
        <f>'Incident Entry'!H12</f>
        <v>0</v>
      </c>
      <c r="G83" s="427">
        <f>'Incident Entry'!H13</f>
        <v>0</v>
      </c>
      <c r="H83" s="427">
        <f>'Incident Entry'!H14</f>
        <v>0</v>
      </c>
      <c r="I83" s="429">
        <f t="shared" si="8"/>
        <v>123</v>
      </c>
      <c r="J83" s="430"/>
    </row>
    <row r="84" spans="1:10" x14ac:dyDescent="0.25">
      <c r="A84" s="423">
        <v>5</v>
      </c>
      <c r="B84" s="426" t="str">
        <f>'Incident Entry Options'!A2</f>
        <v>INCIDENT ENTRY OPTIONS</v>
      </c>
      <c r="C84" s="423">
        <f>'Incident Entry Options'!K20</f>
        <v>0</v>
      </c>
      <c r="D84" s="423">
        <f>COUNTIF('Incident Entry Options'!B:B,"Important")</f>
        <v>67</v>
      </c>
      <c r="E84" s="423">
        <f>'Incident Entry Options'!H11</f>
        <v>67</v>
      </c>
      <c r="F84" s="423">
        <f>'Incident Entry Options'!H12</f>
        <v>0</v>
      </c>
      <c r="G84" s="423">
        <f>'Incident Entry Options'!H13</f>
        <v>0</v>
      </c>
      <c r="H84" s="423">
        <f>'Incident Entry Options'!H14</f>
        <v>0</v>
      </c>
      <c r="I84" s="23">
        <f t="shared" si="8"/>
        <v>67</v>
      </c>
    </row>
    <row r="85" spans="1:10" s="431" customFormat="1" x14ac:dyDescent="0.25">
      <c r="A85" s="427">
        <v>6</v>
      </c>
      <c r="B85" s="432" t="str">
        <f>'Unit Recommendation'!A2</f>
        <v>UNIT RECOMMENDATION</v>
      </c>
      <c r="C85" s="427">
        <f>'Unit Recommendation'!K2</f>
        <v>0</v>
      </c>
      <c r="D85" s="427">
        <f>COUNTIF('Unit Recommendation'!B:B,"Important")</f>
        <v>52</v>
      </c>
      <c r="E85" s="427">
        <f>'Unit Recommendation'!H11</f>
        <v>52</v>
      </c>
      <c r="F85" s="427">
        <f>'Unit Recommendation'!H12</f>
        <v>0</v>
      </c>
      <c r="G85" s="427">
        <f>'Unit Recommendation'!H13</f>
        <v>0</v>
      </c>
      <c r="H85" s="427">
        <f>'Unit Recommendation'!H14</f>
        <v>0</v>
      </c>
      <c r="I85" s="429">
        <f t="shared" si="8"/>
        <v>52</v>
      </c>
      <c r="J85" s="430"/>
    </row>
    <row r="86" spans="1:10" x14ac:dyDescent="0.25">
      <c r="A86" s="423">
        <v>7</v>
      </c>
      <c r="B86" s="426" t="str">
        <f>Dispatch!A2</f>
        <v>DISPATCH</v>
      </c>
      <c r="C86" s="423">
        <f>Dispatch!K24</f>
        <v>0</v>
      </c>
      <c r="D86" s="423">
        <f>COUNTIF(Dispatch!B:B,"Important")</f>
        <v>68</v>
      </c>
      <c r="E86" s="423">
        <f>Dispatch!H11</f>
        <v>68</v>
      </c>
      <c r="F86" s="423">
        <f>Dispatch!H12</f>
        <v>0</v>
      </c>
      <c r="G86" s="423">
        <f>Dispatch!H13</f>
        <v>0</v>
      </c>
      <c r="H86" s="423">
        <f>Dispatch!H14</f>
        <v>0</v>
      </c>
      <c r="I86" s="23">
        <f t="shared" si="8"/>
        <v>68</v>
      </c>
    </row>
    <row r="87" spans="1:10" s="431" customFormat="1" ht="13.8" x14ac:dyDescent="0.25">
      <c r="A87" s="427">
        <v>8</v>
      </c>
      <c r="B87" s="428" t="str">
        <f>'Incident Processing'!A2</f>
        <v>INCIDENT PROCESSING</v>
      </c>
      <c r="C87" s="433">
        <f>'Incident Processing'!K2</f>
        <v>0</v>
      </c>
      <c r="D87" s="427">
        <f>COUNTIF('Incident Processing'!B:B,"Important")</f>
        <v>77</v>
      </c>
      <c r="E87" s="434">
        <f>'Incident Processing'!H11</f>
        <v>77</v>
      </c>
      <c r="F87" s="434">
        <f>'Incident Processing'!H12</f>
        <v>0</v>
      </c>
      <c r="G87" s="434">
        <f>'Incident Processing'!H13</f>
        <v>0</v>
      </c>
      <c r="H87" s="434">
        <f>'Incident Processing'!H14</f>
        <v>0</v>
      </c>
      <c r="I87" s="429">
        <f t="shared" si="8"/>
        <v>77</v>
      </c>
      <c r="J87" s="430"/>
    </row>
    <row r="88" spans="1:10" x14ac:dyDescent="0.25">
      <c r="A88" s="423">
        <v>9</v>
      </c>
      <c r="B88" s="426" t="str">
        <f>Mapping!A2</f>
        <v>MAPPING</v>
      </c>
      <c r="C88" s="423">
        <f>Mapping!K43</f>
        <v>0</v>
      </c>
      <c r="D88" s="423">
        <f>COUNTIF(Mapping!B:B,"Important")</f>
        <v>48</v>
      </c>
      <c r="E88" s="423">
        <f>Mapping!H11</f>
        <v>48</v>
      </c>
      <c r="F88" s="423">
        <f>Mapping!H12</f>
        <v>0</v>
      </c>
      <c r="G88" s="423">
        <f>Mapping!H13</f>
        <v>0</v>
      </c>
      <c r="H88" s="423">
        <f>Mapping!H14</f>
        <v>0</v>
      </c>
      <c r="I88" s="23">
        <f t="shared" si="8"/>
        <v>48</v>
      </c>
      <c r="J88" s="23"/>
    </row>
    <row r="89" spans="1:10" s="431" customFormat="1" x14ac:dyDescent="0.25">
      <c r="A89" s="427">
        <v>10</v>
      </c>
      <c r="B89" s="432" t="str">
        <f>Locations!A2</f>
        <v>LOCATIONS</v>
      </c>
      <c r="C89" s="427">
        <f>Locations!K40</f>
        <v>0</v>
      </c>
      <c r="D89" s="427">
        <f>COUNTIF(Locations!B:B,"Important")</f>
        <v>43</v>
      </c>
      <c r="E89" s="427">
        <f>Locations!H11</f>
        <v>43</v>
      </c>
      <c r="F89" s="427">
        <f>Locations!H12</f>
        <v>0</v>
      </c>
      <c r="G89" s="427">
        <f>Locations!H13</f>
        <v>0</v>
      </c>
      <c r="H89" s="427">
        <f>Locations!H14</f>
        <v>0</v>
      </c>
      <c r="I89" s="429">
        <f t="shared" si="8"/>
        <v>43</v>
      </c>
      <c r="J89" s="429"/>
    </row>
    <row r="90" spans="1:10" x14ac:dyDescent="0.25">
      <c r="A90" s="423">
        <v>11</v>
      </c>
      <c r="B90" s="426" t="str">
        <f>'Incident Management'!A2</f>
        <v>INCIDENT MANAGEMENT</v>
      </c>
      <c r="C90" s="423">
        <f>'Incident Management'!K2</f>
        <v>0</v>
      </c>
      <c r="D90" s="423">
        <f>COUNTIF('Incident Management'!B:B,"Important")</f>
        <v>77</v>
      </c>
      <c r="E90" s="423">
        <f>'Incident Management'!H11</f>
        <v>77</v>
      </c>
      <c r="F90" s="423">
        <f>'Incident Management'!H12</f>
        <v>0</v>
      </c>
      <c r="G90" s="423">
        <f>'Incident Management'!H13</f>
        <v>0</v>
      </c>
      <c r="H90" s="423">
        <f>'Incident Management'!H14</f>
        <v>0</v>
      </c>
      <c r="I90" s="23">
        <f t="shared" si="8"/>
        <v>77</v>
      </c>
      <c r="J90" s="23"/>
    </row>
    <row r="91" spans="1:10" s="431" customFormat="1" x14ac:dyDescent="0.25">
      <c r="A91" s="427">
        <v>12</v>
      </c>
      <c r="B91" s="432" t="str">
        <f>'Incident Command'!A2</f>
        <v>INCIDENT COMMAND</v>
      </c>
      <c r="C91" s="427">
        <f>'Incident Command'!K2</f>
        <v>0</v>
      </c>
      <c r="D91" s="427">
        <f>COUNTIF('Incident Command'!B:B,"Important")</f>
        <v>8</v>
      </c>
      <c r="E91" s="427">
        <f>'Incident Command'!H11</f>
        <v>8</v>
      </c>
      <c r="F91" s="427">
        <f>'Incident Command'!H12</f>
        <v>0</v>
      </c>
      <c r="G91" s="427">
        <f>'Incident Command'!H13</f>
        <v>0</v>
      </c>
      <c r="H91" s="427">
        <f>'Incident Command'!H14</f>
        <v>0</v>
      </c>
      <c r="I91" s="429">
        <f t="shared" si="8"/>
        <v>8</v>
      </c>
      <c r="J91" s="429"/>
    </row>
    <row r="92" spans="1:10" x14ac:dyDescent="0.25">
      <c r="A92" s="423">
        <v>13</v>
      </c>
      <c r="B92" s="426" t="str">
        <f>'Resource Management'!A2</f>
        <v>RESOURCE MANAGEMENT</v>
      </c>
      <c r="C92" s="423">
        <f>'Resource Management'!K2</f>
        <v>0</v>
      </c>
      <c r="D92" s="423">
        <f>COUNTIF('Resource Management'!B:B,"Important")</f>
        <v>171</v>
      </c>
      <c r="E92" s="423">
        <f>'Resource Management'!H11</f>
        <v>171</v>
      </c>
      <c r="F92" s="423">
        <f>'Resource Management'!H12</f>
        <v>0</v>
      </c>
      <c r="G92" s="423">
        <f>'Resource Management'!H13</f>
        <v>0</v>
      </c>
      <c r="H92" s="423">
        <f>'Resource Management'!H14</f>
        <v>0</v>
      </c>
      <c r="I92" s="23">
        <f t="shared" si="8"/>
        <v>171</v>
      </c>
      <c r="J92" s="23"/>
    </row>
    <row r="93" spans="1:10" s="431" customFormat="1" x14ac:dyDescent="0.25">
      <c r="A93" s="427">
        <v>14</v>
      </c>
      <c r="B93" s="432" t="str">
        <f>'Premise Info'!A2</f>
        <v>PREMISE</v>
      </c>
      <c r="C93" s="427">
        <f>'Premise Info'!K2</f>
        <v>0</v>
      </c>
      <c r="D93" s="427">
        <f>COUNTIF('Premise Info'!B:B,"Important")</f>
        <v>15</v>
      </c>
      <c r="E93" s="427">
        <f>'Premise Info'!H11</f>
        <v>15</v>
      </c>
      <c r="F93" s="427">
        <f>'Premise Info'!H12</f>
        <v>0</v>
      </c>
      <c r="G93" s="427">
        <f>'Premise Info'!H13</f>
        <v>0</v>
      </c>
      <c r="H93" s="427">
        <f>'Premise Info'!H14</f>
        <v>0</v>
      </c>
      <c r="I93" s="429">
        <f t="shared" si="8"/>
        <v>15</v>
      </c>
      <c r="J93" s="429"/>
    </row>
    <row r="94" spans="1:10" x14ac:dyDescent="0.25">
      <c r="A94" s="423">
        <v>15</v>
      </c>
      <c r="B94" s="426" t="str">
        <f>Mobile!A2</f>
        <v>MOBILE</v>
      </c>
      <c r="C94" s="423">
        <f>Mobile!K2</f>
        <v>0</v>
      </c>
      <c r="D94" s="423">
        <f>COUNTIF(Mobile!B:B,"Important")</f>
        <v>263</v>
      </c>
      <c r="E94" s="423">
        <f>Mobile!H11</f>
        <v>263</v>
      </c>
      <c r="F94" s="423">
        <f>Mobile!H12</f>
        <v>0</v>
      </c>
      <c r="G94" s="423">
        <f>Mobile!H13</f>
        <v>0</v>
      </c>
      <c r="H94" s="423">
        <f>Mobile!H14</f>
        <v>0</v>
      </c>
      <c r="I94" s="23">
        <f t="shared" si="8"/>
        <v>263</v>
      </c>
      <c r="J94" s="23"/>
    </row>
    <row r="95" spans="1:10" s="431" customFormat="1" x14ac:dyDescent="0.25">
      <c r="A95" s="427">
        <v>16</v>
      </c>
      <c r="B95" s="432" t="str">
        <f>Law!A2</f>
        <v>LAW</v>
      </c>
      <c r="C95" s="427">
        <f>Law!K34</f>
        <v>0</v>
      </c>
      <c r="D95" s="427">
        <f>COUNTIF(Law!B:B,"Important")</f>
        <v>93</v>
      </c>
      <c r="E95" s="427">
        <f>Law!H11</f>
        <v>93</v>
      </c>
      <c r="F95" s="427">
        <f>Law!H12</f>
        <v>0</v>
      </c>
      <c r="G95" s="427">
        <f>Law!H13</f>
        <v>0</v>
      </c>
      <c r="H95" s="427">
        <f>Law!H14</f>
        <v>0</v>
      </c>
      <c r="I95" s="429">
        <f t="shared" si="8"/>
        <v>93</v>
      </c>
      <c r="J95" s="429"/>
    </row>
    <row r="96" spans="1:10" x14ac:dyDescent="0.25">
      <c r="A96" s="423">
        <v>17</v>
      </c>
      <c r="B96" s="426" t="str">
        <f>Fire!A2</f>
        <v>FIRE</v>
      </c>
      <c r="C96" s="423">
        <f>Fire!K2</f>
        <v>0</v>
      </c>
      <c r="D96" s="423">
        <f>COUNTIF(Fire!B:B,"Important")</f>
        <v>135</v>
      </c>
      <c r="E96" s="423">
        <f>Fire!H11</f>
        <v>135</v>
      </c>
      <c r="F96" s="423">
        <f>Fire!H12</f>
        <v>0</v>
      </c>
      <c r="G96" s="423">
        <f>Fire!H13</f>
        <v>0</v>
      </c>
      <c r="H96" s="423">
        <f>Fire!H14</f>
        <v>0</v>
      </c>
      <c r="I96" s="23">
        <f t="shared" si="8"/>
        <v>135</v>
      </c>
      <c r="J96" s="23"/>
    </row>
    <row r="97" spans="1:10" s="431" customFormat="1" x14ac:dyDescent="0.25">
      <c r="A97" s="427">
        <v>18</v>
      </c>
      <c r="B97" s="432" t="str">
        <f>EMS!A2</f>
        <v>EMS</v>
      </c>
      <c r="C97" s="427">
        <f>EMS!K2</f>
        <v>0</v>
      </c>
      <c r="D97" s="427">
        <f>COUNTIF(EMS!B:B,"Important")</f>
        <v>25</v>
      </c>
      <c r="E97" s="427">
        <f>EMS!H11</f>
        <v>25</v>
      </c>
      <c r="F97" s="427">
        <f>EMS!H12</f>
        <v>0</v>
      </c>
      <c r="G97" s="427">
        <f>EMS!H13</f>
        <v>0</v>
      </c>
      <c r="H97" s="427">
        <f>EMS!H14</f>
        <v>0</v>
      </c>
      <c r="I97" s="429">
        <f t="shared" si="8"/>
        <v>25</v>
      </c>
      <c r="J97" s="429"/>
    </row>
    <row r="98" spans="1:10" x14ac:dyDescent="0.25">
      <c r="A98" s="423">
        <v>19</v>
      </c>
      <c r="B98" s="426" t="str">
        <f>Reporting!A2</f>
        <v>REPORTING</v>
      </c>
      <c r="C98" s="423">
        <f>Reporting!K2</f>
        <v>0</v>
      </c>
      <c r="D98" s="423">
        <f>COUNTIF(Reporting!B:B,"Important")</f>
        <v>30</v>
      </c>
      <c r="E98" s="423">
        <f>Reporting!H11</f>
        <v>30</v>
      </c>
      <c r="F98" s="423">
        <f>Reporting!H12</f>
        <v>0</v>
      </c>
      <c r="G98" s="423">
        <f>Reporting!H13</f>
        <v>0</v>
      </c>
      <c r="H98" s="423">
        <f>Reporting!H14</f>
        <v>0</v>
      </c>
      <c r="I98" s="23">
        <f t="shared" si="8"/>
        <v>30</v>
      </c>
      <c r="J98" s="405">
        <f>SUM(I80:I98)</f>
        <v>1538</v>
      </c>
    </row>
    <row r="99" spans="1:10" x14ac:dyDescent="0.25">
      <c r="A99" s="3"/>
      <c r="B99" s="19"/>
      <c r="I99" s="23"/>
      <c r="J99" s="23"/>
    </row>
    <row r="100" spans="1:10" ht="41.4" x14ac:dyDescent="0.25">
      <c r="A100" s="13" t="s">
        <v>4</v>
      </c>
      <c r="B100" s="13" t="s">
        <v>5</v>
      </c>
      <c r="C100" s="13" t="s">
        <v>14</v>
      </c>
      <c r="D100" s="14" t="s">
        <v>30</v>
      </c>
      <c r="E100" s="14" t="s">
        <v>31</v>
      </c>
      <c r="F100" s="14" t="s">
        <v>32</v>
      </c>
      <c r="G100" s="14" t="s">
        <v>33</v>
      </c>
      <c r="H100" s="14" t="s">
        <v>34</v>
      </c>
    </row>
    <row r="101" spans="1:10" x14ac:dyDescent="0.25">
      <c r="A101" s="18" t="s">
        <v>19</v>
      </c>
      <c r="B101" s="22"/>
      <c r="C101" s="18">
        <f t="shared" ref="C101:H101" si="9">SUM(C102:C120)</f>
        <v>0</v>
      </c>
      <c r="D101" s="18">
        <f t="shared" si="9"/>
        <v>161</v>
      </c>
      <c r="E101" s="18">
        <f t="shared" si="9"/>
        <v>161</v>
      </c>
      <c r="F101" s="18">
        <f t="shared" si="9"/>
        <v>0</v>
      </c>
      <c r="G101" s="18">
        <f t="shared" si="9"/>
        <v>0</v>
      </c>
      <c r="H101" s="18">
        <f t="shared" si="9"/>
        <v>0</v>
      </c>
      <c r="I101" s="405">
        <f t="shared" ref="I101:I120" si="10">SUM(E101:H101)</f>
        <v>161</v>
      </c>
    </row>
    <row r="102" spans="1:10" x14ac:dyDescent="0.25">
      <c r="A102" s="423">
        <v>1</v>
      </c>
      <c r="B102" s="424" t="str">
        <f>Global!A2</f>
        <v>GLOBAL</v>
      </c>
      <c r="C102" s="423">
        <f>Global!K2</f>
        <v>0</v>
      </c>
      <c r="D102" s="423">
        <f>COUNTIF(Global!B:B,"Informational")</f>
        <v>0</v>
      </c>
      <c r="E102" s="423">
        <f>Global!H15</f>
        <v>0</v>
      </c>
      <c r="F102" s="423">
        <f>Global!H16</f>
        <v>0</v>
      </c>
      <c r="G102" s="423">
        <f>Global!H17</f>
        <v>0</v>
      </c>
      <c r="H102" s="423">
        <f>Global!H18</f>
        <v>0</v>
      </c>
      <c r="I102" s="23">
        <f t="shared" si="10"/>
        <v>0</v>
      </c>
    </row>
    <row r="103" spans="1:10" s="431" customFormat="1" x14ac:dyDescent="0.25">
      <c r="A103" s="427">
        <v>2</v>
      </c>
      <c r="B103" s="428" t="str">
        <f>General!A2</f>
        <v>GENERAL</v>
      </c>
      <c r="C103" s="427">
        <f>General!K2</f>
        <v>0</v>
      </c>
      <c r="D103" s="427">
        <f>COUNTIF(General!B:B,"Informational")</f>
        <v>2</v>
      </c>
      <c r="E103" s="427">
        <f>General!H15</f>
        <v>2</v>
      </c>
      <c r="F103" s="427">
        <f>General!H16</f>
        <v>0</v>
      </c>
      <c r="G103" s="427">
        <f>General!H17</f>
        <v>0</v>
      </c>
      <c r="H103" s="427">
        <f>General!H18</f>
        <v>0</v>
      </c>
      <c r="I103" s="429">
        <f t="shared" si="10"/>
        <v>2</v>
      </c>
      <c r="J103" s="430"/>
    </row>
    <row r="104" spans="1:10" x14ac:dyDescent="0.25">
      <c r="A104" s="423">
        <v>3</v>
      </c>
      <c r="B104" s="426" t="str">
        <f>Basic!A2</f>
        <v>BASIC</v>
      </c>
      <c r="C104" s="423">
        <f>Basic!K2</f>
        <v>0</v>
      </c>
      <c r="D104" s="423">
        <f>COUNTIF(Basic!B:B,"Informational")</f>
        <v>22</v>
      </c>
      <c r="E104" s="423">
        <f>Basic!H15</f>
        <v>22</v>
      </c>
      <c r="F104" s="423">
        <f>Basic!H16</f>
        <v>0</v>
      </c>
      <c r="G104" s="423">
        <f>Basic!H17</f>
        <v>0</v>
      </c>
      <c r="H104" s="423">
        <f>Basic!H18</f>
        <v>0</v>
      </c>
      <c r="I104" s="23">
        <f t="shared" si="10"/>
        <v>22</v>
      </c>
    </row>
    <row r="105" spans="1:10" s="431" customFormat="1" x14ac:dyDescent="0.25">
      <c r="A105" s="427">
        <v>4</v>
      </c>
      <c r="B105" s="432" t="str">
        <f>'Incident Entry'!A2</f>
        <v>INCIDENT ENTRY</v>
      </c>
      <c r="C105" s="427">
        <f>'Incident Entry'!K46</f>
        <v>0</v>
      </c>
      <c r="D105" s="427">
        <f>COUNTIF('Incident Entry'!B:B,"Informational")</f>
        <v>1</v>
      </c>
      <c r="E105" s="427">
        <f>'Incident Entry'!H15</f>
        <v>1</v>
      </c>
      <c r="F105" s="427">
        <f>'Incident Entry'!H16</f>
        <v>0</v>
      </c>
      <c r="G105" s="427">
        <f>'Incident Entry'!H17</f>
        <v>0</v>
      </c>
      <c r="H105" s="427">
        <f>'Incident Entry'!H18</f>
        <v>0</v>
      </c>
      <c r="I105" s="429">
        <f t="shared" si="10"/>
        <v>1</v>
      </c>
      <c r="J105" s="430"/>
    </row>
    <row r="106" spans="1:10" x14ac:dyDescent="0.25">
      <c r="A106" s="423">
        <v>5</v>
      </c>
      <c r="B106" s="426" t="str">
        <f>'Incident Entry Options'!A2</f>
        <v>INCIDENT ENTRY OPTIONS</v>
      </c>
      <c r="C106" s="423">
        <f>'Incident Entry Options'!K41</f>
        <v>0</v>
      </c>
      <c r="D106" s="423">
        <f>COUNTIF('Incident Entry Options'!B:B,"Informational")</f>
        <v>0</v>
      </c>
      <c r="E106" s="423">
        <f>'Incident Entry Options'!H15</f>
        <v>0</v>
      </c>
      <c r="F106" s="423">
        <f>'Incident Entry Options'!H16</f>
        <v>0</v>
      </c>
      <c r="G106" s="423">
        <f>'Incident Entry Options'!H17</f>
        <v>0</v>
      </c>
      <c r="H106" s="423">
        <f>'Incident Entry Options'!H18</f>
        <v>0</v>
      </c>
      <c r="I106" s="23">
        <f t="shared" si="10"/>
        <v>0</v>
      </c>
    </row>
    <row r="107" spans="1:10" s="431" customFormat="1" x14ac:dyDescent="0.25">
      <c r="A107" s="427">
        <v>6</v>
      </c>
      <c r="B107" s="432" t="str">
        <f>'Unit Recommendation'!A2</f>
        <v>UNIT RECOMMENDATION</v>
      </c>
      <c r="C107" s="427">
        <f>'Unit Recommendation'!K2</f>
        <v>0</v>
      </c>
      <c r="D107" s="427">
        <f>COUNTIF('Unit Recommendation'!B:B,"Informational")</f>
        <v>6</v>
      </c>
      <c r="E107" s="427">
        <f>'Unit Recommendation'!H15</f>
        <v>6</v>
      </c>
      <c r="F107" s="427">
        <f>'Unit Recommendation'!H16</f>
        <v>0</v>
      </c>
      <c r="G107" s="427">
        <f>'Unit Recommendation'!H17</f>
        <v>0</v>
      </c>
      <c r="H107" s="427">
        <f>'Unit Recommendation'!H18</f>
        <v>0</v>
      </c>
      <c r="I107" s="429">
        <f t="shared" si="10"/>
        <v>6</v>
      </c>
      <c r="J107" s="430"/>
    </row>
    <row r="108" spans="1:10" x14ac:dyDescent="0.25">
      <c r="A108" s="423">
        <v>7</v>
      </c>
      <c r="B108" s="426" t="str">
        <f>Dispatch!A2</f>
        <v>DISPATCH</v>
      </c>
      <c r="C108" s="423">
        <f>Dispatch!K46</f>
        <v>0</v>
      </c>
      <c r="D108" s="423">
        <f>COUNTIF(Dispatch!B:B,"Informational")</f>
        <v>3</v>
      </c>
      <c r="E108" s="423">
        <f>Dispatch!H15</f>
        <v>3</v>
      </c>
      <c r="F108" s="423">
        <f>Dispatch!H16</f>
        <v>0</v>
      </c>
      <c r="G108" s="423">
        <f>Dispatch!H17</f>
        <v>0</v>
      </c>
      <c r="H108" s="423">
        <f>Dispatch!H18</f>
        <v>0</v>
      </c>
      <c r="I108" s="23">
        <f t="shared" si="10"/>
        <v>3</v>
      </c>
    </row>
    <row r="109" spans="1:10" s="431" customFormat="1" ht="13.8" x14ac:dyDescent="0.25">
      <c r="A109" s="427">
        <v>8</v>
      </c>
      <c r="B109" s="428" t="str">
        <f>'Incident Processing'!A2</f>
        <v>INCIDENT PROCESSING</v>
      </c>
      <c r="C109" s="433">
        <f>'Incident Processing'!K2</f>
        <v>0</v>
      </c>
      <c r="D109" s="427">
        <f>COUNTIF('Incident Processing'!B:B,"Informational")</f>
        <v>2</v>
      </c>
      <c r="E109" s="434">
        <f>'Incident Processing'!H15</f>
        <v>2</v>
      </c>
      <c r="F109" s="434">
        <f>'Incident Processing'!H16</f>
        <v>0</v>
      </c>
      <c r="G109" s="434">
        <f>'Incident Processing'!H17</f>
        <v>0</v>
      </c>
      <c r="H109" s="434">
        <f>'Incident Processing'!H18</f>
        <v>0</v>
      </c>
      <c r="I109" s="429">
        <f t="shared" si="10"/>
        <v>2</v>
      </c>
      <c r="J109" s="430"/>
    </row>
    <row r="110" spans="1:10" x14ac:dyDescent="0.25">
      <c r="A110" s="423">
        <v>9</v>
      </c>
      <c r="B110" s="426" t="str">
        <f>Mapping!A2</f>
        <v>MAPPING</v>
      </c>
      <c r="C110" s="423">
        <f>Mapping!K2</f>
        <v>0</v>
      </c>
      <c r="D110" s="423">
        <f>COUNTIF(Mapping!B:B,"Informational")</f>
        <v>10</v>
      </c>
      <c r="E110" s="423">
        <f>Mapping!H15</f>
        <v>10</v>
      </c>
      <c r="F110" s="423">
        <f>Mapping!H16</f>
        <v>0</v>
      </c>
      <c r="G110" s="423">
        <f>Mapping!H17</f>
        <v>0</v>
      </c>
      <c r="H110" s="423">
        <f>Mapping!H18</f>
        <v>0</v>
      </c>
      <c r="I110" s="23">
        <f t="shared" si="10"/>
        <v>10</v>
      </c>
      <c r="J110" s="23"/>
    </row>
    <row r="111" spans="1:10" s="431" customFormat="1" x14ac:dyDescent="0.25">
      <c r="A111" s="427">
        <v>10</v>
      </c>
      <c r="B111" s="432" t="str">
        <f>Locations!A2</f>
        <v>LOCATIONS</v>
      </c>
      <c r="C111" s="427">
        <f>Locations!K2</f>
        <v>0</v>
      </c>
      <c r="D111" s="427">
        <f>COUNTIF(Locations!B:B,"Informational")</f>
        <v>0</v>
      </c>
      <c r="E111" s="427">
        <f>Locations!H15</f>
        <v>0</v>
      </c>
      <c r="F111" s="427">
        <f>Locations!H16</f>
        <v>0</v>
      </c>
      <c r="G111" s="427">
        <f>Locations!H17</f>
        <v>0</v>
      </c>
      <c r="H111" s="427">
        <f>Locations!H18</f>
        <v>0</v>
      </c>
      <c r="I111" s="429">
        <f t="shared" si="10"/>
        <v>0</v>
      </c>
      <c r="J111" s="430"/>
    </row>
    <row r="112" spans="1:10" x14ac:dyDescent="0.25">
      <c r="A112" s="423">
        <v>11</v>
      </c>
      <c r="B112" s="426" t="str">
        <f>'Incident Management'!A2</f>
        <v>INCIDENT MANAGEMENT</v>
      </c>
      <c r="C112" s="423">
        <f>'Incident Management'!K2</f>
        <v>0</v>
      </c>
      <c r="D112" s="423">
        <f>COUNTIF('Incident Management'!B:B,"Informational")</f>
        <v>1</v>
      </c>
      <c r="E112" s="423">
        <f>'Incident Management'!H15</f>
        <v>1</v>
      </c>
      <c r="F112" s="423">
        <f>'Incident Management'!H16</f>
        <v>0</v>
      </c>
      <c r="G112" s="423">
        <f>'Incident Management'!H17</f>
        <v>0</v>
      </c>
      <c r="H112" s="423">
        <f>'Incident Management'!H18</f>
        <v>0</v>
      </c>
      <c r="I112" s="23">
        <f t="shared" si="10"/>
        <v>1</v>
      </c>
    </row>
    <row r="113" spans="1:10" s="431" customFormat="1" x14ac:dyDescent="0.25">
      <c r="A113" s="427">
        <v>12</v>
      </c>
      <c r="B113" s="432" t="str">
        <f>'Incident Command'!A2</f>
        <v>INCIDENT COMMAND</v>
      </c>
      <c r="C113" s="427">
        <f>'Incident Command'!K2</f>
        <v>0</v>
      </c>
      <c r="D113" s="427">
        <f>COUNTIF('Incident Command'!B:B,"Informational")</f>
        <v>10</v>
      </c>
      <c r="E113" s="427">
        <f>'Incident Command'!H15</f>
        <v>10</v>
      </c>
      <c r="F113" s="427">
        <f>'Incident Command'!H16</f>
        <v>0</v>
      </c>
      <c r="G113" s="427">
        <f>'Incident Command'!H17</f>
        <v>0</v>
      </c>
      <c r="H113" s="427">
        <f>'Incident Command'!H18</f>
        <v>0</v>
      </c>
      <c r="I113" s="429">
        <f t="shared" si="10"/>
        <v>10</v>
      </c>
      <c r="J113" s="430"/>
    </row>
    <row r="114" spans="1:10" x14ac:dyDescent="0.25">
      <c r="A114" s="423">
        <v>13</v>
      </c>
      <c r="B114" s="426" t="str">
        <f>'Resource Management'!A2</f>
        <v>RESOURCE MANAGEMENT</v>
      </c>
      <c r="C114" s="423">
        <f>'Resource Management'!K2</f>
        <v>0</v>
      </c>
      <c r="D114" s="423">
        <f>COUNTIF('Resource Management'!B:B,"Informational")</f>
        <v>16</v>
      </c>
      <c r="E114" s="423">
        <f>'Resource Management'!H15</f>
        <v>16</v>
      </c>
      <c r="F114" s="423">
        <f>'Resource Management'!H16</f>
        <v>0</v>
      </c>
      <c r="G114" s="423">
        <f>'Resource Management'!H17</f>
        <v>0</v>
      </c>
      <c r="H114" s="423">
        <f>'Resource Management'!H18</f>
        <v>0</v>
      </c>
      <c r="I114" s="23">
        <f t="shared" si="10"/>
        <v>16</v>
      </c>
    </row>
    <row r="115" spans="1:10" s="431" customFormat="1" x14ac:dyDescent="0.25">
      <c r="A115" s="427">
        <v>14</v>
      </c>
      <c r="B115" s="432" t="str">
        <f>'Premise Info'!A2</f>
        <v>PREMISE</v>
      </c>
      <c r="C115" s="427">
        <f>'Premise Info'!K2</f>
        <v>0</v>
      </c>
      <c r="D115" s="427">
        <f>COUNTIF('Premise Info'!B:B,"Informational")</f>
        <v>4</v>
      </c>
      <c r="E115" s="427">
        <f>'Premise Info'!H15</f>
        <v>4</v>
      </c>
      <c r="F115" s="427">
        <f>'Premise Info'!H16</f>
        <v>0</v>
      </c>
      <c r="G115" s="427">
        <f>'Premise Info'!H17</f>
        <v>0</v>
      </c>
      <c r="H115" s="427">
        <f>'Premise Info'!H18</f>
        <v>0</v>
      </c>
      <c r="I115" s="429">
        <f t="shared" si="10"/>
        <v>4</v>
      </c>
      <c r="J115" s="430"/>
    </row>
    <row r="116" spans="1:10" x14ac:dyDescent="0.25">
      <c r="A116" s="423">
        <v>15</v>
      </c>
      <c r="B116" s="426" t="str">
        <f>Mobile!A2</f>
        <v>MOBILE</v>
      </c>
      <c r="C116" s="423">
        <f>Mobile!K2</f>
        <v>0</v>
      </c>
      <c r="D116" s="423">
        <f>COUNTIF(Mobile!B:B,"Informational")</f>
        <v>6</v>
      </c>
      <c r="E116" s="423">
        <f>Mobile!H15</f>
        <v>6</v>
      </c>
      <c r="F116" s="423">
        <f>Mobile!H16</f>
        <v>0</v>
      </c>
      <c r="G116" s="423">
        <f>Mobile!H17</f>
        <v>0</v>
      </c>
      <c r="H116" s="423">
        <f>Mobile!H18</f>
        <v>0</v>
      </c>
      <c r="I116" s="23">
        <f t="shared" si="10"/>
        <v>6</v>
      </c>
    </row>
    <row r="117" spans="1:10" s="431" customFormat="1" x14ac:dyDescent="0.25">
      <c r="A117" s="427">
        <v>16</v>
      </c>
      <c r="B117" s="432" t="str">
        <f>Law!A2</f>
        <v>LAW</v>
      </c>
      <c r="C117" s="427">
        <f>Law!K56</f>
        <v>0</v>
      </c>
      <c r="D117" s="427">
        <f>COUNTIF(Law!B:B,"Informational")</f>
        <v>49</v>
      </c>
      <c r="E117" s="427">
        <f>Law!H15</f>
        <v>49</v>
      </c>
      <c r="F117" s="427">
        <f>Law!H16</f>
        <v>0</v>
      </c>
      <c r="G117" s="427">
        <f>Law!H17</f>
        <v>0</v>
      </c>
      <c r="H117" s="427">
        <f>Law!H18</f>
        <v>0</v>
      </c>
      <c r="I117" s="429">
        <f t="shared" si="10"/>
        <v>49</v>
      </c>
      <c r="J117" s="430"/>
    </row>
    <row r="118" spans="1:10" x14ac:dyDescent="0.25">
      <c r="A118" s="423">
        <v>17</v>
      </c>
      <c r="B118" s="426" t="str">
        <f>Fire!A2</f>
        <v>FIRE</v>
      </c>
      <c r="C118" s="423">
        <f>Fire!K2</f>
        <v>0</v>
      </c>
      <c r="D118" s="423">
        <f>COUNTIF(Fire!B:B,"Informational")</f>
        <v>25</v>
      </c>
      <c r="E118" s="423">
        <f>Fire!H15</f>
        <v>25</v>
      </c>
      <c r="F118" s="423">
        <f>Fire!H16</f>
        <v>0</v>
      </c>
      <c r="G118" s="423">
        <f>Fire!H17</f>
        <v>0</v>
      </c>
      <c r="H118" s="423">
        <f>Fire!H18</f>
        <v>0</v>
      </c>
      <c r="I118" s="23">
        <f t="shared" si="10"/>
        <v>25</v>
      </c>
    </row>
    <row r="119" spans="1:10" s="431" customFormat="1" x14ac:dyDescent="0.25">
      <c r="A119" s="427">
        <v>18</v>
      </c>
      <c r="B119" s="432" t="str">
        <f>EMS!A2</f>
        <v>EMS</v>
      </c>
      <c r="C119" s="427">
        <f>EMS!K2</f>
        <v>0</v>
      </c>
      <c r="D119" s="427">
        <f>COUNTIF(EMS!B:B,"Informational")</f>
        <v>4</v>
      </c>
      <c r="E119" s="427">
        <f>EMS!H15</f>
        <v>4</v>
      </c>
      <c r="F119" s="427">
        <f>EMS!H16</f>
        <v>0</v>
      </c>
      <c r="G119" s="427">
        <f>EMS!H17</f>
        <v>0</v>
      </c>
      <c r="H119" s="427">
        <f>EMS!H18</f>
        <v>0</v>
      </c>
      <c r="I119" s="429">
        <f t="shared" si="10"/>
        <v>4</v>
      </c>
      <c r="J119" s="430"/>
    </row>
    <row r="120" spans="1:10" x14ac:dyDescent="0.25">
      <c r="A120" s="423">
        <v>19</v>
      </c>
      <c r="B120" s="426" t="str">
        <f>Reporting!A2</f>
        <v>REPORTING</v>
      </c>
      <c r="C120" s="423">
        <f>Reporting!K2</f>
        <v>0</v>
      </c>
      <c r="D120" s="423">
        <f>COUNTIF(Reporting!B:B,"Informational")</f>
        <v>0</v>
      </c>
      <c r="E120" s="423">
        <f>Reporting!H15</f>
        <v>0</v>
      </c>
      <c r="F120" s="423">
        <f>Reporting!H16</f>
        <v>0</v>
      </c>
      <c r="G120" s="423">
        <f>Reporting!H17</f>
        <v>0</v>
      </c>
      <c r="H120" s="423">
        <f>Reporting!H18</f>
        <v>0</v>
      </c>
      <c r="I120" s="23">
        <f t="shared" si="10"/>
        <v>0</v>
      </c>
      <c r="J120" s="405">
        <f>SUM(I102:I120)</f>
        <v>161</v>
      </c>
    </row>
  </sheetData>
  <mergeCells count="5">
    <mergeCell ref="A1:H1"/>
    <mergeCell ref="A2:C2"/>
    <mergeCell ref="D2:H2"/>
    <mergeCell ref="A4:C4"/>
    <mergeCell ref="D4:H4"/>
  </mergeCells>
  <pageMargins left="0.25" right="0.25" top="0.75" bottom="0.75" header="0.3" footer="0.3"/>
  <pageSetup scale="82"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S108"/>
  <sheetViews>
    <sheetView zoomScaleNormal="100" zoomScalePageLayoutView="90" workbookViewId="0">
      <selection activeCell="Q3" sqref="Q3:S6"/>
    </sheetView>
  </sheetViews>
  <sheetFormatPr defaultColWidth="9" defaultRowHeight="15.6" x14ac:dyDescent="0.3"/>
  <cols>
    <col min="1" max="1" width="10.59765625" style="216" customWidth="1"/>
    <col min="2" max="2" width="14.59765625" style="216" customWidth="1"/>
    <col min="3" max="3" width="65.59765625" style="42" customWidth="1"/>
    <col min="4" max="4" width="65.59765625" style="43" customWidth="1"/>
    <col min="5" max="5" width="17.69921875" style="43" hidden="1" customWidth="1"/>
    <col min="6" max="6" width="15.398437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17" t="s">
        <v>779</v>
      </c>
      <c r="B2" s="218"/>
      <c r="C2" s="54"/>
      <c r="D2" s="55"/>
      <c r="E2" s="57"/>
      <c r="F2" s="57"/>
      <c r="G2" s="410"/>
      <c r="H2" s="110">
        <f>COUNTA(B3:B91)</f>
        <v>66</v>
      </c>
      <c r="K2" s="110">
        <f>SUM(B3:B91)</f>
        <v>0</v>
      </c>
    </row>
    <row r="3" spans="1:19" ht="29.4" customHeight="1" x14ac:dyDescent="0.3">
      <c r="A3" s="250" t="str">
        <f>IF(L3=1,"UNIT-"&amp;TEXT(COUNTIF($L$3:L3, "1"), "0"), "")</f>
        <v>UNIT-1</v>
      </c>
      <c r="B3" s="77" t="s">
        <v>10</v>
      </c>
      <c r="C3" s="95" t="s">
        <v>780</v>
      </c>
      <c r="D3" s="143"/>
      <c r="E3" s="252"/>
      <c r="F3" s="87">
        <v>1</v>
      </c>
      <c r="G3" s="88" t="s">
        <v>67</v>
      </c>
      <c r="H3" s="44">
        <f>COUNTIF(G:G,"=Select from Drop Down List")</f>
        <v>66</v>
      </c>
      <c r="I3" s="110">
        <f>IF(NOT(ISBLANK($B3)),VLOOKUP($B3,specdata,2,FALSE()),"")</f>
        <v>1</v>
      </c>
      <c r="J3" s="110">
        <f>VLOOKUP(G3,AvailabilityData,2,FALSE())</f>
        <v>0</v>
      </c>
      <c r="K3" s="110">
        <f>I3*J3</f>
        <v>0</v>
      </c>
      <c r="L3" s="43">
        <v>1</v>
      </c>
      <c r="N3" s="51" t="s">
        <v>78</v>
      </c>
      <c r="Q3" s="443"/>
      <c r="R3" s="443"/>
      <c r="S3" s="443"/>
    </row>
    <row r="4" spans="1:19" ht="31.2" x14ac:dyDescent="0.3">
      <c r="A4" s="250" t="str">
        <f>IF(L4=1,"UNIT-"&amp;TEXT(COUNTIF($L$3:L4, "1"), "0"), "")</f>
        <v>UNIT-2</v>
      </c>
      <c r="B4" s="112" t="s">
        <v>10</v>
      </c>
      <c r="C4" s="95" t="s">
        <v>781</v>
      </c>
      <c r="D4" s="130"/>
      <c r="E4" s="262"/>
      <c r="F4" s="101">
        <v>1</v>
      </c>
      <c r="G4" s="88" t="s">
        <v>67</v>
      </c>
      <c r="H4" s="44">
        <f>COUNTIF(G:G,"=Function Available")</f>
        <v>0</v>
      </c>
      <c r="I4" s="110">
        <f>IF(NOT(ISBLANK($B4)),VLOOKUP($B4,specdata,2,FALSE()),"")</f>
        <v>1</v>
      </c>
      <c r="J4" s="110">
        <f>VLOOKUP(G4,AvailabilityData,2,FALSE())</f>
        <v>0</v>
      </c>
      <c r="K4" s="110">
        <f>I4*J4</f>
        <v>0</v>
      </c>
      <c r="L4" s="43">
        <v>1</v>
      </c>
      <c r="N4" s="51" t="s">
        <v>78</v>
      </c>
      <c r="Q4" s="443"/>
      <c r="R4" s="443"/>
      <c r="S4" s="443"/>
    </row>
    <row r="5" spans="1:19" x14ac:dyDescent="0.3">
      <c r="A5" s="53" t="str">
        <f>IF(L5=1,"UNIT-"&amp;TEXT(COUNTIF($L$3:L5, "1"), "0"), "")</f>
        <v/>
      </c>
      <c r="B5" s="53"/>
      <c r="C5" s="141" t="s">
        <v>782</v>
      </c>
      <c r="D5" s="127"/>
      <c r="E5" s="223"/>
      <c r="F5" s="75"/>
      <c r="G5" s="411"/>
      <c r="H5" s="44">
        <f>COUNTIF(F:G,"=Function Not Available")</f>
        <v>0</v>
      </c>
      <c r="Q5" s="443"/>
      <c r="R5" s="443"/>
      <c r="S5" s="443"/>
    </row>
    <row r="6" spans="1:19" ht="46.8" x14ac:dyDescent="0.3">
      <c r="A6" s="250" t="str">
        <f>IF(L6=1,"UNIT-"&amp;TEXT(COUNTIF($L$3:L6, "1"), "0"), "")</f>
        <v>UNIT-3</v>
      </c>
      <c r="B6" s="77" t="s">
        <v>10</v>
      </c>
      <c r="C6" s="119" t="s">
        <v>783</v>
      </c>
      <c r="D6" s="143"/>
      <c r="E6" s="252"/>
      <c r="F6" s="81">
        <v>1</v>
      </c>
      <c r="G6" s="82" t="s">
        <v>67</v>
      </c>
      <c r="H6" s="44">
        <f>COUNTIF(G:G,"=Exception")</f>
        <v>0</v>
      </c>
      <c r="I6" s="110">
        <f t="shared" ref="I6:I12" si="0">IF(NOT(ISBLANK($B6)),VLOOKUP($B6,specdata,2,FALSE()),"")</f>
        <v>1</v>
      </c>
      <c r="J6" s="110">
        <f t="shared" ref="J6:J12" si="1">VLOOKUP(G6,AvailabilityData,2,FALSE())</f>
        <v>0</v>
      </c>
      <c r="K6" s="110">
        <f t="shared" ref="K6:K12" si="2">I6*J6</f>
        <v>0</v>
      </c>
      <c r="L6" s="43">
        <v>1</v>
      </c>
      <c r="N6" s="51" t="s">
        <v>78</v>
      </c>
      <c r="Q6" s="443"/>
      <c r="R6" s="443"/>
      <c r="S6" s="443"/>
    </row>
    <row r="7" spans="1:19" ht="31.2" x14ac:dyDescent="0.3">
      <c r="A7" s="250" t="str">
        <f>IF(L7=1,"UNIT-"&amp;TEXT(COUNTIF($L$3:L7, "1"), "0"), "")</f>
        <v>UNIT-4</v>
      </c>
      <c r="B7" s="77" t="s">
        <v>10</v>
      </c>
      <c r="C7" s="95" t="s">
        <v>784</v>
      </c>
      <c r="D7" s="143"/>
      <c r="E7" s="252"/>
      <c r="F7" s="87">
        <v>1</v>
      </c>
      <c r="G7" s="88" t="s">
        <v>67</v>
      </c>
      <c r="H7" s="396">
        <f>COUNTIFS(B:B,"=Critical",G:G,"=Select from Drop Down List")</f>
        <v>8</v>
      </c>
      <c r="I7" s="110">
        <f t="shared" si="0"/>
        <v>1</v>
      </c>
      <c r="J7" s="110">
        <f t="shared" si="1"/>
        <v>0</v>
      </c>
      <c r="K7" s="110">
        <f t="shared" si="2"/>
        <v>0</v>
      </c>
      <c r="L7" s="43">
        <v>1</v>
      </c>
      <c r="N7" s="51" t="s">
        <v>78</v>
      </c>
    </row>
    <row r="8" spans="1:19" ht="31.2" x14ac:dyDescent="0.3">
      <c r="A8" s="250" t="str">
        <f>IF(L8=1,"UNIT-"&amp;TEXT(COUNTIF($L$3:L8, "1"), "0"), "")</f>
        <v>UNIT-5</v>
      </c>
      <c r="B8" s="77" t="s">
        <v>10</v>
      </c>
      <c r="C8" s="95" t="s">
        <v>785</v>
      </c>
      <c r="D8" s="143"/>
      <c r="E8" s="252"/>
      <c r="F8" s="87">
        <v>1</v>
      </c>
      <c r="G8" s="88" t="s">
        <v>67</v>
      </c>
      <c r="H8" s="396">
        <f>COUNTIFS(B:B,"=Critical",G:G,"=Function Available")</f>
        <v>0</v>
      </c>
      <c r="I8" s="110">
        <f t="shared" si="0"/>
        <v>1</v>
      </c>
      <c r="J8" s="110">
        <f t="shared" si="1"/>
        <v>0</v>
      </c>
      <c r="K8" s="110">
        <f t="shared" si="2"/>
        <v>0</v>
      </c>
      <c r="L8" s="43">
        <v>1</v>
      </c>
      <c r="N8" s="51" t="s">
        <v>78</v>
      </c>
    </row>
    <row r="9" spans="1:19" ht="31.2" x14ac:dyDescent="0.3">
      <c r="A9" s="250" t="str">
        <f>IF(L9=1,"UNIT-"&amp;TEXT(COUNTIF($L$3:L9, "1"), "0"), "")</f>
        <v>UNIT-6</v>
      </c>
      <c r="B9" s="77" t="s">
        <v>10</v>
      </c>
      <c r="C9" s="95" t="s">
        <v>786</v>
      </c>
      <c r="D9" s="143"/>
      <c r="E9" s="252"/>
      <c r="F9" s="87">
        <v>1</v>
      </c>
      <c r="G9" s="88" t="s">
        <v>67</v>
      </c>
      <c r="H9" s="396">
        <f>COUNTIFS(B:B,"=Critical",G:G,"=Function Not Available")</f>
        <v>0</v>
      </c>
      <c r="I9" s="110">
        <f t="shared" si="0"/>
        <v>1</v>
      </c>
      <c r="J9" s="110">
        <f t="shared" si="1"/>
        <v>0</v>
      </c>
      <c r="K9" s="110">
        <f t="shared" si="2"/>
        <v>0</v>
      </c>
      <c r="L9" s="43">
        <v>1</v>
      </c>
      <c r="N9" s="51" t="s">
        <v>78</v>
      </c>
    </row>
    <row r="10" spans="1:19" ht="31.2" x14ac:dyDescent="0.3">
      <c r="A10" s="250" t="str">
        <f>IF(L10=1,"UNIT-"&amp;TEXT(COUNTIF($L$3:L10, "1"), "0"), "")</f>
        <v>UNIT-7</v>
      </c>
      <c r="B10" s="77" t="s">
        <v>10</v>
      </c>
      <c r="C10" s="95" t="s">
        <v>787</v>
      </c>
      <c r="D10" s="143"/>
      <c r="E10" s="252"/>
      <c r="F10" s="87">
        <v>1</v>
      </c>
      <c r="G10" s="88" t="s">
        <v>67</v>
      </c>
      <c r="H10" s="396">
        <f>COUNTIFS(B:B,"=Critical",G:G,"=Exception")</f>
        <v>0</v>
      </c>
      <c r="I10" s="110">
        <f t="shared" si="0"/>
        <v>1</v>
      </c>
      <c r="J10" s="110">
        <f t="shared" si="1"/>
        <v>0</v>
      </c>
      <c r="K10" s="110">
        <f t="shared" si="2"/>
        <v>0</v>
      </c>
      <c r="L10" s="43">
        <v>1</v>
      </c>
      <c r="N10" s="51" t="s">
        <v>78</v>
      </c>
    </row>
    <row r="11" spans="1:19" ht="46.8" x14ac:dyDescent="0.3">
      <c r="A11" s="250" t="str">
        <f>IF(L11=1,"UNIT-"&amp;TEXT(COUNTIF($L$3:L11, "1"), "0"), "")</f>
        <v>UNIT-8</v>
      </c>
      <c r="B11" s="77" t="s">
        <v>10</v>
      </c>
      <c r="C11" s="95" t="s">
        <v>788</v>
      </c>
      <c r="D11" s="143"/>
      <c r="E11" s="252"/>
      <c r="F11" s="87">
        <v>1</v>
      </c>
      <c r="G11" s="88" t="s">
        <v>67</v>
      </c>
      <c r="H11" s="397">
        <f>COUNTIFS(B:B,"=Important",G:G,"=Select from Drop Down List")</f>
        <v>52</v>
      </c>
      <c r="I11" s="110">
        <f t="shared" si="0"/>
        <v>1</v>
      </c>
      <c r="J11" s="110">
        <f t="shared" si="1"/>
        <v>0</v>
      </c>
      <c r="K11" s="110">
        <f t="shared" si="2"/>
        <v>0</v>
      </c>
      <c r="L11" s="43">
        <v>1</v>
      </c>
      <c r="N11" s="51" t="s">
        <v>78</v>
      </c>
    </row>
    <row r="12" spans="1:19" ht="31.2" x14ac:dyDescent="0.3">
      <c r="A12" s="250" t="str">
        <f>IF(L12=1,"UNIT-"&amp;TEXT(COUNTIF($L$3:L12, "1"), "0"), "")</f>
        <v>UNIT-9</v>
      </c>
      <c r="B12" s="112" t="s">
        <v>10</v>
      </c>
      <c r="C12" s="95" t="s">
        <v>789</v>
      </c>
      <c r="D12" s="130"/>
      <c r="E12" s="262"/>
      <c r="F12" s="101">
        <v>1</v>
      </c>
      <c r="G12" s="88" t="s">
        <v>67</v>
      </c>
      <c r="H12" s="397">
        <f>COUNTIFS(B:B,"=Important",G:G,"=Function Available")</f>
        <v>0</v>
      </c>
      <c r="I12" s="110">
        <f t="shared" si="0"/>
        <v>1</v>
      </c>
      <c r="J12" s="110">
        <f t="shared" si="1"/>
        <v>0</v>
      </c>
      <c r="K12" s="110">
        <f t="shared" si="2"/>
        <v>0</v>
      </c>
      <c r="L12" s="43">
        <v>1</v>
      </c>
      <c r="N12" s="51" t="s">
        <v>78</v>
      </c>
    </row>
    <row r="13" spans="1:19" x14ac:dyDescent="0.3">
      <c r="A13" s="53" t="str">
        <f>IF(L13=1,"UNIT-"&amp;TEXT(COUNTIF($L$3:L13, "1"), "0"), "")</f>
        <v/>
      </c>
      <c r="B13" s="53"/>
      <c r="C13" s="141" t="s">
        <v>790</v>
      </c>
      <c r="D13" s="127"/>
      <c r="E13" s="223"/>
      <c r="F13" s="75"/>
      <c r="G13" s="411"/>
      <c r="H13" s="397">
        <f>COUNTIFS(B:B,"=Important",G:G,"=Function Not Available")</f>
        <v>0</v>
      </c>
    </row>
    <row r="14" spans="1:19" ht="31.2" x14ac:dyDescent="0.3">
      <c r="A14" s="250" t="str">
        <f>IF(L14=1,"UNIT-"&amp;TEXT(COUNTIF($L$3:L14, "1"), "0"), "")</f>
        <v>UNIT-10</v>
      </c>
      <c r="B14" s="77" t="s">
        <v>9</v>
      </c>
      <c r="C14" s="119" t="s">
        <v>791</v>
      </c>
      <c r="D14" s="143"/>
      <c r="E14" s="252"/>
      <c r="F14" s="81">
        <v>1</v>
      </c>
      <c r="G14" s="82" t="s">
        <v>67</v>
      </c>
      <c r="H14" s="397">
        <f>COUNTIFS(B:B,"=Important",G:G,"=Exception")</f>
        <v>0</v>
      </c>
      <c r="I14" s="110">
        <f t="shared" ref="I14:I18" si="3">IF(NOT(ISBLANK($B14)),VLOOKUP($B14,specdata,2,FALSE()),"")</f>
        <v>5</v>
      </c>
      <c r="J14" s="110">
        <f t="shared" ref="J14:J18" si="4">VLOOKUP(G14,AvailabilityData,2,FALSE())</f>
        <v>0</v>
      </c>
      <c r="K14" s="110">
        <f t="shared" ref="K14:K18" si="5">I14*J14</f>
        <v>0</v>
      </c>
      <c r="L14" s="43">
        <v>1</v>
      </c>
      <c r="N14" s="51" t="s">
        <v>87</v>
      </c>
    </row>
    <row r="15" spans="1:19" ht="31.2" x14ac:dyDescent="0.3">
      <c r="A15" s="250" t="str">
        <f>IF(L15=1,"UNIT-"&amp;TEXT(COUNTIF($L$3:L15, "1"), "0"), "")</f>
        <v>UNIT-11</v>
      </c>
      <c r="B15" s="77" t="s">
        <v>9</v>
      </c>
      <c r="C15" s="95" t="s">
        <v>792</v>
      </c>
      <c r="D15" s="143"/>
      <c r="E15" s="252"/>
      <c r="F15" s="87">
        <v>1</v>
      </c>
      <c r="G15" s="88" t="s">
        <v>67</v>
      </c>
      <c r="H15" s="142">
        <f>COUNTIFS(B:B,"=Informational",G:G,"=Select from Drop Down List")</f>
        <v>6</v>
      </c>
      <c r="I15" s="110">
        <f t="shared" si="3"/>
        <v>5</v>
      </c>
      <c r="J15" s="110">
        <f t="shared" si="4"/>
        <v>0</v>
      </c>
      <c r="K15" s="110">
        <f t="shared" si="5"/>
        <v>0</v>
      </c>
      <c r="L15" s="43">
        <v>1</v>
      </c>
      <c r="N15" s="51" t="s">
        <v>87</v>
      </c>
    </row>
    <row r="16" spans="1:19" ht="46.8" x14ac:dyDescent="0.3">
      <c r="A16" s="250" t="str">
        <f>IF(L16=1,"UNIT-"&amp;TEXT(COUNTIF($L$3:L16, "1"), "0"), "")</f>
        <v>UNIT-12</v>
      </c>
      <c r="B16" s="77" t="s">
        <v>9</v>
      </c>
      <c r="C16" s="95" t="s">
        <v>793</v>
      </c>
      <c r="D16" s="143"/>
      <c r="E16" s="252"/>
      <c r="F16" s="87">
        <v>1</v>
      </c>
      <c r="G16" s="88" t="s">
        <v>67</v>
      </c>
      <c r="H16" s="142">
        <f>COUNTIFS(B:B,"=Informational",G:G,"=Function Available")</f>
        <v>0</v>
      </c>
      <c r="I16" s="110">
        <f t="shared" si="3"/>
        <v>5</v>
      </c>
      <c r="J16" s="110">
        <f t="shared" si="4"/>
        <v>0</v>
      </c>
      <c r="K16" s="110">
        <f t="shared" si="5"/>
        <v>0</v>
      </c>
      <c r="L16" s="43">
        <v>1</v>
      </c>
      <c r="N16" s="51" t="s">
        <v>87</v>
      </c>
    </row>
    <row r="17" spans="1:14" ht="62.4" x14ac:dyDescent="0.3">
      <c r="A17" s="250" t="str">
        <f>IF(L17=1,"UNIT-"&amp;TEXT(COUNTIF($L$3:L17, "1"), "0"), "")</f>
        <v>UNIT-13</v>
      </c>
      <c r="B17" s="77" t="s">
        <v>10</v>
      </c>
      <c r="C17" s="95" t="s">
        <v>794</v>
      </c>
      <c r="D17" s="143"/>
      <c r="E17" s="252"/>
      <c r="F17" s="87">
        <v>1</v>
      </c>
      <c r="G17" s="88" t="s">
        <v>67</v>
      </c>
      <c r="H17" s="142">
        <f>COUNTIFS(B:B,"=Informational",G:G,"=Function Not Available")</f>
        <v>0</v>
      </c>
      <c r="I17" s="110">
        <f t="shared" si="3"/>
        <v>1</v>
      </c>
      <c r="J17" s="110">
        <f t="shared" si="4"/>
        <v>0</v>
      </c>
      <c r="K17" s="110">
        <f t="shared" si="5"/>
        <v>0</v>
      </c>
      <c r="L17" s="43">
        <v>1</v>
      </c>
      <c r="N17" s="51" t="s">
        <v>87</v>
      </c>
    </row>
    <row r="18" spans="1:14" ht="31.2" x14ac:dyDescent="0.3">
      <c r="A18" s="250" t="str">
        <f>IF(L18=1,"UNIT-"&amp;TEXT(COUNTIF($L$3:L18, "1"), "0"), "")</f>
        <v>UNIT-14</v>
      </c>
      <c r="B18" s="112" t="s">
        <v>10</v>
      </c>
      <c r="C18" s="95" t="s">
        <v>795</v>
      </c>
      <c r="D18" s="130"/>
      <c r="E18" s="262"/>
      <c r="F18" s="101">
        <v>1</v>
      </c>
      <c r="G18" s="88" t="s">
        <v>67</v>
      </c>
      <c r="H18" s="142">
        <f>COUNTIFS(B:B,"=Informational",G:G,"=Exception")</f>
        <v>0</v>
      </c>
      <c r="I18" s="110">
        <f t="shared" si="3"/>
        <v>1</v>
      </c>
      <c r="J18" s="110">
        <f t="shared" si="4"/>
        <v>0</v>
      </c>
      <c r="K18" s="110">
        <f t="shared" si="5"/>
        <v>0</v>
      </c>
      <c r="L18" s="43">
        <v>1</v>
      </c>
      <c r="N18" s="51" t="s">
        <v>87</v>
      </c>
    </row>
    <row r="19" spans="1:14" x14ac:dyDescent="0.3">
      <c r="A19" s="53" t="str">
        <f>IF(L19=1,"UNIT-"&amp;TEXT(COUNTIF($L$3:L19, "1"), "0"), "")</f>
        <v/>
      </c>
      <c r="B19" s="53"/>
      <c r="C19" s="141" t="s">
        <v>796</v>
      </c>
      <c r="D19" s="127"/>
      <c r="E19" s="223"/>
      <c r="F19" s="75"/>
      <c r="G19" s="411"/>
    </row>
    <row r="20" spans="1:14" ht="30" customHeight="1" x14ac:dyDescent="0.3">
      <c r="A20" s="250" t="str">
        <f>IF(L20=1,"UNIT-"&amp;TEXT(COUNTIF($L$3:L20, "1"), "0"), "")</f>
        <v>UNIT-15</v>
      </c>
      <c r="B20" s="77" t="s">
        <v>10</v>
      </c>
      <c r="C20" s="119" t="s">
        <v>797</v>
      </c>
      <c r="D20" s="143"/>
      <c r="E20" s="252"/>
      <c r="F20" s="81">
        <v>1</v>
      </c>
      <c r="G20" s="82" t="s">
        <v>67</v>
      </c>
      <c r="I20" s="110">
        <f>IF(NOT(ISBLANK($B20)),VLOOKUP($B20,specdata,2,FALSE()),"")</f>
        <v>1</v>
      </c>
      <c r="J20" s="110">
        <f>VLOOKUP(G20,AvailabilityData,2,FALSE())</f>
        <v>0</v>
      </c>
      <c r="K20" s="110">
        <f>I20*J20</f>
        <v>0</v>
      </c>
      <c r="L20" s="43">
        <v>1</v>
      </c>
      <c r="N20" s="51" t="s">
        <v>78</v>
      </c>
    </row>
    <row r="21" spans="1:14" ht="46.8" x14ac:dyDescent="0.3">
      <c r="A21" s="250" t="str">
        <f>IF(L21=1,"UNIT-"&amp;TEXT(COUNTIF($L$3:L21, "1"), "0"), "")</f>
        <v>UNIT-16</v>
      </c>
      <c r="B21" s="112" t="s">
        <v>10</v>
      </c>
      <c r="C21" s="95" t="s">
        <v>798</v>
      </c>
      <c r="D21" s="130"/>
      <c r="E21" s="262"/>
      <c r="F21" s="101">
        <v>1</v>
      </c>
      <c r="G21" s="88" t="s">
        <v>67</v>
      </c>
      <c r="I21" s="110">
        <f>IF(NOT(ISBLANK($B21)),VLOOKUP($B21,specdata,2,FALSE()),"")</f>
        <v>1</v>
      </c>
      <c r="J21" s="110">
        <f>VLOOKUP(G21,AvailabilityData,2,FALSE())</f>
        <v>0</v>
      </c>
      <c r="K21" s="110">
        <f>I21*J21</f>
        <v>0</v>
      </c>
      <c r="L21" s="43">
        <v>1</v>
      </c>
      <c r="N21" s="51" t="s">
        <v>78</v>
      </c>
    </row>
    <row r="22" spans="1:14" x14ac:dyDescent="0.3">
      <c r="A22" s="53" t="str">
        <f>IF(L22=1,"UNIT-"&amp;TEXT(COUNTIF($L$3:L22, "1"), "0"), "")</f>
        <v/>
      </c>
      <c r="B22" s="53"/>
      <c r="C22" s="144" t="s">
        <v>799</v>
      </c>
      <c r="D22" s="127"/>
      <c r="E22" s="223"/>
      <c r="F22" s="75"/>
      <c r="G22" s="411"/>
    </row>
    <row r="23" spans="1:14" ht="30" customHeight="1" x14ac:dyDescent="0.3">
      <c r="A23" s="250" t="str">
        <f>IF(L23=1,"UNIT-"&amp;TEXT(COUNTIF($L$3:L23, "1"), "0"), "")</f>
        <v>UNIT-17</v>
      </c>
      <c r="B23" s="77" t="s">
        <v>10</v>
      </c>
      <c r="C23" s="119" t="s">
        <v>800</v>
      </c>
      <c r="D23" s="143"/>
      <c r="E23" s="252"/>
      <c r="F23" s="81">
        <v>1</v>
      </c>
      <c r="G23" s="82" t="s">
        <v>67</v>
      </c>
      <c r="I23" s="110">
        <f>IF(NOT(ISBLANK($B23)),VLOOKUP($B23,specdata,2,FALSE()),"")</f>
        <v>1</v>
      </c>
      <c r="J23" s="110">
        <f>VLOOKUP(G23,AvailabilityData,2,FALSE())</f>
        <v>0</v>
      </c>
      <c r="K23" s="110">
        <f>I23*J23</f>
        <v>0</v>
      </c>
      <c r="L23" s="43">
        <v>1</v>
      </c>
      <c r="N23" s="51" t="s">
        <v>78</v>
      </c>
    </row>
    <row r="24" spans="1:14" ht="31.2" x14ac:dyDescent="0.3">
      <c r="A24" s="250" t="str">
        <f>IF(L24=1,"UNIT-"&amp;TEXT(COUNTIF($L$3:L24, "1"), "0"), "")</f>
        <v>UNIT-18</v>
      </c>
      <c r="B24" s="112" t="s">
        <v>10</v>
      </c>
      <c r="C24" s="95" t="s">
        <v>801</v>
      </c>
      <c r="D24" s="130"/>
      <c r="E24" s="262"/>
      <c r="F24" s="101">
        <v>1</v>
      </c>
      <c r="G24" s="88" t="s">
        <v>67</v>
      </c>
      <c r="I24" s="110">
        <f>IF(NOT(ISBLANK($B24)),VLOOKUP($B24,specdata,2,FALSE()),"")</f>
        <v>1</v>
      </c>
      <c r="J24" s="110">
        <f>VLOOKUP(G24,AvailabilityData,2,FALSE())</f>
        <v>0</v>
      </c>
      <c r="K24" s="110">
        <f>I24*J24</f>
        <v>0</v>
      </c>
      <c r="L24" s="43">
        <v>1</v>
      </c>
      <c r="N24" s="51" t="s">
        <v>78</v>
      </c>
    </row>
    <row r="25" spans="1:14" x14ac:dyDescent="0.3">
      <c r="A25" s="53" t="str">
        <f>IF(L25=1,"UNIT-"&amp;TEXT(COUNTIF($L$3:L25, "1"), "0"), "")</f>
        <v/>
      </c>
      <c r="B25" s="53"/>
      <c r="C25" s="144" t="s">
        <v>802</v>
      </c>
      <c r="D25" s="127"/>
      <c r="E25" s="223"/>
      <c r="F25" s="75"/>
      <c r="G25" s="411"/>
    </row>
    <row r="26" spans="1:14" ht="31.2" x14ac:dyDescent="0.3">
      <c r="A26" s="250" t="str">
        <f>IF(L26=1,"UNIT-"&amp;TEXT(COUNTIF($L$3:L26, "1"), "0"), "")</f>
        <v>UNIT-19</v>
      </c>
      <c r="B26" s="77" t="s">
        <v>10</v>
      </c>
      <c r="C26" s="119" t="s">
        <v>803</v>
      </c>
      <c r="D26" s="143"/>
      <c r="E26" s="252"/>
      <c r="F26" s="81">
        <v>1</v>
      </c>
      <c r="G26" s="82" t="s">
        <v>67</v>
      </c>
      <c r="I26" s="110">
        <f t="shared" ref="I26:I32" si="6">IF(NOT(ISBLANK($B26)),VLOOKUP($B26,specdata,2,FALSE()),"")</f>
        <v>1</v>
      </c>
      <c r="J26" s="110">
        <f t="shared" ref="J26:J32" si="7">VLOOKUP(G26,AvailabilityData,2,FALSE())</f>
        <v>0</v>
      </c>
      <c r="K26" s="110">
        <f t="shared" ref="K26:K32" si="8">I26*J26</f>
        <v>0</v>
      </c>
      <c r="L26" s="43">
        <v>1</v>
      </c>
      <c r="N26" s="51" t="s">
        <v>78</v>
      </c>
    </row>
    <row r="27" spans="1:14" ht="62.4" x14ac:dyDescent="0.3">
      <c r="A27" s="250" t="str">
        <f>IF(L27=1,"UNIT-"&amp;TEXT(COUNTIF($L$3:L27, "1"), "0"), "")</f>
        <v>UNIT-20</v>
      </c>
      <c r="B27" s="77" t="s">
        <v>10</v>
      </c>
      <c r="C27" s="95" t="s">
        <v>804</v>
      </c>
      <c r="D27" s="143"/>
      <c r="E27" s="252"/>
      <c r="F27" s="87">
        <v>1</v>
      </c>
      <c r="G27" s="88" t="s">
        <v>67</v>
      </c>
      <c r="I27" s="110">
        <f t="shared" si="6"/>
        <v>1</v>
      </c>
      <c r="J27" s="110">
        <f t="shared" si="7"/>
        <v>0</v>
      </c>
      <c r="K27" s="110">
        <f t="shared" si="8"/>
        <v>0</v>
      </c>
      <c r="L27" s="43">
        <v>1</v>
      </c>
      <c r="N27" s="51" t="s">
        <v>78</v>
      </c>
    </row>
    <row r="28" spans="1:14" ht="46.8" x14ac:dyDescent="0.3">
      <c r="A28" s="250" t="str">
        <f>IF(L28=1,"UNIT-"&amp;TEXT(COUNTIF($L$3:L28, "1"), "0"), "")</f>
        <v>UNIT-21</v>
      </c>
      <c r="B28" s="77" t="s">
        <v>10</v>
      </c>
      <c r="C28" s="95" t="s">
        <v>805</v>
      </c>
      <c r="D28" s="143"/>
      <c r="E28" s="252"/>
      <c r="F28" s="87">
        <v>1</v>
      </c>
      <c r="G28" s="88" t="s">
        <v>67</v>
      </c>
      <c r="I28" s="110">
        <f t="shared" si="6"/>
        <v>1</v>
      </c>
      <c r="J28" s="110">
        <f t="shared" si="7"/>
        <v>0</v>
      </c>
      <c r="K28" s="110">
        <f t="shared" si="8"/>
        <v>0</v>
      </c>
      <c r="L28" s="43">
        <v>1</v>
      </c>
      <c r="N28" s="51" t="s">
        <v>78</v>
      </c>
    </row>
    <row r="29" spans="1:14" x14ac:dyDescent="0.3">
      <c r="A29" s="250" t="str">
        <f>IF(L29=1,"UNIT-"&amp;TEXT(COUNTIF($L$3:L29, "1"), "0"), "")</f>
        <v>UNIT-22</v>
      </c>
      <c r="B29" s="77" t="s">
        <v>10</v>
      </c>
      <c r="C29" s="95" t="s">
        <v>806</v>
      </c>
      <c r="D29" s="143"/>
      <c r="E29" s="252"/>
      <c r="F29" s="87">
        <v>1</v>
      </c>
      <c r="G29" s="88" t="s">
        <v>67</v>
      </c>
      <c r="I29" s="110">
        <f t="shared" si="6"/>
        <v>1</v>
      </c>
      <c r="J29" s="110">
        <f t="shared" si="7"/>
        <v>0</v>
      </c>
      <c r="K29" s="110">
        <f t="shared" si="8"/>
        <v>0</v>
      </c>
      <c r="L29" s="43">
        <v>1</v>
      </c>
      <c r="N29" s="51" t="s">
        <v>78</v>
      </c>
    </row>
    <row r="30" spans="1:14" ht="30" customHeight="1" x14ac:dyDescent="0.3">
      <c r="A30" s="250" t="str">
        <f>IF(L30=1,"UNIT-"&amp;TEXT(COUNTIF($L$3:L30, "1"), "0"), "")</f>
        <v>UNIT-23</v>
      </c>
      <c r="B30" s="77" t="s">
        <v>10</v>
      </c>
      <c r="C30" s="95" t="s">
        <v>807</v>
      </c>
      <c r="D30" s="143"/>
      <c r="E30" s="252"/>
      <c r="F30" s="87">
        <v>1</v>
      </c>
      <c r="G30" s="88" t="s">
        <v>67</v>
      </c>
      <c r="I30" s="110">
        <f t="shared" si="6"/>
        <v>1</v>
      </c>
      <c r="J30" s="110">
        <f t="shared" si="7"/>
        <v>0</v>
      </c>
      <c r="K30" s="110">
        <f t="shared" si="8"/>
        <v>0</v>
      </c>
      <c r="L30" s="43">
        <v>1</v>
      </c>
      <c r="N30" s="51" t="s">
        <v>78</v>
      </c>
    </row>
    <row r="31" spans="1:14" ht="30" customHeight="1" x14ac:dyDescent="0.3">
      <c r="A31" s="250" t="str">
        <f>IF(L31=1,"UNIT-"&amp;TEXT(COUNTIF($L$3:L31, "1"), "0"), "")</f>
        <v>UNIT-24</v>
      </c>
      <c r="B31" s="77" t="s">
        <v>10</v>
      </c>
      <c r="C31" s="95" t="s">
        <v>808</v>
      </c>
      <c r="D31" s="143"/>
      <c r="E31" s="252"/>
      <c r="F31" s="87">
        <v>1</v>
      </c>
      <c r="G31" s="88" t="s">
        <v>67</v>
      </c>
      <c r="I31" s="110">
        <f t="shared" si="6"/>
        <v>1</v>
      </c>
      <c r="J31" s="110">
        <f t="shared" si="7"/>
        <v>0</v>
      </c>
      <c r="K31" s="110">
        <f t="shared" si="8"/>
        <v>0</v>
      </c>
      <c r="L31" s="43">
        <v>1</v>
      </c>
      <c r="N31" s="51" t="s">
        <v>78</v>
      </c>
    </row>
    <row r="32" spans="1:14" ht="31.2" x14ac:dyDescent="0.3">
      <c r="A32" s="250" t="str">
        <f>IF(L32=1,"UNIT-"&amp;TEXT(COUNTIF($L$3:L32, "1"), "0"), "")</f>
        <v>UNIT-25</v>
      </c>
      <c r="B32" s="112" t="s">
        <v>10</v>
      </c>
      <c r="C32" s="95" t="s">
        <v>809</v>
      </c>
      <c r="D32" s="130"/>
      <c r="E32" s="262"/>
      <c r="F32" s="101">
        <v>1</v>
      </c>
      <c r="G32" s="88" t="s">
        <v>67</v>
      </c>
      <c r="I32" s="110">
        <f t="shared" si="6"/>
        <v>1</v>
      </c>
      <c r="J32" s="110">
        <f t="shared" si="7"/>
        <v>0</v>
      </c>
      <c r="K32" s="110">
        <f t="shared" si="8"/>
        <v>0</v>
      </c>
      <c r="L32" s="43">
        <v>1</v>
      </c>
      <c r="N32" s="51" t="s">
        <v>78</v>
      </c>
    </row>
    <row r="33" spans="1:14" x14ac:dyDescent="0.3">
      <c r="A33" s="53" t="str">
        <f>IF(L33=1,"UNIT-"&amp;TEXT(COUNTIF($L$3:L33, "1"), "0"), "")</f>
        <v/>
      </c>
      <c r="B33" s="53"/>
      <c r="C33" s="144" t="s">
        <v>810</v>
      </c>
      <c r="D33" s="127"/>
      <c r="E33" s="223"/>
      <c r="F33" s="75"/>
      <c r="G33" s="411"/>
    </row>
    <row r="34" spans="1:14" ht="31.2" x14ac:dyDescent="0.3">
      <c r="A34" s="250" t="str">
        <f>IF(L34=1,"UNIT-"&amp;TEXT(COUNTIF($L$3:L34, "1"), "0"), "")</f>
        <v>UNIT-26</v>
      </c>
      <c r="B34" s="77" t="s">
        <v>10</v>
      </c>
      <c r="C34" s="119" t="s">
        <v>811</v>
      </c>
      <c r="D34" s="143"/>
      <c r="E34" s="252"/>
      <c r="F34" s="81">
        <v>1</v>
      </c>
      <c r="G34" s="82" t="s">
        <v>67</v>
      </c>
      <c r="I34" s="110">
        <f>IF(NOT(ISBLANK($B34)),VLOOKUP($B34,specdata,2,FALSE()),"")</f>
        <v>1</v>
      </c>
      <c r="J34" s="110">
        <f>VLOOKUP(G34,AvailabilityData,2,FALSE())</f>
        <v>0</v>
      </c>
      <c r="K34" s="110">
        <f>I34*J34</f>
        <v>0</v>
      </c>
      <c r="L34" s="43">
        <v>1</v>
      </c>
      <c r="N34" s="51" t="s">
        <v>78</v>
      </c>
    </row>
    <row r="35" spans="1:14" ht="46.8" x14ac:dyDescent="0.3">
      <c r="A35" s="250" t="str">
        <f>IF(L35=1,"UNIT-"&amp;TEXT(COUNTIF($L$3:L35, "1"), "0"), "")</f>
        <v>UNIT-27</v>
      </c>
      <c r="B35" s="77" t="s">
        <v>10</v>
      </c>
      <c r="C35" s="95" t="s">
        <v>812</v>
      </c>
      <c r="D35" s="143"/>
      <c r="E35" s="252"/>
      <c r="F35" s="87">
        <v>1</v>
      </c>
      <c r="G35" s="88" t="s">
        <v>67</v>
      </c>
      <c r="I35" s="110">
        <f>IF(NOT(ISBLANK($B35)),VLOOKUP($B35,specdata,2,FALSE()),"")</f>
        <v>1</v>
      </c>
      <c r="J35" s="110">
        <f>VLOOKUP(G35,AvailabilityData,2,FALSE())</f>
        <v>0</v>
      </c>
      <c r="K35" s="110">
        <f>I35*J35</f>
        <v>0</v>
      </c>
      <c r="L35" s="43">
        <v>1</v>
      </c>
      <c r="N35" s="51" t="s">
        <v>78</v>
      </c>
    </row>
    <row r="36" spans="1:14" ht="31.2" x14ac:dyDescent="0.3">
      <c r="A36" s="250" t="str">
        <f>IF(L36=1,"UNIT-"&amp;TEXT(COUNTIF($L$3:L36, "1"), "0"), "")</f>
        <v>UNIT-28</v>
      </c>
      <c r="B36" s="77" t="s">
        <v>10</v>
      </c>
      <c r="C36" s="95" t="s">
        <v>813</v>
      </c>
      <c r="D36" s="143"/>
      <c r="E36" s="252"/>
      <c r="F36" s="87">
        <v>1</v>
      </c>
      <c r="G36" s="88" t="s">
        <v>67</v>
      </c>
      <c r="I36" s="110">
        <f>IF(NOT(ISBLANK($B36)),VLOOKUP($B36,specdata,2,FALSE()),"")</f>
        <v>1</v>
      </c>
      <c r="J36" s="110">
        <f>VLOOKUP(G36,AvailabilityData,2,FALSE())</f>
        <v>0</v>
      </c>
      <c r="K36" s="110">
        <f>I36*J36</f>
        <v>0</v>
      </c>
      <c r="L36" s="43">
        <v>1</v>
      </c>
      <c r="N36" s="51" t="s">
        <v>78</v>
      </c>
    </row>
    <row r="37" spans="1:14" ht="31.2" x14ac:dyDescent="0.3">
      <c r="A37" s="250" t="str">
        <f>IF(L37=1,"UNIT-"&amp;TEXT(COUNTIF($L$3:L37, "1"), "0"), "")</f>
        <v>UNIT-29</v>
      </c>
      <c r="B37" s="112" t="s">
        <v>10</v>
      </c>
      <c r="C37" s="95" t="s">
        <v>814</v>
      </c>
      <c r="D37" s="130"/>
      <c r="E37" s="262"/>
      <c r="F37" s="101">
        <v>1</v>
      </c>
      <c r="G37" s="88" t="s">
        <v>67</v>
      </c>
      <c r="I37" s="110">
        <f>IF(NOT(ISBLANK($B37)),VLOOKUP($B37,specdata,2,FALSE()),"")</f>
        <v>1</v>
      </c>
      <c r="J37" s="110">
        <f>VLOOKUP(G37,AvailabilityData,2,FALSE())</f>
        <v>0</v>
      </c>
      <c r="K37" s="110">
        <f>I37*J37</f>
        <v>0</v>
      </c>
      <c r="L37" s="43">
        <v>1</v>
      </c>
      <c r="N37" s="51" t="s">
        <v>78</v>
      </c>
    </row>
    <row r="38" spans="1:14" x14ac:dyDescent="0.3">
      <c r="A38" s="53" t="str">
        <f>IF(L38=1,"UNIT-"&amp;TEXT(COUNTIF($L$3:L38, "1"), "0"), "")</f>
        <v/>
      </c>
      <c r="B38" s="53"/>
      <c r="C38" s="144" t="s">
        <v>815</v>
      </c>
      <c r="D38" s="127"/>
      <c r="E38" s="223"/>
      <c r="F38" s="75"/>
      <c r="G38" s="411"/>
    </row>
    <row r="39" spans="1:14" ht="31.2" x14ac:dyDescent="0.3">
      <c r="A39" s="250" t="str">
        <f>IF(L39=1,"UNIT-"&amp;TEXT(COUNTIF($L$3:L39, "1"), "0"), "")</f>
        <v>UNIT-30</v>
      </c>
      <c r="B39" s="77" t="s">
        <v>10</v>
      </c>
      <c r="C39" s="119" t="s">
        <v>816</v>
      </c>
      <c r="D39" s="143"/>
      <c r="E39" s="252"/>
      <c r="F39" s="81">
        <v>1</v>
      </c>
      <c r="G39" s="82" t="s">
        <v>67</v>
      </c>
      <c r="I39" s="110">
        <f>IF(NOT(ISBLANK($B39)),VLOOKUP($B39,specdata,2,FALSE()),"")</f>
        <v>1</v>
      </c>
      <c r="J39" s="110">
        <f>VLOOKUP(G39,AvailabilityData,2,FALSE())</f>
        <v>0</v>
      </c>
      <c r="K39" s="110">
        <f>I39*J39</f>
        <v>0</v>
      </c>
      <c r="L39" s="43">
        <v>1</v>
      </c>
      <c r="N39" s="51" t="s">
        <v>78</v>
      </c>
    </row>
    <row r="40" spans="1:14" ht="30" customHeight="1" x14ac:dyDescent="0.3">
      <c r="A40" s="250" t="str">
        <f>IF(L40=1,"UNIT-"&amp;TEXT(COUNTIF($L$3:L40, "1"), "0"), "")</f>
        <v>UNIT-31</v>
      </c>
      <c r="B40" s="77" t="s">
        <v>10</v>
      </c>
      <c r="C40" s="95" t="s">
        <v>817</v>
      </c>
      <c r="D40" s="143"/>
      <c r="E40" s="252"/>
      <c r="F40" s="87">
        <v>1</v>
      </c>
      <c r="G40" s="88" t="s">
        <v>67</v>
      </c>
      <c r="I40" s="110">
        <f>IF(NOT(ISBLANK($B40)),VLOOKUP($B40,specdata,2,FALSE()),"")</f>
        <v>1</v>
      </c>
      <c r="J40" s="110">
        <f>VLOOKUP(G40,AvailabilityData,2,FALSE())</f>
        <v>0</v>
      </c>
      <c r="K40" s="110">
        <f>I40*J40</f>
        <v>0</v>
      </c>
      <c r="L40" s="43">
        <v>1</v>
      </c>
      <c r="N40" s="51" t="s">
        <v>78</v>
      </c>
    </row>
    <row r="41" spans="1:14" ht="46.8" x14ac:dyDescent="0.3">
      <c r="A41" s="250" t="str">
        <f>IF(L41=1,"UNIT-"&amp;TEXT(COUNTIF($L$3:L41, "1"), "0"), "")</f>
        <v>UNIT-32</v>
      </c>
      <c r="B41" s="77" t="s">
        <v>10</v>
      </c>
      <c r="C41" s="95" t="s">
        <v>818</v>
      </c>
      <c r="D41" s="143"/>
      <c r="E41" s="252"/>
      <c r="F41" s="87">
        <v>1</v>
      </c>
      <c r="G41" s="88" t="s">
        <v>67</v>
      </c>
      <c r="I41" s="110">
        <f>IF(NOT(ISBLANK($B41)),VLOOKUP($B41,specdata,2,FALSE()),"")</f>
        <v>1</v>
      </c>
      <c r="J41" s="110">
        <f>VLOOKUP(G41,AvailabilityData,2,FALSE())</f>
        <v>0</v>
      </c>
      <c r="K41" s="110">
        <f>I41*J41</f>
        <v>0</v>
      </c>
      <c r="L41" s="43">
        <v>1</v>
      </c>
      <c r="N41" s="51" t="s">
        <v>78</v>
      </c>
    </row>
    <row r="42" spans="1:14" ht="31.2" x14ac:dyDescent="0.3">
      <c r="A42" s="250" t="str">
        <f>IF(L42=1,"UNIT-"&amp;TEXT(COUNTIF($L$3:L42, "1"), "0"), "")</f>
        <v>UNIT-33</v>
      </c>
      <c r="B42" s="77" t="s">
        <v>10</v>
      </c>
      <c r="C42" s="95" t="s">
        <v>819</v>
      </c>
      <c r="D42" s="143"/>
      <c r="E42" s="252"/>
      <c r="F42" s="87">
        <v>1</v>
      </c>
      <c r="G42" s="88" t="s">
        <v>67</v>
      </c>
      <c r="I42" s="110">
        <f>IF(NOT(ISBLANK($B42)),VLOOKUP($B42,specdata,2,FALSE()),"")</f>
        <v>1</v>
      </c>
      <c r="J42" s="110">
        <f>VLOOKUP(G42,AvailabilityData,2,FALSE())</f>
        <v>0</v>
      </c>
      <c r="K42" s="110">
        <f>I42*J42</f>
        <v>0</v>
      </c>
      <c r="L42" s="43">
        <v>1</v>
      </c>
      <c r="N42" s="51" t="s">
        <v>78</v>
      </c>
    </row>
    <row r="43" spans="1:14" ht="31.2" x14ac:dyDescent="0.3">
      <c r="A43" s="250" t="str">
        <f>IF(L43=1,"UNIT-"&amp;TEXT(COUNTIF($L$3:L43, "1"), "0"), "")</f>
        <v>UNIT-34</v>
      </c>
      <c r="B43" s="112" t="s">
        <v>10</v>
      </c>
      <c r="C43" s="95" t="s">
        <v>820</v>
      </c>
      <c r="D43" s="130"/>
      <c r="E43" s="262"/>
      <c r="F43" s="101">
        <v>1</v>
      </c>
      <c r="G43" s="88" t="s">
        <v>67</v>
      </c>
      <c r="I43" s="110">
        <f>IF(NOT(ISBLANK($B43)),VLOOKUP($B43,specdata,2,FALSE()),"")</f>
        <v>1</v>
      </c>
      <c r="J43" s="110">
        <f>VLOOKUP(G43,AvailabilityData,2,FALSE())</f>
        <v>0</v>
      </c>
      <c r="K43" s="110">
        <f>I43*J43</f>
        <v>0</v>
      </c>
      <c r="L43" s="43">
        <v>1</v>
      </c>
      <c r="N43" s="51" t="s">
        <v>78</v>
      </c>
    </row>
    <row r="44" spans="1:14" x14ac:dyDescent="0.3">
      <c r="A44" s="53" t="str">
        <f>IF(L44=1,"UNIT-"&amp;TEXT(COUNTIF($L$3:L44, "1"), "0"), "")</f>
        <v/>
      </c>
      <c r="B44" s="53"/>
      <c r="C44" s="144" t="s">
        <v>821</v>
      </c>
      <c r="D44" s="127"/>
      <c r="E44" s="223"/>
      <c r="F44" s="75"/>
      <c r="G44" s="411"/>
    </row>
    <row r="45" spans="1:14" ht="46.8" x14ac:dyDescent="0.3">
      <c r="A45" s="250" t="str">
        <f>IF(L45=1,"UNIT-"&amp;TEXT(COUNTIF($L$3:L45, "1"), "0"), "")</f>
        <v>UNIT-35</v>
      </c>
      <c r="B45" s="77" t="s">
        <v>10</v>
      </c>
      <c r="C45" s="95" t="s">
        <v>822</v>
      </c>
      <c r="D45" s="143"/>
      <c r="E45" s="252"/>
      <c r="F45" s="87">
        <v>1</v>
      </c>
      <c r="G45" s="88" t="s">
        <v>67</v>
      </c>
      <c r="I45" s="110">
        <f>IF(NOT(ISBLANK($B45)),VLOOKUP($B45,specdata,2,FALSE()),"")</f>
        <v>1</v>
      </c>
      <c r="J45" s="110">
        <f>VLOOKUP(G45,AvailabilityData,2,FALSE())</f>
        <v>0</v>
      </c>
      <c r="K45" s="110">
        <f>I45*J45</f>
        <v>0</v>
      </c>
      <c r="L45" s="43">
        <v>1</v>
      </c>
      <c r="N45" s="51" t="s">
        <v>78</v>
      </c>
    </row>
    <row r="46" spans="1:14" ht="31.2" x14ac:dyDescent="0.3">
      <c r="A46" s="250" t="str">
        <f>IF(L46=1,"UNIT-"&amp;TEXT(COUNTIF($L$3:L46, "1"), "0"), "")</f>
        <v>UNIT-36</v>
      </c>
      <c r="B46" s="77" t="s">
        <v>10</v>
      </c>
      <c r="C46" s="95" t="s">
        <v>823</v>
      </c>
      <c r="D46" s="143"/>
      <c r="E46" s="252"/>
      <c r="F46" s="87">
        <v>1</v>
      </c>
      <c r="G46" s="88" t="s">
        <v>67</v>
      </c>
      <c r="I46" s="110">
        <f>IF(NOT(ISBLANK($B46)),VLOOKUP($B46,specdata,2,FALSE()),"")</f>
        <v>1</v>
      </c>
      <c r="J46" s="110">
        <f>VLOOKUP(G46,AvailabilityData,2,FALSE())</f>
        <v>0</v>
      </c>
      <c r="K46" s="110">
        <f>I46*J46</f>
        <v>0</v>
      </c>
      <c r="L46" s="43">
        <v>1</v>
      </c>
      <c r="N46" s="51" t="s">
        <v>78</v>
      </c>
    </row>
    <row r="47" spans="1:14" ht="31.2" x14ac:dyDescent="0.3">
      <c r="A47" s="250" t="str">
        <f>IF(L47=1,"UNIT-"&amp;TEXT(COUNTIF($L$3:L47, "1"), "0"), "")</f>
        <v>UNIT-37</v>
      </c>
      <c r="B47" s="112" t="s">
        <v>10</v>
      </c>
      <c r="C47" s="95" t="s">
        <v>824</v>
      </c>
      <c r="D47" s="130"/>
      <c r="E47" s="262"/>
      <c r="F47" s="101">
        <v>1</v>
      </c>
      <c r="G47" s="88" t="s">
        <v>67</v>
      </c>
      <c r="I47" s="110">
        <f>IF(NOT(ISBLANK($B47)),VLOOKUP($B47,specdata,2,FALSE()),"")</f>
        <v>1</v>
      </c>
      <c r="J47" s="110">
        <f>VLOOKUP(G47,AvailabilityData,2,FALSE())</f>
        <v>0</v>
      </c>
      <c r="K47" s="110">
        <f>I47*J47</f>
        <v>0</v>
      </c>
      <c r="L47" s="43">
        <v>1</v>
      </c>
      <c r="N47" s="51" t="s">
        <v>78</v>
      </c>
    </row>
    <row r="48" spans="1:14" x14ac:dyDescent="0.3">
      <c r="A48" s="53" t="str">
        <f>IF(L48=1,"UNIT-"&amp;TEXT(COUNTIF($L$3:L48, "1"), "0"), "")</f>
        <v/>
      </c>
      <c r="B48" s="53"/>
      <c r="C48" s="144" t="s">
        <v>825</v>
      </c>
      <c r="D48" s="127"/>
      <c r="E48" s="223"/>
      <c r="F48" s="75"/>
      <c r="G48" s="411"/>
    </row>
    <row r="49" spans="1:14" ht="31.2" x14ac:dyDescent="0.3">
      <c r="A49" s="250" t="str">
        <f>IF(L49=1,"UNIT-"&amp;TEXT(COUNTIF($L$3:L49, "1"), "0"), "")</f>
        <v>UNIT-38</v>
      </c>
      <c r="B49" s="112" t="s">
        <v>10</v>
      </c>
      <c r="C49" s="119" t="s">
        <v>826</v>
      </c>
      <c r="D49" s="130"/>
      <c r="E49" s="262"/>
      <c r="F49" s="116">
        <v>1</v>
      </c>
      <c r="G49" s="88" t="s">
        <v>67</v>
      </c>
      <c r="I49" s="110">
        <f>IF(NOT(ISBLANK($B49)),VLOOKUP($B49,specdata,2,FALSE()),"")</f>
        <v>1</v>
      </c>
      <c r="J49" s="110">
        <f>VLOOKUP(G49,AvailabilityData,2,FALSE())</f>
        <v>0</v>
      </c>
      <c r="K49" s="110">
        <f>I49*J49</f>
        <v>0</v>
      </c>
      <c r="L49" s="43">
        <v>1</v>
      </c>
      <c r="N49" s="51" t="s">
        <v>78</v>
      </c>
    </row>
    <row r="50" spans="1:14" x14ac:dyDescent="0.3">
      <c r="A50" s="53" t="str">
        <f>IF(L50=1,"UNIT-"&amp;TEXT(COUNTIF($L$3:L50, "1"), "0"), "")</f>
        <v/>
      </c>
      <c r="B50" s="53"/>
      <c r="C50" s="141" t="s">
        <v>827</v>
      </c>
      <c r="D50" s="127"/>
      <c r="E50" s="223"/>
      <c r="F50" s="75"/>
      <c r="G50" s="411"/>
    </row>
    <row r="51" spans="1:14" ht="31.2" x14ac:dyDescent="0.3">
      <c r="A51" s="250" t="str">
        <f>IF(L51=1,"UNIT-"&amp;TEXT(COUNTIF($L$3:L51, "1"), "0"), "")</f>
        <v>UNIT-39</v>
      </c>
      <c r="B51" s="112" t="s">
        <v>10</v>
      </c>
      <c r="C51" s="119" t="s">
        <v>828</v>
      </c>
      <c r="D51" s="130"/>
      <c r="E51" s="262"/>
      <c r="F51" s="116">
        <v>1</v>
      </c>
      <c r="G51" s="88" t="s">
        <v>67</v>
      </c>
      <c r="I51" s="110">
        <f>IF(NOT(ISBLANK($B51)),VLOOKUP($B51,specdata,2,FALSE()),"")</f>
        <v>1</v>
      </c>
      <c r="J51" s="110">
        <f>VLOOKUP(G51,AvailabilityData,2,FALSE())</f>
        <v>0</v>
      </c>
      <c r="K51" s="110">
        <f>I51*J51</f>
        <v>0</v>
      </c>
      <c r="L51" s="43">
        <v>1</v>
      </c>
      <c r="N51" s="51" t="s">
        <v>78</v>
      </c>
    </row>
    <row r="52" spans="1:14" x14ac:dyDescent="0.3">
      <c r="A52" s="53" t="str">
        <f>IF(L52=1,"UNIT-"&amp;TEXT(COUNTIF($L$3:L52, "1"), "0"), "")</f>
        <v/>
      </c>
      <c r="B52" s="53"/>
      <c r="C52" s="144" t="s">
        <v>829</v>
      </c>
      <c r="D52" s="127"/>
      <c r="E52" s="223"/>
      <c r="F52" s="75"/>
      <c r="G52" s="411"/>
    </row>
    <row r="53" spans="1:14" ht="31.2" x14ac:dyDescent="0.3">
      <c r="A53" s="250" t="str">
        <f>IF(L53=1,"UNIT-"&amp;TEXT(COUNTIF($L$3:L53, "1"), "0"), "")</f>
        <v>UNIT-40</v>
      </c>
      <c r="B53" s="402" t="s">
        <v>18</v>
      </c>
      <c r="C53" s="119" t="s">
        <v>830</v>
      </c>
      <c r="D53" s="143"/>
      <c r="E53" s="252"/>
      <c r="F53" s="81">
        <v>1</v>
      </c>
      <c r="G53" s="82" t="s">
        <v>67</v>
      </c>
      <c r="I53" s="110">
        <f t="shared" ref="I53:I54" si="9">IF(NOT(ISBLANK($B53)),VLOOKUP($B53,specdata,2,FALSE()),"")</f>
        <v>0</v>
      </c>
      <c r="J53" s="110">
        <f t="shared" ref="J53:J54" si="10">VLOOKUP(G53,AvailabilityData,2,FALSE())</f>
        <v>0</v>
      </c>
      <c r="K53" s="110">
        <f t="shared" ref="K53:K54" si="11">I53*J53</f>
        <v>0</v>
      </c>
      <c r="L53" s="43">
        <v>1</v>
      </c>
      <c r="N53" s="51" t="s">
        <v>87</v>
      </c>
    </row>
    <row r="54" spans="1:14" ht="31.2" x14ac:dyDescent="0.3">
      <c r="A54" s="250" t="str">
        <f>IF(L54=1,"UNIT-"&amp;TEXT(COUNTIF($L$3:L54, "1"), "0"), "")</f>
        <v>UNIT-41</v>
      </c>
      <c r="B54" s="402" t="s">
        <v>18</v>
      </c>
      <c r="C54" s="95" t="s">
        <v>831</v>
      </c>
      <c r="D54" s="143"/>
      <c r="E54" s="252"/>
      <c r="F54" s="87">
        <v>1</v>
      </c>
      <c r="G54" s="88" t="s">
        <v>67</v>
      </c>
      <c r="I54" s="110">
        <f t="shared" si="9"/>
        <v>0</v>
      </c>
      <c r="J54" s="110">
        <f t="shared" si="10"/>
        <v>0</v>
      </c>
      <c r="K54" s="110">
        <f t="shared" si="11"/>
        <v>0</v>
      </c>
      <c r="L54" s="43">
        <v>1</v>
      </c>
      <c r="N54" s="51" t="s">
        <v>87</v>
      </c>
    </row>
    <row r="55" spans="1:14" x14ac:dyDescent="0.3">
      <c r="A55" s="53" t="str">
        <f>IF(L55=1,"UNIT-"&amp;TEXT(COUNTIF($L$3:L55, "1"), "0"), "")</f>
        <v/>
      </c>
      <c r="B55" s="53"/>
      <c r="C55" s="141" t="s">
        <v>832</v>
      </c>
      <c r="D55" s="127"/>
      <c r="E55" s="223"/>
      <c r="F55" s="75"/>
      <c r="G55" s="411"/>
    </row>
    <row r="56" spans="1:14" ht="31.2" x14ac:dyDescent="0.3">
      <c r="A56" s="250" t="str">
        <f>IF(L56=1,"UNIT-"&amp;TEXT(COUNTIF($L$3:L56, "1"), "0"), "")</f>
        <v>UNIT-42</v>
      </c>
      <c r="B56" s="402" t="s">
        <v>18</v>
      </c>
      <c r="C56" s="119" t="s">
        <v>833</v>
      </c>
      <c r="D56" s="143"/>
      <c r="E56" s="252"/>
      <c r="F56" s="81">
        <v>1</v>
      </c>
      <c r="G56" s="82" t="s">
        <v>67</v>
      </c>
      <c r="I56" s="110">
        <f>IF(NOT(ISBLANK($B56)),VLOOKUP($B56,specdata,2,FALSE()),"")</f>
        <v>0</v>
      </c>
      <c r="J56" s="110">
        <f>VLOOKUP(G56,AvailabilityData,2,FALSE())</f>
        <v>0</v>
      </c>
      <c r="K56" s="110">
        <f>I56*J56</f>
        <v>0</v>
      </c>
      <c r="L56" s="43">
        <v>1</v>
      </c>
      <c r="N56" s="51" t="s">
        <v>87</v>
      </c>
    </row>
    <row r="57" spans="1:14" ht="46.8" x14ac:dyDescent="0.3">
      <c r="A57" s="250" t="str">
        <f>IF(L57=1,"UNIT-"&amp;TEXT(COUNTIF($L$3:L57, "1"), "0"), "")</f>
        <v>UNIT-43</v>
      </c>
      <c r="B57" s="402" t="s">
        <v>18</v>
      </c>
      <c r="C57" s="95" t="s">
        <v>834</v>
      </c>
      <c r="D57" s="143"/>
      <c r="E57" s="252"/>
      <c r="F57" s="87">
        <v>1</v>
      </c>
      <c r="G57" s="88" t="s">
        <v>67</v>
      </c>
      <c r="I57" s="110">
        <f>IF(NOT(ISBLANK($B57)),VLOOKUP($B57,specdata,2,FALSE()),"")</f>
        <v>0</v>
      </c>
      <c r="J57" s="110">
        <f>VLOOKUP(G57,AvailabilityData,2,FALSE())</f>
        <v>0</v>
      </c>
      <c r="K57" s="110">
        <f>I57*J57</f>
        <v>0</v>
      </c>
      <c r="L57" s="43">
        <v>1</v>
      </c>
      <c r="N57" s="51" t="s">
        <v>87</v>
      </c>
    </row>
    <row r="58" spans="1:14" ht="31.2" x14ac:dyDescent="0.3">
      <c r="A58" s="250" t="str">
        <f>IF(L58=1,"UNIT-"&amp;TEXT(COUNTIF($L$3:L58, "1"), "0"), "")</f>
        <v>UNIT-44</v>
      </c>
      <c r="B58" s="403" t="s">
        <v>18</v>
      </c>
      <c r="C58" s="95" t="s">
        <v>835</v>
      </c>
      <c r="D58" s="130"/>
      <c r="E58" s="262"/>
      <c r="F58" s="101">
        <v>1</v>
      </c>
      <c r="G58" s="88" t="s">
        <v>67</v>
      </c>
      <c r="I58" s="110">
        <f>IF(NOT(ISBLANK($B58)),VLOOKUP($B58,specdata,2,FALSE()),"")</f>
        <v>0</v>
      </c>
      <c r="J58" s="110">
        <f>VLOOKUP(G58,AvailabilityData,2,FALSE())</f>
        <v>0</v>
      </c>
      <c r="K58" s="110">
        <f>I58*J58</f>
        <v>0</v>
      </c>
      <c r="L58" s="43">
        <v>1</v>
      </c>
      <c r="N58" s="51" t="s">
        <v>87</v>
      </c>
    </row>
    <row r="59" spans="1:14" x14ac:dyDescent="0.3">
      <c r="A59" s="250" t="str">
        <f>IF(L59=1,"UNIT-"&amp;TEXT(COUNTIF($L$3:L59, "1"), "0"), "")</f>
        <v/>
      </c>
      <c r="B59" s="53"/>
      <c r="C59" s="141" t="s">
        <v>836</v>
      </c>
      <c r="D59" s="127"/>
      <c r="E59" s="223"/>
      <c r="F59" s="75"/>
      <c r="G59" s="411"/>
    </row>
    <row r="60" spans="1:14" ht="31.2" x14ac:dyDescent="0.3">
      <c r="A60" s="250" t="str">
        <f>IF(L60=1,"UNIT-"&amp;TEXT(COUNTIF($L$3:L60, "1"), "0"), "")</f>
        <v>UNIT-45</v>
      </c>
      <c r="B60" s="77" t="s">
        <v>10</v>
      </c>
      <c r="C60" s="119" t="s">
        <v>837</v>
      </c>
      <c r="D60" s="143"/>
      <c r="E60" s="252"/>
      <c r="F60" s="81">
        <v>1</v>
      </c>
      <c r="G60" s="82" t="s">
        <v>67</v>
      </c>
      <c r="I60" s="110">
        <f>IF(NOT(ISBLANK($B60)),VLOOKUP($B60,specdata,2,FALSE()),"")</f>
        <v>1</v>
      </c>
      <c r="J60" s="110">
        <f>VLOOKUP(G60,AvailabilityData,2,FALSE())</f>
        <v>0</v>
      </c>
      <c r="K60" s="110">
        <f>I60*J60</f>
        <v>0</v>
      </c>
      <c r="L60" s="43">
        <v>1</v>
      </c>
      <c r="N60" s="51" t="s">
        <v>78</v>
      </c>
    </row>
    <row r="61" spans="1:14" ht="46.8" x14ac:dyDescent="0.3">
      <c r="A61" s="250" t="str">
        <f>IF(L61=1,"UNIT-"&amp;TEXT(COUNTIF($L$3:L61, "1"), "0"), "")</f>
        <v>UNIT-46</v>
      </c>
      <c r="B61" s="77" t="s">
        <v>10</v>
      </c>
      <c r="C61" s="95" t="s">
        <v>838</v>
      </c>
      <c r="D61" s="143"/>
      <c r="E61" s="252"/>
      <c r="F61" s="87">
        <v>1</v>
      </c>
      <c r="G61" s="88" t="s">
        <v>67</v>
      </c>
      <c r="I61" s="110">
        <f>IF(NOT(ISBLANK($B61)),VLOOKUP($B61,specdata,2,FALSE()),"")</f>
        <v>1</v>
      </c>
      <c r="J61" s="110">
        <f>VLOOKUP(G61,AvailabilityData,2,FALSE())</f>
        <v>0</v>
      </c>
      <c r="K61" s="110">
        <f>I61*J61</f>
        <v>0</v>
      </c>
      <c r="L61" s="43">
        <v>1</v>
      </c>
      <c r="N61" s="51" t="s">
        <v>78</v>
      </c>
    </row>
    <row r="62" spans="1:14" ht="31.2" x14ac:dyDescent="0.3">
      <c r="A62" s="250" t="str">
        <f>IF(L62=1,"UNIT-"&amp;TEXT(COUNTIF($L$3:L62, "1"), "0"), "")</f>
        <v>UNIT-47</v>
      </c>
      <c r="B62" s="112" t="s">
        <v>10</v>
      </c>
      <c r="C62" s="95" t="s">
        <v>839</v>
      </c>
      <c r="D62" s="130"/>
      <c r="E62" s="262"/>
      <c r="F62" s="101">
        <v>1</v>
      </c>
      <c r="G62" s="88" t="s">
        <v>67</v>
      </c>
      <c r="I62" s="110">
        <f>IF(NOT(ISBLANK($B62)),VLOOKUP($B62,specdata,2,FALSE()),"")</f>
        <v>1</v>
      </c>
      <c r="J62" s="110">
        <f>VLOOKUP(G62,AvailabilityData,2,FALSE())</f>
        <v>0</v>
      </c>
      <c r="K62" s="110">
        <f>I62*J62</f>
        <v>0</v>
      </c>
      <c r="L62" s="43">
        <v>1</v>
      </c>
      <c r="N62" s="51" t="s">
        <v>78</v>
      </c>
    </row>
    <row r="63" spans="1:14" ht="31.2" x14ac:dyDescent="0.3">
      <c r="A63" s="53" t="str">
        <f>IF(L63=1,"UNIT-"&amp;TEXT(COUNTIF($L$3:L63, "1"), "0"), "")</f>
        <v/>
      </c>
      <c r="B63" s="53"/>
      <c r="C63" s="126" t="s">
        <v>840</v>
      </c>
      <c r="D63" s="127"/>
      <c r="E63" s="223"/>
      <c r="F63" s="75"/>
      <c r="G63" s="411"/>
    </row>
    <row r="64" spans="1:14" ht="30" customHeight="1" x14ac:dyDescent="0.3">
      <c r="A64" s="250" t="str">
        <f>IF(L64=1,"UNIT-"&amp;TEXT(COUNTIF($L$3:L64, "1"), "0"), "")</f>
        <v>UNIT-48</v>
      </c>
      <c r="B64" s="77" t="s">
        <v>10</v>
      </c>
      <c r="C64" s="202" t="s">
        <v>613</v>
      </c>
      <c r="D64" s="143"/>
      <c r="E64" s="252"/>
      <c r="F64" s="81">
        <v>1</v>
      </c>
      <c r="G64" s="82" t="s">
        <v>67</v>
      </c>
      <c r="I64" s="110">
        <f t="shared" ref="I64:I69" si="12">IF(NOT(ISBLANK($B64)),VLOOKUP($B64,specdata,2,FALSE()),"")</f>
        <v>1</v>
      </c>
      <c r="J64" s="110">
        <f t="shared" ref="J64:J69" si="13">VLOOKUP(G64,AvailabilityData,2,FALSE())</f>
        <v>0</v>
      </c>
      <c r="K64" s="110">
        <f t="shared" ref="K64:K69" si="14">I64*J64</f>
        <v>0</v>
      </c>
      <c r="L64" s="43">
        <v>1</v>
      </c>
      <c r="N64" s="51" t="s">
        <v>78</v>
      </c>
    </row>
    <row r="65" spans="1:14" ht="30" customHeight="1" x14ac:dyDescent="0.3">
      <c r="A65" s="250" t="str">
        <f>IF(L65=1,"UNIT-"&amp;TEXT(COUNTIF($L$3:L65, "1"), "0"), "")</f>
        <v>UNIT-49</v>
      </c>
      <c r="B65" s="77" t="s">
        <v>10</v>
      </c>
      <c r="C65" s="203" t="s">
        <v>664</v>
      </c>
      <c r="D65" s="143"/>
      <c r="E65" s="252"/>
      <c r="F65" s="87">
        <v>1</v>
      </c>
      <c r="G65" s="88" t="s">
        <v>67</v>
      </c>
      <c r="I65" s="110">
        <f t="shared" si="12"/>
        <v>1</v>
      </c>
      <c r="J65" s="110">
        <f t="shared" si="13"/>
        <v>0</v>
      </c>
      <c r="K65" s="110">
        <f t="shared" si="14"/>
        <v>0</v>
      </c>
      <c r="L65" s="43">
        <v>1</v>
      </c>
      <c r="N65" s="51" t="s">
        <v>78</v>
      </c>
    </row>
    <row r="66" spans="1:14" ht="30" customHeight="1" x14ac:dyDescent="0.3">
      <c r="A66" s="250" t="str">
        <f>IF(L66=1,"UNIT-"&amp;TEXT(COUNTIF($L$3:L66, "1"), "0"), "")</f>
        <v>UNIT-50</v>
      </c>
      <c r="B66" s="77" t="s">
        <v>10</v>
      </c>
      <c r="C66" s="203" t="s">
        <v>841</v>
      </c>
      <c r="D66" s="143"/>
      <c r="E66" s="252"/>
      <c r="F66" s="87">
        <v>1</v>
      </c>
      <c r="G66" s="88" t="s">
        <v>67</v>
      </c>
      <c r="I66" s="110">
        <f t="shared" si="12"/>
        <v>1</v>
      </c>
      <c r="J66" s="110">
        <f t="shared" si="13"/>
        <v>0</v>
      </c>
      <c r="K66" s="110">
        <f t="shared" si="14"/>
        <v>0</v>
      </c>
      <c r="L66" s="43">
        <v>1</v>
      </c>
      <c r="N66" s="51" t="s">
        <v>78</v>
      </c>
    </row>
    <row r="67" spans="1:14" ht="30" customHeight="1" x14ac:dyDescent="0.3">
      <c r="A67" s="250" t="str">
        <f>IF(L67=1,"UNIT-"&amp;TEXT(COUNTIF($L$3:L67, "1"), "0"), "")</f>
        <v>UNIT-51</v>
      </c>
      <c r="B67" s="77" t="s">
        <v>10</v>
      </c>
      <c r="C67" s="203" t="s">
        <v>842</v>
      </c>
      <c r="D67" s="143"/>
      <c r="E67" s="252"/>
      <c r="F67" s="87">
        <v>1</v>
      </c>
      <c r="G67" s="88" t="s">
        <v>67</v>
      </c>
      <c r="I67" s="110">
        <f t="shared" si="12"/>
        <v>1</v>
      </c>
      <c r="J67" s="110">
        <f t="shared" si="13"/>
        <v>0</v>
      </c>
      <c r="K67" s="110">
        <f t="shared" si="14"/>
        <v>0</v>
      </c>
      <c r="L67" s="43">
        <v>1</v>
      </c>
      <c r="N67" s="51" t="s">
        <v>78</v>
      </c>
    </row>
    <row r="68" spans="1:14" ht="30" customHeight="1" x14ac:dyDescent="0.3">
      <c r="A68" s="250" t="str">
        <f>IF(L68=1,"UNIT-"&amp;TEXT(COUNTIF($L$3:L68, "1"), "0"), "")</f>
        <v>UNIT-52</v>
      </c>
      <c r="B68" s="77" t="s">
        <v>10</v>
      </c>
      <c r="C68" s="203" t="s">
        <v>843</v>
      </c>
      <c r="D68" s="143"/>
      <c r="E68" s="252"/>
      <c r="F68" s="87">
        <v>1</v>
      </c>
      <c r="G68" s="88" t="s">
        <v>67</v>
      </c>
      <c r="I68" s="110">
        <f t="shared" si="12"/>
        <v>1</v>
      </c>
      <c r="J68" s="110">
        <f t="shared" si="13"/>
        <v>0</v>
      </c>
      <c r="K68" s="110">
        <f t="shared" si="14"/>
        <v>0</v>
      </c>
      <c r="L68" s="43">
        <v>1</v>
      </c>
      <c r="N68" s="51" t="s">
        <v>78</v>
      </c>
    </row>
    <row r="69" spans="1:14" ht="78" x14ac:dyDescent="0.3">
      <c r="A69" s="250" t="str">
        <f>IF(L69=1,"UNIT-"&amp;TEXT(COUNTIF($L$3:L69, "1"), "0"), "")</f>
        <v>UNIT-53</v>
      </c>
      <c r="B69" s="402" t="s">
        <v>18</v>
      </c>
      <c r="C69" s="95" t="s">
        <v>844</v>
      </c>
      <c r="D69" s="143"/>
      <c r="E69" s="252"/>
      <c r="F69" s="87">
        <v>1</v>
      </c>
      <c r="G69" s="88" t="s">
        <v>67</v>
      </c>
      <c r="I69" s="110">
        <f t="shared" si="12"/>
        <v>0</v>
      </c>
      <c r="J69" s="110">
        <f t="shared" si="13"/>
        <v>0</v>
      </c>
      <c r="K69" s="110">
        <f t="shared" si="14"/>
        <v>0</v>
      </c>
      <c r="L69" s="43">
        <v>1</v>
      </c>
      <c r="N69" s="51" t="s">
        <v>87</v>
      </c>
    </row>
    <row r="70" spans="1:14" x14ac:dyDescent="0.3">
      <c r="A70" s="53" t="str">
        <f>IF(L70=1,"UNIT-"&amp;TEXT(COUNTIF($L$3:L70, "1"), "0"), "")</f>
        <v/>
      </c>
      <c r="B70" s="121"/>
      <c r="C70" s="122" t="s">
        <v>845</v>
      </c>
      <c r="D70" s="123"/>
      <c r="E70" s="222"/>
      <c r="F70" s="125"/>
      <c r="G70" s="411"/>
    </row>
    <row r="71" spans="1:14" ht="62.4" x14ac:dyDescent="0.3">
      <c r="A71" s="53" t="str">
        <f>IF(L71=1,"UNIT-"&amp;TEXT(COUNTIF($L$3:L71, "1"), "0"), "")</f>
        <v/>
      </c>
      <c r="B71" s="53"/>
      <c r="C71" s="126" t="s">
        <v>846</v>
      </c>
      <c r="D71" s="127"/>
      <c r="E71" s="223"/>
      <c r="F71" s="75"/>
      <c r="G71" s="411"/>
    </row>
    <row r="72" spans="1:14" ht="30" customHeight="1" x14ac:dyDescent="0.3">
      <c r="A72" s="250" t="str">
        <f>IF(L72=1,"UNIT-"&amp;TEXT(COUNTIF($L$3:L72, "1"), "0"), "")</f>
        <v>UNIT-54</v>
      </c>
      <c r="B72" s="77" t="s">
        <v>10</v>
      </c>
      <c r="C72" s="78" t="s">
        <v>613</v>
      </c>
      <c r="D72" s="143"/>
      <c r="E72" s="252"/>
      <c r="F72" s="81">
        <v>1</v>
      </c>
      <c r="G72" s="82" t="s">
        <v>67</v>
      </c>
      <c r="I72" s="110">
        <f t="shared" ref="I72:I76" si="15">IF(NOT(ISBLANK($B72)),VLOOKUP($B72,specdata,2,FALSE()),"")</f>
        <v>1</v>
      </c>
      <c r="J72" s="110">
        <f t="shared" ref="J72:J76" si="16">VLOOKUP(G72,AvailabilityData,2,FALSE())</f>
        <v>0</v>
      </c>
      <c r="K72" s="110">
        <f t="shared" ref="K72:K76" si="17">I72*J72</f>
        <v>0</v>
      </c>
      <c r="L72" s="43">
        <v>1</v>
      </c>
      <c r="N72" s="51" t="s">
        <v>87</v>
      </c>
    </row>
    <row r="73" spans="1:14" ht="30" customHeight="1" x14ac:dyDescent="0.3">
      <c r="A73" s="250" t="str">
        <f>IF(L73=1,"UNIT-"&amp;TEXT(COUNTIF($L$3:L73, "1"), "0"), "")</f>
        <v>UNIT-55</v>
      </c>
      <c r="B73" s="77" t="s">
        <v>10</v>
      </c>
      <c r="C73" s="84" t="s">
        <v>664</v>
      </c>
      <c r="D73" s="143"/>
      <c r="E73" s="252"/>
      <c r="F73" s="87">
        <v>1</v>
      </c>
      <c r="G73" s="88" t="s">
        <v>67</v>
      </c>
      <c r="I73" s="110">
        <f t="shared" si="15"/>
        <v>1</v>
      </c>
      <c r="J73" s="110">
        <f t="shared" si="16"/>
        <v>0</v>
      </c>
      <c r="K73" s="110">
        <f t="shared" si="17"/>
        <v>0</v>
      </c>
      <c r="L73" s="43">
        <v>1</v>
      </c>
      <c r="N73" s="51" t="s">
        <v>87</v>
      </c>
    </row>
    <row r="74" spans="1:14" ht="30" customHeight="1" x14ac:dyDescent="0.3">
      <c r="A74" s="250" t="str">
        <f>IF(L74=1,"UNIT-"&amp;TEXT(COUNTIF($L$3:L74, "1"), "0"), "")</f>
        <v>UNIT-56</v>
      </c>
      <c r="B74" s="77" t="s">
        <v>10</v>
      </c>
      <c r="C74" s="84" t="s">
        <v>841</v>
      </c>
      <c r="D74" s="143"/>
      <c r="E74" s="252"/>
      <c r="F74" s="87">
        <v>1</v>
      </c>
      <c r="G74" s="88" t="s">
        <v>67</v>
      </c>
      <c r="I74" s="110">
        <f t="shared" si="15"/>
        <v>1</v>
      </c>
      <c r="J74" s="110">
        <f t="shared" si="16"/>
        <v>0</v>
      </c>
      <c r="K74" s="110">
        <f t="shared" si="17"/>
        <v>0</v>
      </c>
      <c r="L74" s="43">
        <v>1</v>
      </c>
      <c r="N74" s="51" t="s">
        <v>87</v>
      </c>
    </row>
    <row r="75" spans="1:14" ht="78" x14ac:dyDescent="0.3">
      <c r="A75" s="250" t="str">
        <f>IF(L75=1,"UNIT-"&amp;TEXT(COUNTIF($L$3:L75, "1"), "0"), "")</f>
        <v>UNIT-57</v>
      </c>
      <c r="B75" s="77" t="s">
        <v>10</v>
      </c>
      <c r="C75" s="95" t="s">
        <v>847</v>
      </c>
      <c r="D75" s="143"/>
      <c r="E75" s="252"/>
      <c r="F75" s="87">
        <v>1</v>
      </c>
      <c r="G75" s="88" t="s">
        <v>67</v>
      </c>
      <c r="I75" s="110">
        <f t="shared" si="15"/>
        <v>1</v>
      </c>
      <c r="J75" s="110">
        <f t="shared" si="16"/>
        <v>0</v>
      </c>
      <c r="K75" s="110">
        <f t="shared" si="17"/>
        <v>0</v>
      </c>
      <c r="L75" s="43">
        <v>1</v>
      </c>
      <c r="N75" s="51" t="s">
        <v>87</v>
      </c>
    </row>
    <row r="76" spans="1:14" ht="46.8" x14ac:dyDescent="0.3">
      <c r="A76" s="250" t="str">
        <f>IF(L76=1,"UNIT-"&amp;TEXT(COUNTIF($L$3:L76, "1"), "0"), "")</f>
        <v>UNIT-58</v>
      </c>
      <c r="B76" s="112" t="s">
        <v>9</v>
      </c>
      <c r="C76" s="95" t="s">
        <v>848</v>
      </c>
      <c r="D76" s="130"/>
      <c r="E76" s="262"/>
      <c r="F76" s="101">
        <v>1</v>
      </c>
      <c r="G76" s="88" t="s">
        <v>67</v>
      </c>
      <c r="I76" s="110">
        <f t="shared" si="15"/>
        <v>5</v>
      </c>
      <c r="J76" s="110">
        <f t="shared" si="16"/>
        <v>0</v>
      </c>
      <c r="K76" s="110">
        <f t="shared" si="17"/>
        <v>0</v>
      </c>
      <c r="L76" s="43">
        <v>1</v>
      </c>
      <c r="N76" s="51" t="s">
        <v>87</v>
      </c>
    </row>
    <row r="77" spans="1:14" x14ac:dyDescent="0.3">
      <c r="A77" s="53" t="str">
        <f>IF(L77=1,"UNIT-"&amp;TEXT(COUNTIF($L$3:L77, "1"), "0"), "")</f>
        <v/>
      </c>
      <c r="B77" s="53"/>
      <c r="C77" s="141" t="s">
        <v>849</v>
      </c>
      <c r="D77" s="127"/>
      <c r="E77" s="223"/>
      <c r="F77" s="75"/>
      <c r="G77" s="411"/>
    </row>
    <row r="78" spans="1:14" ht="46.8" x14ac:dyDescent="0.3">
      <c r="A78" s="250" t="str">
        <f>IF(L78=1,"UNIT-"&amp;TEXT(COUNTIF($L$3:L78, "1"), "0"), "")</f>
        <v>UNIT-59</v>
      </c>
      <c r="B78" s="77" t="s">
        <v>10</v>
      </c>
      <c r="C78" s="119" t="s">
        <v>850</v>
      </c>
      <c r="D78" s="143"/>
      <c r="E78" s="252"/>
      <c r="F78" s="81">
        <v>1</v>
      </c>
      <c r="G78" s="82" t="s">
        <v>67</v>
      </c>
      <c r="I78" s="110">
        <f>IF(NOT(ISBLANK($B78)),VLOOKUP($B78,specdata,2,FALSE()),"")</f>
        <v>1</v>
      </c>
      <c r="J78" s="110">
        <f>VLOOKUP(G78,AvailabilityData,2,FALSE())</f>
        <v>0</v>
      </c>
      <c r="K78" s="110">
        <f>I78*J78</f>
        <v>0</v>
      </c>
      <c r="L78" s="43">
        <v>1</v>
      </c>
      <c r="N78" s="51" t="s">
        <v>78</v>
      </c>
    </row>
    <row r="79" spans="1:14" ht="46.8" x14ac:dyDescent="0.3">
      <c r="A79" s="250" t="str">
        <f>IF(L79=1,"UNIT-"&amp;TEXT(COUNTIF($L$3:L79, "1"), "0"), "")</f>
        <v>UNIT-60</v>
      </c>
      <c r="B79" s="112" t="s">
        <v>10</v>
      </c>
      <c r="C79" s="95" t="s">
        <v>851</v>
      </c>
      <c r="D79" s="130"/>
      <c r="E79" s="262"/>
      <c r="F79" s="101">
        <v>1</v>
      </c>
      <c r="G79" s="88" t="s">
        <v>67</v>
      </c>
      <c r="I79" s="110">
        <f>IF(NOT(ISBLANK($B79)),VLOOKUP($B79,specdata,2,FALSE()),"")</f>
        <v>1</v>
      </c>
      <c r="J79" s="110">
        <f>VLOOKUP(G79,AvailabilityData,2,FALSE())</f>
        <v>0</v>
      </c>
      <c r="K79" s="110">
        <f>I79*J79</f>
        <v>0</v>
      </c>
      <c r="L79" s="43">
        <v>1</v>
      </c>
      <c r="N79" s="51" t="s">
        <v>78</v>
      </c>
    </row>
    <row r="80" spans="1:14" x14ac:dyDescent="0.3">
      <c r="A80" s="53" t="str">
        <f>IF(L80=1,"UNIT-"&amp;TEXT(COUNTIF($L$3:L80, "1"), "0"), "")</f>
        <v/>
      </c>
      <c r="B80" s="121"/>
      <c r="C80" s="122" t="s">
        <v>852</v>
      </c>
      <c r="D80" s="123"/>
      <c r="E80" s="222"/>
      <c r="F80" s="125"/>
      <c r="G80" s="411"/>
    </row>
    <row r="81" spans="1:14" ht="46.8" x14ac:dyDescent="0.3">
      <c r="A81" s="53" t="str">
        <f>IF(L81=1,"UNIT-"&amp;TEXT(COUNTIF($L$3:L81, "1"), "0"), "")</f>
        <v/>
      </c>
      <c r="B81" s="53"/>
      <c r="C81" s="126" t="s">
        <v>853</v>
      </c>
      <c r="D81" s="127"/>
      <c r="E81" s="223"/>
      <c r="F81" s="75"/>
      <c r="G81" s="411"/>
    </row>
    <row r="82" spans="1:14" ht="78.599999999999994" thickBot="1" x14ac:dyDescent="0.35">
      <c r="A82" s="250" t="str">
        <f>IF(L82=1,"UNIT-"&amp;TEXT(COUNTIF($L$3:L82, "1"), "0"), "")</f>
        <v>UNIT-61</v>
      </c>
      <c r="B82" s="77" t="s">
        <v>9</v>
      </c>
      <c r="C82" s="119" t="s">
        <v>854</v>
      </c>
      <c r="D82" s="143"/>
      <c r="E82" s="252"/>
      <c r="F82" s="81">
        <v>1</v>
      </c>
      <c r="G82" s="82" t="s">
        <v>67</v>
      </c>
      <c r="I82" s="110">
        <f>IF(NOT(ISBLANK($B82)),VLOOKUP($B82,specdata,2,FALSE()),"")</f>
        <v>5</v>
      </c>
      <c r="J82" s="110">
        <f>VLOOKUP(G82,AvailabilityData,2,FALSE())</f>
        <v>0</v>
      </c>
      <c r="K82" s="110">
        <f>I82*J82</f>
        <v>0</v>
      </c>
      <c r="L82" s="43">
        <v>1</v>
      </c>
      <c r="N82" s="51" t="s">
        <v>87</v>
      </c>
    </row>
    <row r="83" spans="1:14" x14ac:dyDescent="0.3">
      <c r="A83" s="53" t="str">
        <f>IF(L83=1,"UNIT-"&amp;TEXT(COUNTIF($L$3:L83, "1"), "0"), "")</f>
        <v/>
      </c>
      <c r="B83" s="53"/>
      <c r="C83" s="141" t="s">
        <v>855</v>
      </c>
      <c r="D83" s="127"/>
      <c r="E83" s="223"/>
      <c r="F83" s="75"/>
      <c r="G83" s="410"/>
    </row>
    <row r="84" spans="1:14" ht="31.2" x14ac:dyDescent="0.3">
      <c r="A84" s="250" t="str">
        <f>IF(L84=1,"UNIT-"&amp;TEXT(COUNTIF($L$3:L84, "1"), "0"), "")</f>
        <v>UNIT-62</v>
      </c>
      <c r="B84" s="112" t="s">
        <v>10</v>
      </c>
      <c r="C84" s="119" t="s">
        <v>856</v>
      </c>
      <c r="D84" s="130"/>
      <c r="E84" s="262"/>
      <c r="F84" s="116">
        <v>1</v>
      </c>
      <c r="G84" s="82" t="s">
        <v>67</v>
      </c>
      <c r="I84" s="110">
        <f>IF(NOT(ISBLANK($B84)),VLOOKUP($B84,specdata,2,FALSE()),"")</f>
        <v>1</v>
      </c>
      <c r="J84" s="110">
        <f>VLOOKUP(G84,AvailabilityData,2,FALSE())</f>
        <v>0</v>
      </c>
      <c r="K84" s="110">
        <f>I84*J84</f>
        <v>0</v>
      </c>
      <c r="L84" s="43">
        <v>1</v>
      </c>
      <c r="N84" s="51" t="s">
        <v>78</v>
      </c>
    </row>
    <row r="85" spans="1:14" ht="31.2" x14ac:dyDescent="0.3">
      <c r="A85" s="53" t="str">
        <f>IF(L85=1,"UNIT-"&amp;TEXT(COUNTIF($L$3:L85, "1"), "0"), "")</f>
        <v/>
      </c>
      <c r="B85" s="53"/>
      <c r="C85" s="126" t="s">
        <v>857</v>
      </c>
      <c r="D85" s="127"/>
      <c r="E85" s="223"/>
      <c r="F85" s="75"/>
      <c r="G85" s="411"/>
    </row>
    <row r="86" spans="1:14" ht="31.2" x14ac:dyDescent="0.3">
      <c r="A86" s="250" t="str">
        <f>IF(L86=1,"UNIT-"&amp;TEXT(COUNTIF($L$3:L86, "1"), "0"), "")</f>
        <v>UNIT-63</v>
      </c>
      <c r="B86" s="77" t="s">
        <v>9</v>
      </c>
      <c r="C86" s="78" t="s">
        <v>858</v>
      </c>
      <c r="D86" s="143"/>
      <c r="E86" s="252"/>
      <c r="F86" s="81">
        <v>1</v>
      </c>
      <c r="G86" s="82" t="s">
        <v>67</v>
      </c>
      <c r="I86" s="110">
        <f>IF(NOT(ISBLANK($B86)),VLOOKUP($B86,specdata,2,FALSE()),"")</f>
        <v>5</v>
      </c>
      <c r="J86" s="110">
        <f>VLOOKUP(G86,AvailabilityData,2,FALSE())</f>
        <v>0</v>
      </c>
      <c r="K86" s="110">
        <f>I86*J86</f>
        <v>0</v>
      </c>
      <c r="L86" s="43">
        <v>1</v>
      </c>
      <c r="N86" s="51" t="s">
        <v>87</v>
      </c>
    </row>
    <row r="87" spans="1:14" ht="78" x14ac:dyDescent="0.3">
      <c r="A87" s="250" t="str">
        <f>IF(L87=1,"UNIT-"&amp;TEXT(COUNTIF($L$3:L87, "1"), "0"), "")</f>
        <v>UNIT-64</v>
      </c>
      <c r="B87" s="112" t="s">
        <v>9</v>
      </c>
      <c r="C87" s="84" t="s">
        <v>859</v>
      </c>
      <c r="D87" s="130"/>
      <c r="E87" s="262"/>
      <c r="F87" s="101">
        <v>1</v>
      </c>
      <c r="G87" s="88" t="s">
        <v>67</v>
      </c>
      <c r="I87" s="110">
        <f>IF(NOT(ISBLANK($B87)),VLOOKUP($B87,specdata,2,FALSE()),"")</f>
        <v>5</v>
      </c>
      <c r="J87" s="110">
        <f>VLOOKUP(G87,AvailabilityData,2,FALSE())</f>
        <v>0</v>
      </c>
      <c r="K87" s="110">
        <f>I87*J87</f>
        <v>0</v>
      </c>
      <c r="L87" s="43">
        <v>1</v>
      </c>
      <c r="N87" s="51" t="s">
        <v>87</v>
      </c>
    </row>
    <row r="88" spans="1:14" x14ac:dyDescent="0.3">
      <c r="A88" s="53" t="str">
        <f>IF(L88=1,"UNIT-"&amp;TEXT(COUNTIF($L$3:L88, "1"), "0"), "")</f>
        <v/>
      </c>
      <c r="B88" s="53"/>
      <c r="C88" s="141" t="s">
        <v>860</v>
      </c>
      <c r="D88" s="127"/>
      <c r="E88" s="223"/>
      <c r="F88" s="75"/>
      <c r="G88" s="411"/>
    </row>
    <row r="89" spans="1:14" ht="46.8" x14ac:dyDescent="0.3">
      <c r="A89" s="250" t="str">
        <f>IF(L89=1,"UNIT-"&amp;TEXT(COUNTIF($L$3:L89, "1"), "0"), "")</f>
        <v>UNIT-65</v>
      </c>
      <c r="B89" s="112" t="s">
        <v>9</v>
      </c>
      <c r="C89" s="119" t="s">
        <v>861</v>
      </c>
      <c r="D89" s="130"/>
      <c r="E89" s="262"/>
      <c r="F89" s="116">
        <v>1</v>
      </c>
      <c r="G89" s="82" t="s">
        <v>67</v>
      </c>
      <c r="I89" s="110">
        <f>IF(NOT(ISBLANK($B89)),VLOOKUP($B89,specdata,2,FALSE()),"")</f>
        <v>5</v>
      </c>
      <c r="J89" s="110">
        <f>VLOOKUP(G89,AvailabilityData,2,FALSE())</f>
        <v>0</v>
      </c>
      <c r="K89" s="110">
        <f>I89*J89</f>
        <v>0</v>
      </c>
      <c r="L89" s="43">
        <v>1</v>
      </c>
      <c r="N89" s="51" t="s">
        <v>87</v>
      </c>
    </row>
    <row r="90" spans="1:14" x14ac:dyDescent="0.3">
      <c r="A90" s="53" t="str">
        <f>IF(L90=1,"UNIT-"&amp;TEXT(COUNTIF($L$3:L90, "1"), "0"), "")</f>
        <v/>
      </c>
      <c r="B90" s="53"/>
      <c r="C90" s="126" t="s">
        <v>862</v>
      </c>
      <c r="D90" s="127"/>
      <c r="E90" s="223"/>
      <c r="F90" s="75"/>
      <c r="G90" s="411"/>
    </row>
    <row r="91" spans="1:14" ht="30" customHeight="1" x14ac:dyDescent="0.3">
      <c r="A91" s="250" t="str">
        <f>IF(L91=1,"UNIT-"&amp;TEXT(COUNTIF($L$3:L91, "1"), "0"), "")</f>
        <v>UNIT-66</v>
      </c>
      <c r="B91" s="77" t="s">
        <v>10</v>
      </c>
      <c r="C91" s="140" t="s">
        <v>863</v>
      </c>
      <c r="D91" s="143"/>
      <c r="E91" s="252"/>
      <c r="F91" s="81">
        <v>1</v>
      </c>
      <c r="G91" s="82" t="s">
        <v>67</v>
      </c>
      <c r="I91" s="110">
        <f t="shared" ref="I91" si="18">IF(NOT(ISBLANK($B91)),VLOOKUP($B91,specdata,2,FALSE()),"")</f>
        <v>1</v>
      </c>
      <c r="J91" s="110">
        <f t="shared" ref="J91" si="19">VLOOKUP(G91,AvailabilityData,2,FALSE())</f>
        <v>0</v>
      </c>
      <c r="K91" s="110">
        <f t="shared" ref="K91" si="20">I91*J91</f>
        <v>0</v>
      </c>
      <c r="L91" s="43">
        <v>1</v>
      </c>
      <c r="N91" s="51" t="s">
        <v>87</v>
      </c>
    </row>
    <row r="92" spans="1:14" x14ac:dyDescent="0.3">
      <c r="H92" s="43"/>
    </row>
    <row r="93" spans="1:14" x14ac:dyDescent="0.3">
      <c r="H93" s="43"/>
    </row>
    <row r="94" spans="1:14" x14ac:dyDescent="0.3">
      <c r="H94" s="43"/>
    </row>
    <row r="95" spans="1:14" x14ac:dyDescent="0.3">
      <c r="H95" s="43"/>
    </row>
    <row r="96" spans="1:14" x14ac:dyDescent="0.3">
      <c r="H96" s="43"/>
    </row>
    <row r="97" spans="8:8" x14ac:dyDescent="0.3">
      <c r="H97" s="43"/>
    </row>
    <row r="98" spans="8:8" x14ac:dyDescent="0.3">
      <c r="H98" s="43"/>
    </row>
    <row r="99" spans="8:8" x14ac:dyDescent="0.3">
      <c r="H99" s="43"/>
    </row>
    <row r="100" spans="8:8" x14ac:dyDescent="0.3">
      <c r="H100" s="43"/>
    </row>
    <row r="101" spans="8:8" x14ac:dyDescent="0.3">
      <c r="H101" s="43"/>
    </row>
    <row r="102" spans="8:8" x14ac:dyDescent="0.3">
      <c r="H102" s="43"/>
    </row>
    <row r="103" spans="8:8" x14ac:dyDescent="0.3">
      <c r="H103" s="43"/>
    </row>
    <row r="104" spans="8:8" x14ac:dyDescent="0.3">
      <c r="H104" s="43"/>
    </row>
    <row r="105" spans="8:8" x14ac:dyDescent="0.3">
      <c r="H105" s="43"/>
    </row>
    <row r="106" spans="8:8" x14ac:dyDescent="0.3">
      <c r="H106" s="43"/>
    </row>
    <row r="107" spans="8:8" x14ac:dyDescent="0.3">
      <c r="H107" s="43"/>
    </row>
    <row r="108" spans="8:8" x14ac:dyDescent="0.3">
      <c r="H108" s="43"/>
    </row>
  </sheetData>
  <sheetProtection algorithmName="SHA-512" hashValue="CJ2b2GnXNW+wAsvLt0bHi4rsKE64yvIrsO9lRnssgjh39z4t3qwPHD6hrHK4lHXpr11RwBkEYXtBWDRKhmu0/g==" saltValue="wVIVz0UezFZfLWSkubwckw==" spinCount="100000" sheet="1" objects="1" scenarios="1"/>
  <mergeCells count="1">
    <mergeCell ref="Q3:S6"/>
  </mergeCells>
  <conditionalFormatting sqref="A13">
    <cfRule type="cellIs" dxfId="523" priority="22" operator="equal">
      <formula>"Minimal"</formula>
    </cfRule>
    <cfRule type="cellIs" dxfId="522" priority="23" operator="equal">
      <formula>"Not Needed"</formula>
    </cfRule>
    <cfRule type="cellIs" dxfId="521" priority="24" operator="equal">
      <formula>"Critical"</formula>
    </cfRule>
    <cfRule type="cellIs" dxfId="520" priority="25" operator="equal">
      <formula>"Extremely Advantageous"</formula>
    </cfRule>
  </conditionalFormatting>
  <conditionalFormatting sqref="A19">
    <cfRule type="cellIs" dxfId="519" priority="32" operator="equal">
      <formula>"Critical"</formula>
    </cfRule>
    <cfRule type="cellIs" dxfId="518" priority="30" operator="equal">
      <formula>"Minimal"</formula>
    </cfRule>
    <cfRule type="cellIs" dxfId="517" priority="31" operator="equal">
      <formula>"Not Needed"</formula>
    </cfRule>
    <cfRule type="cellIs" dxfId="516" priority="33" operator="equal">
      <formula>"Extremely Advantageous"</formula>
    </cfRule>
  </conditionalFormatting>
  <conditionalFormatting sqref="A22">
    <cfRule type="cellIs" dxfId="515" priority="34" operator="equal">
      <formula>"Minimal"</formula>
    </cfRule>
    <cfRule type="cellIs" dxfId="514" priority="35" operator="equal">
      <formula>"Not Needed"</formula>
    </cfRule>
    <cfRule type="cellIs" dxfId="513" priority="36" operator="equal">
      <formula>"Critical"</formula>
    </cfRule>
    <cfRule type="cellIs" dxfId="512" priority="37" operator="equal">
      <formula>"Extremely Advantageous"</formula>
    </cfRule>
  </conditionalFormatting>
  <conditionalFormatting sqref="A25">
    <cfRule type="cellIs" dxfId="511" priority="38" operator="equal">
      <formula>"Minimal"</formula>
    </cfRule>
    <cfRule type="cellIs" dxfId="510" priority="39" operator="equal">
      <formula>"Not Needed"</formula>
    </cfRule>
    <cfRule type="cellIs" dxfId="509" priority="40" operator="equal">
      <formula>"Critical"</formula>
    </cfRule>
    <cfRule type="cellIs" dxfId="508" priority="41" operator="equal">
      <formula>"Extremely Advantageous"</formula>
    </cfRule>
  </conditionalFormatting>
  <conditionalFormatting sqref="A33">
    <cfRule type="cellIs" dxfId="507" priority="42" operator="equal">
      <formula>"Minimal"</formula>
    </cfRule>
    <cfRule type="cellIs" dxfId="506" priority="43" operator="equal">
      <formula>"Not Needed"</formula>
    </cfRule>
    <cfRule type="cellIs" dxfId="505" priority="44" operator="equal">
      <formula>"Critical"</formula>
    </cfRule>
    <cfRule type="cellIs" dxfId="504" priority="45" operator="equal">
      <formula>"Extremely Advantageous"</formula>
    </cfRule>
  </conditionalFormatting>
  <conditionalFormatting sqref="A38">
    <cfRule type="cellIs" dxfId="503" priority="46" operator="equal">
      <formula>"Minimal"</formula>
    </cfRule>
    <cfRule type="cellIs" dxfId="502" priority="47" operator="equal">
      <formula>"Not Needed"</formula>
    </cfRule>
    <cfRule type="cellIs" dxfId="501" priority="48" operator="equal">
      <formula>"Critical"</formula>
    </cfRule>
    <cfRule type="cellIs" dxfId="500" priority="49" operator="equal">
      <formula>"Extremely Advantageous"</formula>
    </cfRule>
  </conditionalFormatting>
  <conditionalFormatting sqref="A44">
    <cfRule type="cellIs" dxfId="499" priority="54" operator="equal">
      <formula>"Minimal"</formula>
    </cfRule>
    <cfRule type="cellIs" dxfId="498" priority="55" operator="equal">
      <formula>"Not Needed"</formula>
    </cfRule>
    <cfRule type="cellIs" dxfId="497" priority="56" operator="equal">
      <formula>"Critical"</formula>
    </cfRule>
    <cfRule type="cellIs" dxfId="496" priority="57" operator="equal">
      <formula>"Extremely Advantageous"</formula>
    </cfRule>
  </conditionalFormatting>
  <conditionalFormatting sqref="A48">
    <cfRule type="cellIs" dxfId="495" priority="58" operator="equal">
      <formula>"Minimal"</formula>
    </cfRule>
    <cfRule type="cellIs" dxfId="494" priority="59" operator="equal">
      <formula>"Not Needed"</formula>
    </cfRule>
    <cfRule type="cellIs" dxfId="493" priority="60" operator="equal">
      <formula>"Critical"</formula>
    </cfRule>
    <cfRule type="cellIs" dxfId="492" priority="61" operator="equal">
      <formula>"Extremely Advantageous"</formula>
    </cfRule>
  </conditionalFormatting>
  <conditionalFormatting sqref="A50">
    <cfRule type="cellIs" dxfId="491" priority="70" operator="equal">
      <formula>"Minimal"</formula>
    </cfRule>
    <cfRule type="cellIs" dxfId="490" priority="71" operator="equal">
      <formula>"Not Needed"</formula>
    </cfRule>
    <cfRule type="cellIs" dxfId="489" priority="72" operator="equal">
      <formula>"Critical"</formula>
    </cfRule>
    <cfRule type="cellIs" dxfId="488" priority="73" operator="equal">
      <formula>"Extremely Advantageous"</formula>
    </cfRule>
  </conditionalFormatting>
  <conditionalFormatting sqref="A52">
    <cfRule type="cellIs" dxfId="487" priority="78" operator="equal">
      <formula>"Minimal"</formula>
    </cfRule>
    <cfRule type="cellIs" dxfId="486" priority="79" operator="equal">
      <formula>"Not Needed"</formula>
    </cfRule>
    <cfRule type="cellIs" dxfId="485" priority="80" operator="equal">
      <formula>"Critical"</formula>
    </cfRule>
    <cfRule type="cellIs" dxfId="484" priority="81" operator="equal">
      <formula>"Extremely Advantageous"</formula>
    </cfRule>
  </conditionalFormatting>
  <conditionalFormatting sqref="A55">
    <cfRule type="cellIs" dxfId="483" priority="82" operator="equal">
      <formula>"Minimal"</formula>
    </cfRule>
    <cfRule type="cellIs" dxfId="482" priority="83" operator="equal">
      <formula>"Not Needed"</formula>
    </cfRule>
    <cfRule type="cellIs" dxfId="481" priority="84" operator="equal">
      <formula>"Critical"</formula>
    </cfRule>
    <cfRule type="cellIs" dxfId="480" priority="85" operator="equal">
      <formula>"Extremely Advantageous"</formula>
    </cfRule>
  </conditionalFormatting>
  <conditionalFormatting sqref="A63">
    <cfRule type="cellIs" dxfId="479" priority="86" operator="equal">
      <formula>"Minimal"</formula>
    </cfRule>
    <cfRule type="cellIs" dxfId="478" priority="87" operator="equal">
      <formula>"Not Needed"</formula>
    </cfRule>
    <cfRule type="cellIs" dxfId="477" priority="88" operator="equal">
      <formula>"Critical"</formula>
    </cfRule>
    <cfRule type="cellIs" dxfId="476" priority="89" operator="equal">
      <formula>"Extremely Advantageous"</formula>
    </cfRule>
  </conditionalFormatting>
  <conditionalFormatting sqref="A70:A71">
    <cfRule type="cellIs" dxfId="475" priority="90" operator="equal">
      <formula>"Minimal"</formula>
    </cfRule>
    <cfRule type="cellIs" dxfId="474" priority="91" operator="equal">
      <formula>"Not Needed"</formula>
    </cfRule>
    <cfRule type="cellIs" dxfId="473" priority="92" operator="equal">
      <formula>"Critical"</formula>
    </cfRule>
    <cfRule type="cellIs" dxfId="472" priority="93" operator="equal">
      <formula>"Extremely Advantageous"</formula>
    </cfRule>
  </conditionalFormatting>
  <conditionalFormatting sqref="A77">
    <cfRule type="cellIs" dxfId="471" priority="94" operator="equal">
      <formula>"Minimal"</formula>
    </cfRule>
    <cfRule type="cellIs" dxfId="470" priority="95" operator="equal">
      <formula>"Not Needed"</formula>
    </cfRule>
    <cfRule type="cellIs" dxfId="469" priority="96" operator="equal">
      <formula>"Critical"</formula>
    </cfRule>
    <cfRule type="cellIs" dxfId="468" priority="97" operator="equal">
      <formula>"Extremely Advantageous"</formula>
    </cfRule>
  </conditionalFormatting>
  <conditionalFormatting sqref="A80:A81">
    <cfRule type="cellIs" dxfId="467" priority="102" operator="equal">
      <formula>"Minimal"</formula>
    </cfRule>
    <cfRule type="cellIs" dxfId="466" priority="103" operator="equal">
      <formula>"Not Needed"</formula>
    </cfRule>
    <cfRule type="cellIs" dxfId="465" priority="104" operator="equal">
      <formula>"Critical"</formula>
    </cfRule>
    <cfRule type="cellIs" dxfId="464" priority="105" operator="equal">
      <formula>"Extremely Advantageous"</formula>
    </cfRule>
  </conditionalFormatting>
  <conditionalFormatting sqref="A83">
    <cfRule type="cellIs" dxfId="463" priority="98" operator="equal">
      <formula>"Minimal"</formula>
    </cfRule>
    <cfRule type="cellIs" dxfId="462" priority="99" operator="equal">
      <formula>"Not Needed"</formula>
    </cfRule>
    <cfRule type="cellIs" dxfId="461" priority="100" operator="equal">
      <formula>"Critical"</formula>
    </cfRule>
    <cfRule type="cellIs" dxfId="460" priority="101" operator="equal">
      <formula>"Extremely Advantageous"</formula>
    </cfRule>
  </conditionalFormatting>
  <conditionalFormatting sqref="A85">
    <cfRule type="cellIs" dxfId="459" priority="106" operator="equal">
      <formula>"Minimal"</formula>
    </cfRule>
    <cfRule type="cellIs" dxfId="458" priority="107" operator="equal">
      <formula>"Not Needed"</formula>
    </cfRule>
    <cfRule type="cellIs" dxfId="457" priority="108" operator="equal">
      <formula>"Critical"</formula>
    </cfRule>
    <cfRule type="cellIs" dxfId="456" priority="109" operator="equal">
      <formula>"Extremely Advantageous"</formula>
    </cfRule>
  </conditionalFormatting>
  <conditionalFormatting sqref="A88">
    <cfRule type="cellIs" dxfId="455" priority="110" operator="equal">
      <formula>"Minimal"</formula>
    </cfRule>
    <cfRule type="cellIs" dxfId="454" priority="111" operator="equal">
      <formula>"Not Needed"</formula>
    </cfRule>
    <cfRule type="cellIs" dxfId="453" priority="112" operator="equal">
      <formula>"Critical"</formula>
    </cfRule>
    <cfRule type="cellIs" dxfId="452" priority="113" operator="equal">
      <formula>"Extremely Advantageous"</formula>
    </cfRule>
  </conditionalFormatting>
  <conditionalFormatting sqref="A90">
    <cfRule type="cellIs" dxfId="451" priority="114" operator="equal">
      <formula>"Minimal"</formula>
    </cfRule>
    <cfRule type="cellIs" dxfId="450" priority="115" operator="equal">
      <formula>"Not Needed"</formula>
    </cfRule>
    <cfRule type="cellIs" dxfId="449" priority="116" operator="equal">
      <formula>"Critical"</formula>
    </cfRule>
    <cfRule type="cellIs" dxfId="448" priority="117" operator="equal">
      <formula>"Extremely Advantageous"</formula>
    </cfRule>
  </conditionalFormatting>
  <conditionalFormatting sqref="B1:B1048576 A5">
    <cfRule type="cellIs" dxfId="447" priority="3" operator="equal">
      <formula>"Not Needed"</formula>
    </cfRule>
    <cfRule type="cellIs" dxfId="446" priority="4" operator="equal">
      <formula>"Critical"</formula>
    </cfRule>
    <cfRule type="cellIs" dxfId="445" priority="5" operator="equal">
      <formula>"Extremely Advantageous"</formula>
    </cfRule>
    <cfRule type="cellIs" dxfId="444" priority="2" operator="equal">
      <formula>"Minimal"</formula>
    </cfRule>
  </conditionalFormatting>
  <conditionalFormatting sqref="G3:G4 G6:G12 G14:G18 G20:G21 G23:G24 G26:G32 G34:G37 G39:G43 G45:G47 G49 G51 G53:G54 G56:G58 G60:G62 G64:G69 G72:G76 G78:G79 G82 G84 G86:G87 G89 G91">
    <cfRule type="cellIs" dxfId="443" priority="118"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91" xr:uid="{00000000-0002-0000-0900-000000000000}">
      <formula1>SpecType</formula1>
      <formula2>0</formula2>
    </dataValidation>
    <dataValidation type="list" allowBlank="1" showInputMessage="1" showErrorMessage="1" sqref="G3:G4 G6:G12 G14:G18 G20:G21 G23:G24 G26:G32 G34:G37 G39:G43 G45:G47 G49 G51 G53:G54 G56:G58 G60:G62 G64:G69 G72:G76 G78:G79 G82 G84 G86:G87 G89 G91" xr:uid="{00000000-0002-0000-09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S129"/>
  <sheetViews>
    <sheetView zoomScaleNormal="100" zoomScalePageLayoutView="90" workbookViewId="0">
      <selection activeCell="Q3" sqref="Q3:S6"/>
    </sheetView>
  </sheetViews>
  <sheetFormatPr defaultColWidth="9" defaultRowHeight="15.6" x14ac:dyDescent="0.3"/>
  <cols>
    <col min="1" max="1" width="10.59765625" style="41" customWidth="1"/>
    <col min="2" max="2" width="14.59765625" style="216" customWidth="1"/>
    <col min="3" max="3" width="65.59765625" style="42" customWidth="1"/>
    <col min="4" max="4" width="65.59765625" style="43" customWidth="1"/>
    <col min="5" max="5" width="15" style="43" hidden="1" customWidth="1"/>
    <col min="6" max="6" width="16.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52" t="s">
        <v>864</v>
      </c>
      <c r="B2" s="218"/>
      <c r="C2" s="54"/>
      <c r="D2" s="55"/>
      <c r="E2" s="57"/>
      <c r="F2" s="57"/>
      <c r="G2" s="410"/>
      <c r="H2" s="110">
        <f>COUNTA(B3:B112)</f>
        <v>79</v>
      </c>
      <c r="K2" s="110">
        <f>SUM(K3:K112)</f>
        <v>0</v>
      </c>
    </row>
    <row r="3" spans="1:19" ht="29.4" customHeight="1" x14ac:dyDescent="0.3">
      <c r="A3" s="213" t="str">
        <f>IF(L3=1,"DISP-"&amp;TEXT(COUNTIF($L$3:L3, "1"), "0"), "")</f>
        <v>DISP-1</v>
      </c>
      <c r="B3" s="98" t="s">
        <v>10</v>
      </c>
      <c r="C3" s="95" t="s">
        <v>865</v>
      </c>
      <c r="D3" s="263"/>
      <c r="E3" s="214"/>
      <c r="F3" s="101"/>
      <c r="G3" s="88" t="s">
        <v>67</v>
      </c>
      <c r="H3" s="44">
        <f>COUNTIF(G:G,"=Select from Drop Down List")</f>
        <v>79</v>
      </c>
      <c r="I3" s="110">
        <f>IF(NOT(ISBLANK($B3)),VLOOKUP($B3,specdata,2,FALSE()),"")</f>
        <v>1</v>
      </c>
      <c r="J3" s="110">
        <f>VLOOKUP(G3,AvailabilityData,2,FALSE())</f>
        <v>0</v>
      </c>
      <c r="K3" s="110">
        <f>I3*J3</f>
        <v>0</v>
      </c>
      <c r="L3" s="43">
        <v>1</v>
      </c>
      <c r="N3" s="51" t="s">
        <v>78</v>
      </c>
      <c r="Q3" s="443"/>
      <c r="R3" s="443"/>
      <c r="S3" s="443"/>
    </row>
    <row r="4" spans="1:19" x14ac:dyDescent="0.3">
      <c r="A4" s="53" t="str">
        <f>IF(L4=1,"DISP-"&amp;TEXT(COUNTIF($L$3:L4, "1"), "0"), "")</f>
        <v/>
      </c>
      <c r="B4" s="121"/>
      <c r="C4" s="122" t="s">
        <v>866</v>
      </c>
      <c r="D4" s="244"/>
      <c r="E4" s="222"/>
      <c r="F4" s="125"/>
      <c r="G4" s="411"/>
      <c r="H4" s="44">
        <f>COUNTIF(G:G,"=Function Available")</f>
        <v>0</v>
      </c>
      <c r="Q4" s="443"/>
      <c r="R4" s="443"/>
      <c r="S4" s="443"/>
    </row>
    <row r="5" spans="1:19" x14ac:dyDescent="0.3">
      <c r="A5" s="53" t="str">
        <f>IF(L5=1,"DISP-"&amp;TEXT(COUNTIF($L$3:L5, "1"), "0"), "")</f>
        <v/>
      </c>
      <c r="B5" s="53"/>
      <c r="C5" s="144" t="s">
        <v>867</v>
      </c>
      <c r="D5" s="55"/>
      <c r="E5" s="223"/>
      <c r="F5" s="75"/>
      <c r="G5" s="411"/>
      <c r="H5" s="44">
        <f>COUNTIF(F:G,"=Function Not Available")</f>
        <v>0</v>
      </c>
      <c r="Q5" s="443"/>
      <c r="R5" s="443"/>
      <c r="S5" s="443"/>
    </row>
    <row r="6" spans="1:19" ht="31.2" x14ac:dyDescent="0.3">
      <c r="A6" s="213" t="str">
        <f>IF(L6=1,"DISP-"&amp;TEXT(COUNTIF($L$3:L6, "1"), "0"), "")</f>
        <v>DISP-2</v>
      </c>
      <c r="B6" s="98" t="s">
        <v>9</v>
      </c>
      <c r="C6" s="119" t="s">
        <v>868</v>
      </c>
      <c r="D6" s="264"/>
      <c r="E6" s="252"/>
      <c r="F6" s="81"/>
      <c r="G6" s="82" t="s">
        <v>67</v>
      </c>
      <c r="H6" s="44">
        <f>COUNTIF(G:G,"=Exception")</f>
        <v>0</v>
      </c>
      <c r="I6" s="110">
        <f t="shared" ref="I6:I7" si="0">IF(NOT(ISBLANK($B6)),VLOOKUP($B6,specdata,2,FALSE()),"")</f>
        <v>5</v>
      </c>
      <c r="J6" s="110">
        <f t="shared" ref="J6:J7" si="1">VLOOKUP(G6,AvailabilityData,2,FALSE())</f>
        <v>0</v>
      </c>
      <c r="K6" s="110">
        <f t="shared" ref="K6:K7" si="2">I6*J6</f>
        <v>0</v>
      </c>
      <c r="L6" s="43">
        <v>1</v>
      </c>
      <c r="N6" s="51" t="s">
        <v>87</v>
      </c>
      <c r="Q6" s="443"/>
      <c r="R6" s="443"/>
      <c r="S6" s="443"/>
    </row>
    <row r="7" spans="1:19" ht="31.2" x14ac:dyDescent="0.3">
      <c r="A7" s="213" t="str">
        <f>IF(L7=1,"DISP-"&amp;TEXT(COUNTIF($L$3:L7, "1"), "0"), "")</f>
        <v>DISP-3</v>
      </c>
      <c r="B7" s="83" t="s">
        <v>9</v>
      </c>
      <c r="C7" s="95" t="s">
        <v>869</v>
      </c>
      <c r="D7" s="265"/>
      <c r="E7" s="253"/>
      <c r="F7" s="87"/>
      <c r="G7" s="88" t="s">
        <v>67</v>
      </c>
      <c r="H7" s="396">
        <f>COUNTIFS(B:B,"=Critical",G:G,"=Select from Drop Down List")</f>
        <v>8</v>
      </c>
      <c r="I7" s="110">
        <f t="shared" si="0"/>
        <v>5</v>
      </c>
      <c r="J7" s="110">
        <f t="shared" si="1"/>
        <v>0</v>
      </c>
      <c r="K7" s="110">
        <f t="shared" si="2"/>
        <v>0</v>
      </c>
      <c r="L7" s="43">
        <v>1</v>
      </c>
      <c r="N7" s="51" t="s">
        <v>87</v>
      </c>
    </row>
    <row r="8" spans="1:19" x14ac:dyDescent="0.3">
      <c r="A8" s="53" t="str">
        <f>IF(L8=1,"DISP-"&amp;TEXT(COUNTIF($L$3:L8, "1"), "0"), "")</f>
        <v/>
      </c>
      <c r="B8" s="53"/>
      <c r="C8" s="144" t="s">
        <v>870</v>
      </c>
      <c r="D8" s="55"/>
      <c r="E8" s="223"/>
      <c r="F8" s="75"/>
      <c r="G8" s="411"/>
      <c r="H8" s="396">
        <f>COUNTIFS(B:B,"=Critical",G:G,"=Function Available")</f>
        <v>0</v>
      </c>
    </row>
    <row r="9" spans="1:19" ht="31.2" x14ac:dyDescent="0.3">
      <c r="A9" s="213" t="str">
        <f>IF(L9=1,"DISP-"&amp;TEXT(COUNTIF($L$3:L9, "1"), "0"), "")</f>
        <v>DISP-4</v>
      </c>
      <c r="B9" s="77" t="s">
        <v>9</v>
      </c>
      <c r="C9" s="119" t="s">
        <v>871</v>
      </c>
      <c r="D9" s="264"/>
      <c r="E9" s="252"/>
      <c r="F9" s="81"/>
      <c r="G9" s="82" t="s">
        <v>67</v>
      </c>
      <c r="H9" s="396">
        <f>COUNTIFS(B:B,"=Critical",G:G,"=Function Not Available")</f>
        <v>0</v>
      </c>
      <c r="I9" s="110">
        <f>IF(NOT(ISBLANK($B9)),VLOOKUP($B9,specdata,2,FALSE()),"")</f>
        <v>5</v>
      </c>
      <c r="J9" s="110">
        <f>VLOOKUP(G9,AvailabilityData,2,FALSE())</f>
        <v>0</v>
      </c>
      <c r="K9" s="110">
        <f>I9*J9</f>
        <v>0</v>
      </c>
      <c r="L9" s="43">
        <v>1</v>
      </c>
      <c r="N9" s="51" t="s">
        <v>87</v>
      </c>
    </row>
    <row r="10" spans="1:19" ht="31.2" x14ac:dyDescent="0.3">
      <c r="A10" s="213" t="str">
        <f>IF(L10=1,"DISP-"&amp;TEXT(COUNTIF($L$3:L10, "1"), "0"), "")</f>
        <v>DISP-5</v>
      </c>
      <c r="B10" s="83" t="s">
        <v>9</v>
      </c>
      <c r="C10" s="95" t="s">
        <v>872</v>
      </c>
      <c r="D10" s="265"/>
      <c r="E10" s="253"/>
      <c r="F10" s="87"/>
      <c r="G10" s="88" t="s">
        <v>67</v>
      </c>
      <c r="H10" s="396">
        <f>COUNTIFS(B:B,"=Critical",G:G,"=Exception")</f>
        <v>0</v>
      </c>
      <c r="I10" s="110">
        <f>IF(NOT(ISBLANK($B10)),VLOOKUP($B10,specdata,2,FALSE()),"")</f>
        <v>5</v>
      </c>
      <c r="J10" s="110">
        <f>VLOOKUP(G10,AvailabilityData,2,FALSE())</f>
        <v>0</v>
      </c>
      <c r="K10" s="110">
        <f>I10*J10</f>
        <v>0</v>
      </c>
      <c r="L10" s="43">
        <v>1</v>
      </c>
      <c r="N10" s="51" t="s">
        <v>87</v>
      </c>
    </row>
    <row r="11" spans="1:19" x14ac:dyDescent="0.3">
      <c r="A11" s="53" t="str">
        <f>IF(L11=1,"DISP-"&amp;TEXT(COUNTIF($L$3:L11, "1"), "0"), "")</f>
        <v/>
      </c>
      <c r="B11" s="53"/>
      <c r="C11" s="141" t="s">
        <v>873</v>
      </c>
      <c r="D11" s="55"/>
      <c r="E11" s="223"/>
      <c r="F11" s="75"/>
      <c r="G11" s="411"/>
      <c r="H11" s="397">
        <f>COUNTIFS(B:B,"=Important",G:G,"=Select from Drop Down List")</f>
        <v>68</v>
      </c>
    </row>
    <row r="12" spans="1:19" ht="31.2" x14ac:dyDescent="0.3">
      <c r="A12" s="213" t="str">
        <f>IF(L12=1,"DISP-"&amp;TEXT(COUNTIF($L$3:L12, "1"), "0"), "")</f>
        <v>DISP-6</v>
      </c>
      <c r="B12" s="77" t="s">
        <v>10</v>
      </c>
      <c r="C12" s="119" t="s">
        <v>874</v>
      </c>
      <c r="D12" s="264"/>
      <c r="E12" s="252"/>
      <c r="F12" s="81"/>
      <c r="G12" s="82" t="s">
        <v>67</v>
      </c>
      <c r="H12" s="397">
        <f>COUNTIFS(B:B,"=Important",G:G,"=Function Available")</f>
        <v>0</v>
      </c>
      <c r="I12" s="110">
        <f t="shared" ref="I12:I17" si="3">IF(NOT(ISBLANK($B12)),VLOOKUP($B12,specdata,2,FALSE()),"")</f>
        <v>1</v>
      </c>
      <c r="J12" s="110">
        <f t="shared" ref="J12:J17" si="4">VLOOKUP(G12,AvailabilityData,2,FALSE())</f>
        <v>0</v>
      </c>
      <c r="K12" s="110">
        <f t="shared" ref="K12:K17" si="5">I12*J12</f>
        <v>0</v>
      </c>
      <c r="L12" s="43">
        <v>1</v>
      </c>
      <c r="N12" s="51" t="s">
        <v>78</v>
      </c>
    </row>
    <row r="13" spans="1:19" ht="31.2" x14ac:dyDescent="0.3">
      <c r="A13" s="213" t="str">
        <f>IF(L13=1,"DISP-"&amp;TEXT(COUNTIF($L$3:L13, "1"), "0"), "")</f>
        <v>DISP-7</v>
      </c>
      <c r="B13" s="83" t="s">
        <v>10</v>
      </c>
      <c r="C13" s="95" t="s">
        <v>875</v>
      </c>
      <c r="D13" s="265"/>
      <c r="E13" s="253"/>
      <c r="F13" s="87"/>
      <c r="G13" s="88" t="s">
        <v>67</v>
      </c>
      <c r="H13" s="397">
        <f>COUNTIFS(B:B,"=Important",G:G,"=Function Not Available")</f>
        <v>0</v>
      </c>
      <c r="I13" s="110">
        <f t="shared" si="3"/>
        <v>1</v>
      </c>
      <c r="J13" s="110">
        <f t="shared" si="4"/>
        <v>0</v>
      </c>
      <c r="K13" s="110">
        <f t="shared" si="5"/>
        <v>0</v>
      </c>
      <c r="L13" s="43">
        <v>1</v>
      </c>
      <c r="N13" s="51" t="s">
        <v>78</v>
      </c>
    </row>
    <row r="14" spans="1:19" ht="31.2" x14ac:dyDescent="0.3">
      <c r="A14" s="213" t="str">
        <f>IF(L14=1,"DISP-"&amp;TEXT(COUNTIF($L$3:L14, "1"), "0"), "")</f>
        <v>DISP-8</v>
      </c>
      <c r="B14" s="83" t="s">
        <v>10</v>
      </c>
      <c r="C14" s="95" t="s">
        <v>876</v>
      </c>
      <c r="D14" s="265"/>
      <c r="E14" s="253"/>
      <c r="F14" s="87"/>
      <c r="G14" s="88" t="s">
        <v>67</v>
      </c>
      <c r="H14" s="397">
        <f>COUNTIFS(B:B,"=Important",G:G,"=Exception")</f>
        <v>0</v>
      </c>
      <c r="I14" s="110">
        <f t="shared" si="3"/>
        <v>1</v>
      </c>
      <c r="J14" s="110">
        <f t="shared" si="4"/>
        <v>0</v>
      </c>
      <c r="K14" s="110">
        <f t="shared" si="5"/>
        <v>0</v>
      </c>
      <c r="L14" s="43">
        <v>1</v>
      </c>
      <c r="N14" s="51" t="s">
        <v>78</v>
      </c>
    </row>
    <row r="15" spans="1:19" ht="30" customHeight="1" x14ac:dyDescent="0.3">
      <c r="A15" s="213" t="str">
        <f>IF(L15=1,"DISP-"&amp;TEXT(COUNTIF($L$3:L15, "1"), "0"), "")</f>
        <v>DISP-9</v>
      </c>
      <c r="B15" s="83" t="s">
        <v>10</v>
      </c>
      <c r="C15" s="95" t="s">
        <v>877</v>
      </c>
      <c r="D15" s="265"/>
      <c r="E15" s="253"/>
      <c r="F15" s="87"/>
      <c r="G15" s="88" t="s">
        <v>67</v>
      </c>
      <c r="H15" s="142">
        <f>COUNTIFS(B:B,"=Informational",G:G,"=Select from Drop Down List")</f>
        <v>3</v>
      </c>
      <c r="I15" s="110">
        <f t="shared" si="3"/>
        <v>1</v>
      </c>
      <c r="J15" s="110">
        <f t="shared" si="4"/>
        <v>0</v>
      </c>
      <c r="K15" s="110">
        <f t="shared" si="5"/>
        <v>0</v>
      </c>
      <c r="L15" s="43">
        <v>1</v>
      </c>
      <c r="N15" s="51" t="s">
        <v>78</v>
      </c>
    </row>
    <row r="16" spans="1:19" ht="31.2" x14ac:dyDescent="0.3">
      <c r="A16" s="213" t="str">
        <f>IF(L16=1,"DISP-"&amp;TEXT(COUNTIF($L$3:L16, "1"), "0"), "")</f>
        <v>DISP-10</v>
      </c>
      <c r="B16" s="83" t="s">
        <v>10</v>
      </c>
      <c r="C16" s="95" t="s">
        <v>878</v>
      </c>
      <c r="D16" s="265"/>
      <c r="E16" s="253"/>
      <c r="F16" s="87"/>
      <c r="G16" s="88" t="s">
        <v>67</v>
      </c>
      <c r="H16" s="142">
        <f>COUNTIFS(B:B,"=Informational",G:G,"=Function Available")</f>
        <v>0</v>
      </c>
      <c r="I16" s="110">
        <f t="shared" si="3"/>
        <v>1</v>
      </c>
      <c r="J16" s="110">
        <f t="shared" si="4"/>
        <v>0</v>
      </c>
      <c r="K16" s="110">
        <f t="shared" si="5"/>
        <v>0</v>
      </c>
      <c r="L16" s="43">
        <v>1</v>
      </c>
      <c r="N16" s="51" t="s">
        <v>78</v>
      </c>
    </row>
    <row r="17" spans="1:14" ht="31.2" x14ac:dyDescent="0.3">
      <c r="A17" s="213" t="str">
        <f>IF(L17=1,"DISP-"&amp;TEXT(COUNTIF($L$3:L17, "1"), "0"), "")</f>
        <v>DISP-11</v>
      </c>
      <c r="B17" s="98" t="s">
        <v>10</v>
      </c>
      <c r="C17" s="95" t="s">
        <v>879</v>
      </c>
      <c r="D17" s="263"/>
      <c r="E17" s="214"/>
      <c r="F17" s="101"/>
      <c r="G17" s="88" t="s">
        <v>67</v>
      </c>
      <c r="H17" s="142">
        <f>COUNTIFS(B:B,"=Informational",G:G,"=Function Not Available")</f>
        <v>0</v>
      </c>
      <c r="I17" s="110">
        <f t="shared" si="3"/>
        <v>1</v>
      </c>
      <c r="J17" s="110">
        <f t="shared" si="4"/>
        <v>0</v>
      </c>
      <c r="K17" s="110">
        <f t="shared" si="5"/>
        <v>0</v>
      </c>
      <c r="L17" s="43">
        <v>1</v>
      </c>
      <c r="N17" s="51" t="s">
        <v>78</v>
      </c>
    </row>
    <row r="18" spans="1:14" x14ac:dyDescent="0.3">
      <c r="A18" s="53" t="str">
        <f>IF(L18=1,"DISP-"&amp;TEXT(COUNTIF($L$3:L18, "1"), "0"), "")</f>
        <v/>
      </c>
      <c r="B18" s="121"/>
      <c r="C18" s="122" t="s">
        <v>880</v>
      </c>
      <c r="D18" s="244"/>
      <c r="E18" s="222"/>
      <c r="F18" s="125"/>
      <c r="G18" s="411"/>
      <c r="H18" s="142">
        <f>COUNTIFS(B:B,"=Informational",G:G,"=Exception")</f>
        <v>0</v>
      </c>
    </row>
    <row r="19" spans="1:14" ht="31.2" x14ac:dyDescent="0.3">
      <c r="A19" s="53" t="str">
        <f>IF(L19=1,"DISP-"&amp;TEXT(COUNTIF($L$3:L19, "1"), "0"), "")</f>
        <v/>
      </c>
      <c r="B19" s="53"/>
      <c r="C19" s="126" t="s">
        <v>881</v>
      </c>
      <c r="D19" s="55"/>
      <c r="E19" s="223"/>
      <c r="F19" s="75"/>
      <c r="G19" s="411"/>
    </row>
    <row r="20" spans="1:14" ht="31.2" x14ac:dyDescent="0.3">
      <c r="A20" s="213" t="str">
        <f>IF(L20=1,"DISP-"&amp;TEXT(COUNTIF($L$3:L20, "1"), "0"), "")</f>
        <v>DISP-12</v>
      </c>
      <c r="B20" s="83" t="s">
        <v>9</v>
      </c>
      <c r="C20" s="95" t="s">
        <v>882</v>
      </c>
      <c r="D20" s="265"/>
      <c r="E20" s="253"/>
      <c r="F20" s="87"/>
      <c r="G20" s="88" t="s">
        <v>67</v>
      </c>
      <c r="I20" s="110">
        <f t="shared" ref="I20" si="6">IF(NOT(ISBLANK($B20)),VLOOKUP($B20,specdata,2,FALSE()),"")</f>
        <v>5</v>
      </c>
      <c r="J20" s="110">
        <f t="shared" ref="J20" si="7">VLOOKUP(G20,AvailabilityData,2,FALSE())</f>
        <v>0</v>
      </c>
      <c r="K20" s="110">
        <f t="shared" ref="K20" si="8">I20*J20</f>
        <v>0</v>
      </c>
      <c r="L20" s="43">
        <v>1</v>
      </c>
      <c r="N20" s="51" t="s">
        <v>87</v>
      </c>
    </row>
    <row r="21" spans="1:14" x14ac:dyDescent="0.3">
      <c r="A21" s="53" t="str">
        <f>IF(L21=1,"DISP-"&amp;TEXT(COUNTIF($L$3:L21, "1"), "0"), "")</f>
        <v/>
      </c>
      <c r="B21" s="121"/>
      <c r="C21" s="122" t="s">
        <v>883</v>
      </c>
      <c r="D21" s="244"/>
      <c r="E21" s="222"/>
      <c r="F21" s="125"/>
      <c r="G21" s="411"/>
    </row>
    <row r="22" spans="1:14" x14ac:dyDescent="0.3">
      <c r="A22" s="53" t="str">
        <f>IF(L22=1,"DISP-"&amp;TEXT(COUNTIF($L$3:L22, "1"), "0"), "")</f>
        <v/>
      </c>
      <c r="B22" s="121"/>
      <c r="C22" s="153" t="s">
        <v>884</v>
      </c>
      <c r="D22" s="244"/>
      <c r="E22" s="222"/>
      <c r="F22" s="125"/>
      <c r="G22" s="411"/>
    </row>
    <row r="23" spans="1:14" ht="31.2" x14ac:dyDescent="0.3">
      <c r="A23" s="53" t="str">
        <f>IF(L23=1,"DISP-"&amp;TEXT(COUNTIF($L$3:L23, "1"), "0"), "")</f>
        <v/>
      </c>
      <c r="B23" s="53"/>
      <c r="C23" s="126" t="s">
        <v>885</v>
      </c>
      <c r="D23" s="55"/>
      <c r="E23" s="223"/>
      <c r="F23" s="75"/>
      <c r="G23" s="411"/>
    </row>
    <row r="24" spans="1:14" ht="31.2" x14ac:dyDescent="0.3">
      <c r="A24" s="213" t="str">
        <f>IF(L24=1,"DISP-"&amp;TEXT(COUNTIF($L$3:L24, "1"), "0"), "")</f>
        <v>DISP-13</v>
      </c>
      <c r="B24" s="77" t="s">
        <v>10</v>
      </c>
      <c r="C24" s="78" t="s">
        <v>886</v>
      </c>
      <c r="D24" s="264"/>
      <c r="E24" s="252"/>
      <c r="F24" s="81"/>
      <c r="G24" s="82" t="s">
        <v>67</v>
      </c>
      <c r="I24" s="110">
        <f>IF(NOT(ISBLANK($B24)),VLOOKUP($B24,specdata,2,FALSE()),"")</f>
        <v>1</v>
      </c>
      <c r="J24" s="110">
        <f>VLOOKUP(G24,AvailabilityData,2,FALSE())</f>
        <v>0</v>
      </c>
      <c r="K24" s="110">
        <f>I24*J24</f>
        <v>0</v>
      </c>
      <c r="L24" s="43">
        <v>1</v>
      </c>
      <c r="N24" s="51" t="s">
        <v>78</v>
      </c>
    </row>
    <row r="25" spans="1:14" ht="30" customHeight="1" x14ac:dyDescent="0.3">
      <c r="A25" s="213" t="str">
        <f>IF(L25=1,"DISP-"&amp;TEXT(COUNTIF($L$3:L25, "1"), "0"), "")</f>
        <v>DISP-14</v>
      </c>
      <c r="B25" s="83" t="s">
        <v>10</v>
      </c>
      <c r="C25" s="84" t="s">
        <v>887</v>
      </c>
      <c r="D25" s="265"/>
      <c r="E25" s="253"/>
      <c r="F25" s="87"/>
      <c r="G25" s="88" t="s">
        <v>67</v>
      </c>
      <c r="I25" s="110">
        <f>IF(NOT(ISBLANK($B25)),VLOOKUP($B25,specdata,2,FALSE()),"")</f>
        <v>1</v>
      </c>
      <c r="J25" s="110">
        <f>VLOOKUP(G25,AvailabilityData,2,FALSE())</f>
        <v>0</v>
      </c>
      <c r="K25" s="110">
        <f>I25*J25</f>
        <v>0</v>
      </c>
      <c r="L25" s="43">
        <v>1</v>
      </c>
      <c r="N25" s="51" t="s">
        <v>78</v>
      </c>
    </row>
    <row r="26" spans="1:14" ht="30" customHeight="1" x14ac:dyDescent="0.3">
      <c r="A26" s="213" t="str">
        <f>IF(L26=1,"DISP-"&amp;TEXT(COUNTIF($L$3:L26, "1"), "0"), "")</f>
        <v>DISP-15</v>
      </c>
      <c r="B26" s="83" t="s">
        <v>10</v>
      </c>
      <c r="C26" s="84" t="s">
        <v>888</v>
      </c>
      <c r="D26" s="265"/>
      <c r="E26" s="253"/>
      <c r="F26" s="87"/>
      <c r="G26" s="88" t="s">
        <v>67</v>
      </c>
      <c r="I26" s="110">
        <f>IF(NOT(ISBLANK($B26)),VLOOKUP($B26,specdata,2,FALSE()),"")</f>
        <v>1</v>
      </c>
      <c r="J26" s="110">
        <f>VLOOKUP(G26,AvailabilityData,2,FALSE())</f>
        <v>0</v>
      </c>
      <c r="K26" s="110">
        <f>I26*J26</f>
        <v>0</v>
      </c>
      <c r="L26" s="43">
        <v>1</v>
      </c>
      <c r="N26" s="51" t="s">
        <v>78</v>
      </c>
    </row>
    <row r="27" spans="1:14" ht="30" customHeight="1" x14ac:dyDescent="0.3">
      <c r="A27" s="213" t="str">
        <f>IF(L27=1,"DISP-"&amp;TEXT(COUNTIF($L$3:L27, "1"), "0"), "")</f>
        <v>DISP-16</v>
      </c>
      <c r="B27" s="83" t="s">
        <v>10</v>
      </c>
      <c r="C27" s="84" t="s">
        <v>889</v>
      </c>
      <c r="D27" s="265"/>
      <c r="E27" s="253"/>
      <c r="F27" s="87"/>
      <c r="G27" s="88" t="s">
        <v>67</v>
      </c>
      <c r="I27" s="110">
        <f>IF(NOT(ISBLANK($B27)),VLOOKUP($B27,specdata,2,FALSE()),"")</f>
        <v>1</v>
      </c>
      <c r="J27" s="110">
        <f>VLOOKUP(G27,AvailabilityData,2,FALSE())</f>
        <v>0</v>
      </c>
      <c r="K27" s="110">
        <f>I27*J27</f>
        <v>0</v>
      </c>
      <c r="L27" s="43">
        <v>1</v>
      </c>
      <c r="N27" s="51" t="s">
        <v>78</v>
      </c>
    </row>
    <row r="28" spans="1:14" ht="30" customHeight="1" x14ac:dyDescent="0.3">
      <c r="A28" s="213" t="str">
        <f>IF(L28=1,"DISP-"&amp;TEXT(COUNTIF($L$3:L28, "1"), "0"), "")</f>
        <v>DISP-17</v>
      </c>
      <c r="B28" s="98" t="s">
        <v>10</v>
      </c>
      <c r="C28" s="84" t="s">
        <v>890</v>
      </c>
      <c r="D28" s="263"/>
      <c r="E28" s="214"/>
      <c r="F28" s="101"/>
      <c r="G28" s="88" t="s">
        <v>67</v>
      </c>
      <c r="I28" s="110">
        <f>IF(NOT(ISBLANK($B28)),VLOOKUP($B28,specdata,2,FALSE()),"")</f>
        <v>1</v>
      </c>
      <c r="J28" s="110">
        <f>VLOOKUP(G28,AvailabilityData,2,FALSE())</f>
        <v>0</v>
      </c>
      <c r="K28" s="110">
        <f>I28*J28</f>
        <v>0</v>
      </c>
      <c r="L28" s="43">
        <v>1</v>
      </c>
      <c r="N28" s="51" t="s">
        <v>78</v>
      </c>
    </row>
    <row r="29" spans="1:14" x14ac:dyDescent="0.3">
      <c r="A29" s="53" t="str">
        <f>IF(L29=1,"DISP-"&amp;TEXT(COUNTIF($L$3:L29, "1"), "0"), "")</f>
        <v/>
      </c>
      <c r="B29" s="121"/>
      <c r="C29" s="153" t="s">
        <v>891</v>
      </c>
      <c r="D29" s="244"/>
      <c r="E29" s="222"/>
      <c r="F29" s="125"/>
      <c r="G29" s="411"/>
    </row>
    <row r="30" spans="1:14" x14ac:dyDescent="0.3">
      <c r="A30" s="53" t="str">
        <f>IF(L30=1,"DISP-"&amp;TEXT(COUNTIF($L$3:L30, "1"), "0"), "")</f>
        <v/>
      </c>
      <c r="B30" s="53"/>
      <c r="C30" s="126" t="s">
        <v>892</v>
      </c>
      <c r="D30" s="55"/>
      <c r="E30" s="223"/>
      <c r="F30" s="75"/>
      <c r="G30" s="411"/>
    </row>
    <row r="31" spans="1:14" ht="30" customHeight="1" x14ac:dyDescent="0.3">
      <c r="A31" s="213" t="str">
        <f>IF(L31=1,"DISP-"&amp;TEXT(COUNTIF($L$3:L31, "1"), "0"), "")</f>
        <v>DISP-18</v>
      </c>
      <c r="B31" s="77" t="s">
        <v>10</v>
      </c>
      <c r="C31" s="78" t="s">
        <v>893</v>
      </c>
      <c r="D31" s="264"/>
      <c r="E31" s="252"/>
      <c r="F31" s="81"/>
      <c r="G31" s="82" t="s">
        <v>67</v>
      </c>
      <c r="I31" s="110">
        <f t="shared" ref="I31:I37" si="9">IF(NOT(ISBLANK($B31)),VLOOKUP($B31,specdata,2,FALSE()),"")</f>
        <v>1</v>
      </c>
      <c r="J31" s="110">
        <f t="shared" ref="J31:J37" si="10">VLOOKUP(G31,AvailabilityData,2,FALSE())</f>
        <v>0</v>
      </c>
      <c r="K31" s="110">
        <f t="shared" ref="K31:K37" si="11">I31*J31</f>
        <v>0</v>
      </c>
      <c r="L31" s="43">
        <v>1</v>
      </c>
      <c r="N31" s="51" t="s">
        <v>78</v>
      </c>
    </row>
    <row r="32" spans="1:14" ht="30" customHeight="1" x14ac:dyDescent="0.3">
      <c r="A32" s="213" t="str">
        <f>IF(L32=1,"DISP-"&amp;TEXT(COUNTIF($L$3:L32, "1"), "0"), "")</f>
        <v>DISP-19</v>
      </c>
      <c r="B32" s="83" t="s">
        <v>10</v>
      </c>
      <c r="C32" s="84" t="s">
        <v>894</v>
      </c>
      <c r="D32" s="265"/>
      <c r="E32" s="253"/>
      <c r="F32" s="87"/>
      <c r="G32" s="88" t="s">
        <v>67</v>
      </c>
      <c r="I32" s="110">
        <f t="shared" si="9"/>
        <v>1</v>
      </c>
      <c r="J32" s="110">
        <f t="shared" si="10"/>
        <v>0</v>
      </c>
      <c r="K32" s="110">
        <f t="shared" si="11"/>
        <v>0</v>
      </c>
      <c r="L32" s="43">
        <v>1</v>
      </c>
      <c r="N32" s="51" t="s">
        <v>78</v>
      </c>
    </row>
    <row r="33" spans="1:14" ht="30" customHeight="1" x14ac:dyDescent="0.3">
      <c r="A33" s="213" t="str">
        <f>IF(L33=1,"DISP-"&amp;TEXT(COUNTIF($L$3:L33, "1"), "0"), "")</f>
        <v>DISP-20</v>
      </c>
      <c r="B33" s="83" t="s">
        <v>10</v>
      </c>
      <c r="C33" s="84" t="s">
        <v>895</v>
      </c>
      <c r="D33" s="265"/>
      <c r="E33" s="253"/>
      <c r="F33" s="87"/>
      <c r="G33" s="88" t="s">
        <v>67</v>
      </c>
      <c r="I33" s="110">
        <f t="shared" si="9"/>
        <v>1</v>
      </c>
      <c r="J33" s="110">
        <f t="shared" si="10"/>
        <v>0</v>
      </c>
      <c r="K33" s="110">
        <f t="shared" si="11"/>
        <v>0</v>
      </c>
      <c r="L33" s="43">
        <v>1</v>
      </c>
      <c r="N33" s="51" t="s">
        <v>78</v>
      </c>
    </row>
    <row r="34" spans="1:14" ht="30" customHeight="1" x14ac:dyDescent="0.3">
      <c r="A34" s="213" t="str">
        <f>IF(L34=1,"DISP-"&amp;TEXT(COUNTIF($L$3:L34, "1"), "0"), "")</f>
        <v>DISP-21</v>
      </c>
      <c r="B34" s="83" t="s">
        <v>10</v>
      </c>
      <c r="C34" s="84" t="s">
        <v>896</v>
      </c>
      <c r="D34" s="265"/>
      <c r="E34" s="253"/>
      <c r="F34" s="87"/>
      <c r="G34" s="88" t="s">
        <v>67</v>
      </c>
      <c r="I34" s="110">
        <f t="shared" si="9"/>
        <v>1</v>
      </c>
      <c r="J34" s="110">
        <f t="shared" si="10"/>
        <v>0</v>
      </c>
      <c r="K34" s="110">
        <f t="shared" si="11"/>
        <v>0</v>
      </c>
      <c r="L34" s="43">
        <v>1</v>
      </c>
      <c r="N34" s="51" t="s">
        <v>78</v>
      </c>
    </row>
    <row r="35" spans="1:14" ht="30" customHeight="1" x14ac:dyDescent="0.3">
      <c r="A35" s="213" t="str">
        <f>IF(L35=1,"DISP-"&amp;TEXT(COUNTIF($L$3:L35, "1"), "0"), "")</f>
        <v>DISP-22</v>
      </c>
      <c r="B35" s="83" t="s">
        <v>10</v>
      </c>
      <c r="C35" s="84" t="s">
        <v>897</v>
      </c>
      <c r="D35" s="265"/>
      <c r="E35" s="253"/>
      <c r="F35" s="87"/>
      <c r="G35" s="88" t="s">
        <v>67</v>
      </c>
      <c r="I35" s="110">
        <f t="shared" si="9"/>
        <v>1</v>
      </c>
      <c r="J35" s="110">
        <f t="shared" si="10"/>
        <v>0</v>
      </c>
      <c r="K35" s="110">
        <f t="shared" si="11"/>
        <v>0</v>
      </c>
      <c r="L35" s="43">
        <v>1</v>
      </c>
      <c r="N35" s="51" t="s">
        <v>78</v>
      </c>
    </row>
    <row r="36" spans="1:14" ht="30" customHeight="1" x14ac:dyDescent="0.3">
      <c r="A36" s="213" t="str">
        <f>IF(L36=1,"DISP-"&amp;TEXT(COUNTIF($L$3:L36, "1"), "0"), "")</f>
        <v>DISP-23</v>
      </c>
      <c r="B36" s="83" t="s">
        <v>10</v>
      </c>
      <c r="C36" s="84" t="s">
        <v>898</v>
      </c>
      <c r="D36" s="265"/>
      <c r="E36" s="253"/>
      <c r="F36" s="87"/>
      <c r="G36" s="88" t="s">
        <v>67</v>
      </c>
      <c r="I36" s="110">
        <f t="shared" si="9"/>
        <v>1</v>
      </c>
      <c r="J36" s="110">
        <f t="shared" si="10"/>
        <v>0</v>
      </c>
      <c r="K36" s="110">
        <f t="shared" si="11"/>
        <v>0</v>
      </c>
      <c r="L36" s="43">
        <v>1</v>
      </c>
      <c r="N36" s="51" t="s">
        <v>78</v>
      </c>
    </row>
    <row r="37" spans="1:14" ht="30" customHeight="1" x14ac:dyDescent="0.3">
      <c r="A37" s="213" t="str">
        <f>IF(L37=1,"DISP-"&amp;TEXT(COUNTIF($L$3:L37, "1"), "0"), "")</f>
        <v>DISP-24</v>
      </c>
      <c r="B37" s="98" t="s">
        <v>10</v>
      </c>
      <c r="C37" s="84" t="s">
        <v>899</v>
      </c>
      <c r="D37" s="263"/>
      <c r="E37" s="214"/>
      <c r="F37" s="101"/>
      <c r="G37" s="88" t="s">
        <v>67</v>
      </c>
      <c r="I37" s="110">
        <f t="shared" si="9"/>
        <v>1</v>
      </c>
      <c r="J37" s="110">
        <f t="shared" si="10"/>
        <v>0</v>
      </c>
      <c r="K37" s="110">
        <f t="shared" si="11"/>
        <v>0</v>
      </c>
      <c r="L37" s="43">
        <v>1</v>
      </c>
      <c r="N37" s="51" t="s">
        <v>78</v>
      </c>
    </row>
    <row r="38" spans="1:14" x14ac:dyDescent="0.3">
      <c r="A38" s="53" t="str">
        <f>IF(L38=1,"DISP-"&amp;TEXT(COUNTIF($L$3:L38, "1"), "0"), "")</f>
        <v/>
      </c>
      <c r="B38" s="53"/>
      <c r="C38" s="141" t="s">
        <v>900</v>
      </c>
      <c r="D38" s="55"/>
      <c r="E38" s="223"/>
      <c r="F38" s="75"/>
      <c r="G38" s="411"/>
    </row>
    <row r="39" spans="1:14" ht="31.2" x14ac:dyDescent="0.3">
      <c r="A39" s="213" t="str">
        <f>IF(L39=1,"DISP-"&amp;TEXT(COUNTIF($L$3:L39, "1"), "0"), "")</f>
        <v>DISP-25</v>
      </c>
      <c r="B39" s="112" t="s">
        <v>10</v>
      </c>
      <c r="C39" s="119" t="s">
        <v>901</v>
      </c>
      <c r="D39" s="266"/>
      <c r="E39" s="262"/>
      <c r="F39" s="116"/>
      <c r="G39" s="82" t="s">
        <v>67</v>
      </c>
      <c r="I39" s="110">
        <f>IF(NOT(ISBLANK($B39)),VLOOKUP($B39,specdata,2,FALSE()),"")</f>
        <v>1</v>
      </c>
      <c r="J39" s="110">
        <f>VLOOKUP(G39,AvailabilityData,2,FALSE())</f>
        <v>0</v>
      </c>
      <c r="K39" s="110">
        <f>I39*J39</f>
        <v>0</v>
      </c>
      <c r="L39" s="43">
        <v>1</v>
      </c>
      <c r="N39" s="51" t="s">
        <v>78</v>
      </c>
    </row>
    <row r="40" spans="1:14" ht="31.2" x14ac:dyDescent="0.3">
      <c r="A40" s="53" t="str">
        <f>IF(L40=1,"DISP-"&amp;TEXT(COUNTIF($L$3:L40, "1"), "0"), "")</f>
        <v/>
      </c>
      <c r="B40" s="53"/>
      <c r="C40" s="126" t="s">
        <v>902</v>
      </c>
      <c r="D40" s="55"/>
      <c r="E40" s="223"/>
      <c r="F40" s="75"/>
      <c r="G40" s="411"/>
    </row>
    <row r="41" spans="1:14" ht="31.2" x14ac:dyDescent="0.3">
      <c r="A41" s="213" t="str">
        <f>IF(L41=1,"DISP-"&amp;TEXT(COUNTIF($L$3:L41, "1"), "0"), "")</f>
        <v>DISP-26</v>
      </c>
      <c r="B41" s="77" t="s">
        <v>10</v>
      </c>
      <c r="C41" s="78" t="s">
        <v>903</v>
      </c>
      <c r="D41" s="264"/>
      <c r="E41" s="252"/>
      <c r="F41" s="81"/>
      <c r="G41" s="82" t="s">
        <v>67</v>
      </c>
      <c r="I41" s="110">
        <f t="shared" ref="I41:I46" si="12">IF(NOT(ISBLANK($B41)),VLOOKUP($B41,specdata,2,FALSE()),"")</f>
        <v>1</v>
      </c>
      <c r="J41" s="110">
        <f t="shared" ref="J41:J46" si="13">VLOOKUP(G41,AvailabilityData,2,FALSE())</f>
        <v>0</v>
      </c>
      <c r="K41" s="110">
        <f t="shared" ref="K41:K46" si="14">I41*J41</f>
        <v>0</v>
      </c>
      <c r="L41" s="43">
        <v>1</v>
      </c>
      <c r="N41" s="51" t="s">
        <v>78</v>
      </c>
    </row>
    <row r="42" spans="1:14" ht="31.2" x14ac:dyDescent="0.3">
      <c r="A42" s="213" t="str">
        <f>IF(L42=1,"DISP-"&amp;TEXT(COUNTIF($L$3:L42, "1"), "0"), "")</f>
        <v>DISP-27</v>
      </c>
      <c r="B42" s="83" t="s">
        <v>10</v>
      </c>
      <c r="C42" s="84" t="s">
        <v>904</v>
      </c>
      <c r="D42" s="265"/>
      <c r="E42" s="253"/>
      <c r="F42" s="87"/>
      <c r="G42" s="88" t="s">
        <v>67</v>
      </c>
      <c r="I42" s="110">
        <f t="shared" si="12"/>
        <v>1</v>
      </c>
      <c r="J42" s="110">
        <f t="shared" si="13"/>
        <v>0</v>
      </c>
      <c r="K42" s="110">
        <f t="shared" si="14"/>
        <v>0</v>
      </c>
      <c r="L42" s="43">
        <v>1</v>
      </c>
      <c r="N42" s="51" t="s">
        <v>78</v>
      </c>
    </row>
    <row r="43" spans="1:14" ht="31.2" x14ac:dyDescent="0.3">
      <c r="A43" s="213" t="str">
        <f>IF(L43=1,"DISP-"&amp;TEXT(COUNTIF($L$3:L43, "1"), "0"), "")</f>
        <v>DISP-28</v>
      </c>
      <c r="B43" s="83" t="s">
        <v>10</v>
      </c>
      <c r="C43" s="84" t="s">
        <v>905</v>
      </c>
      <c r="D43" s="265"/>
      <c r="E43" s="253"/>
      <c r="F43" s="87"/>
      <c r="G43" s="88" t="s">
        <v>67</v>
      </c>
      <c r="I43" s="110">
        <f t="shared" si="12"/>
        <v>1</v>
      </c>
      <c r="J43" s="110">
        <f t="shared" si="13"/>
        <v>0</v>
      </c>
      <c r="K43" s="110">
        <f t="shared" si="14"/>
        <v>0</v>
      </c>
      <c r="L43" s="43">
        <v>1</v>
      </c>
      <c r="N43" s="51" t="s">
        <v>78</v>
      </c>
    </row>
    <row r="44" spans="1:14" ht="31.2" x14ac:dyDescent="0.3">
      <c r="A44" s="213" t="str">
        <f>IF(L44=1,"DISP-"&amp;TEXT(COUNTIF($L$3:L44, "1"), "0"), "")</f>
        <v>DISP-29</v>
      </c>
      <c r="B44" s="83" t="s">
        <v>10</v>
      </c>
      <c r="C44" s="84" t="s">
        <v>906</v>
      </c>
      <c r="D44" s="265"/>
      <c r="E44" s="253"/>
      <c r="F44" s="87"/>
      <c r="G44" s="88" t="s">
        <v>67</v>
      </c>
      <c r="I44" s="110">
        <f t="shared" si="12"/>
        <v>1</v>
      </c>
      <c r="J44" s="110">
        <f t="shared" si="13"/>
        <v>0</v>
      </c>
      <c r="K44" s="110">
        <f t="shared" si="14"/>
        <v>0</v>
      </c>
      <c r="L44" s="43">
        <v>1</v>
      </c>
      <c r="N44" s="51" t="s">
        <v>78</v>
      </c>
    </row>
    <row r="45" spans="1:14" ht="31.2" x14ac:dyDescent="0.3">
      <c r="A45" s="213" t="str">
        <f>IF(L45=1,"DISP-"&amp;TEXT(COUNTIF($L$3:L45, "1"), "0"), "")</f>
        <v>DISP-30</v>
      </c>
      <c r="B45" s="83" t="s">
        <v>10</v>
      </c>
      <c r="C45" s="84" t="s">
        <v>907</v>
      </c>
      <c r="D45" s="265"/>
      <c r="E45" s="253"/>
      <c r="F45" s="87"/>
      <c r="G45" s="88" t="s">
        <v>67</v>
      </c>
      <c r="I45" s="110">
        <f t="shared" si="12"/>
        <v>1</v>
      </c>
      <c r="J45" s="110">
        <f t="shared" si="13"/>
        <v>0</v>
      </c>
      <c r="K45" s="110">
        <f t="shared" si="14"/>
        <v>0</v>
      </c>
      <c r="L45" s="43">
        <v>1</v>
      </c>
      <c r="N45" s="51" t="s">
        <v>78</v>
      </c>
    </row>
    <row r="46" spans="1:14" ht="31.2" x14ac:dyDescent="0.3">
      <c r="A46" s="213" t="str">
        <f>IF(L46=1,"DISP-"&amp;TEXT(COUNTIF($L$3:L46, "1"), "0"), "")</f>
        <v>DISP-31</v>
      </c>
      <c r="B46" s="98" t="s">
        <v>10</v>
      </c>
      <c r="C46" s="84" t="s">
        <v>908</v>
      </c>
      <c r="D46" s="263"/>
      <c r="E46" s="214"/>
      <c r="F46" s="101"/>
      <c r="G46" s="88" t="s">
        <v>67</v>
      </c>
      <c r="I46" s="110">
        <f t="shared" si="12"/>
        <v>1</v>
      </c>
      <c r="J46" s="110">
        <f t="shared" si="13"/>
        <v>0</v>
      </c>
      <c r="K46" s="110">
        <f t="shared" si="14"/>
        <v>0</v>
      </c>
      <c r="L46" s="43">
        <v>1</v>
      </c>
      <c r="N46" s="51" t="s">
        <v>78</v>
      </c>
    </row>
    <row r="47" spans="1:14" x14ac:dyDescent="0.3">
      <c r="A47" s="53" t="str">
        <f>IF(L47=1,"DISP-"&amp;TEXT(COUNTIF($L$3:L47, "1"), "0"), "")</f>
        <v/>
      </c>
      <c r="B47" s="53"/>
      <c r="C47" s="141" t="s">
        <v>909</v>
      </c>
      <c r="D47" s="55"/>
      <c r="E47" s="223"/>
      <c r="F47" s="75"/>
      <c r="G47" s="411"/>
    </row>
    <row r="48" spans="1:14" ht="31.2" x14ac:dyDescent="0.3">
      <c r="A48" s="213" t="str">
        <f>IF(L48=1,"DISP-"&amp;TEXT(COUNTIF($L$3:L48, "1"), "0"), "")</f>
        <v>DISP-32</v>
      </c>
      <c r="B48" s="77" t="s">
        <v>10</v>
      </c>
      <c r="C48" s="119" t="s">
        <v>910</v>
      </c>
      <c r="D48" s="264"/>
      <c r="E48" s="252"/>
      <c r="F48" s="81"/>
      <c r="G48" s="82" t="s">
        <v>67</v>
      </c>
      <c r="I48" s="110">
        <f>IF(NOT(ISBLANK($B48)),VLOOKUP($B48,specdata,2,FALSE()),"")</f>
        <v>1</v>
      </c>
      <c r="J48" s="110">
        <f>VLOOKUP(G48,AvailabilityData,2,FALSE())</f>
        <v>0</v>
      </c>
      <c r="K48" s="110">
        <f>I48*J48</f>
        <v>0</v>
      </c>
      <c r="L48" s="43">
        <v>1</v>
      </c>
      <c r="N48" s="51" t="s">
        <v>78</v>
      </c>
    </row>
    <row r="49" spans="1:14" ht="46.8" x14ac:dyDescent="0.3">
      <c r="A49" s="213" t="str">
        <f>IF(L49=1,"DISP-"&amp;TEXT(COUNTIF($L$3:L49, "1"), "0"), "")</f>
        <v>DISP-33</v>
      </c>
      <c r="B49" s="83" t="s">
        <v>10</v>
      </c>
      <c r="C49" s="95" t="s">
        <v>911</v>
      </c>
      <c r="D49" s="265"/>
      <c r="E49" s="253"/>
      <c r="F49" s="87"/>
      <c r="G49" s="88" t="s">
        <v>67</v>
      </c>
      <c r="I49" s="110">
        <f>IF(NOT(ISBLANK($B49)),VLOOKUP($B49,specdata,2,FALSE()),"")</f>
        <v>1</v>
      </c>
      <c r="J49" s="110">
        <f>VLOOKUP(G49,AvailabilityData,2,FALSE())</f>
        <v>0</v>
      </c>
      <c r="K49" s="110">
        <f>I49*J49</f>
        <v>0</v>
      </c>
      <c r="L49" s="43">
        <v>1</v>
      </c>
      <c r="N49" s="51" t="s">
        <v>78</v>
      </c>
    </row>
    <row r="50" spans="1:14" ht="46.8" x14ac:dyDescent="0.3">
      <c r="A50" s="213" t="str">
        <f>IF(L50=1,"DISP-"&amp;TEXT(COUNTIF($L$3:L50, "1"), "0"), "")</f>
        <v>DISP-34</v>
      </c>
      <c r="B50" s="98" t="s">
        <v>10</v>
      </c>
      <c r="C50" s="95" t="s">
        <v>912</v>
      </c>
      <c r="D50" s="263"/>
      <c r="E50" s="214"/>
      <c r="F50" s="101"/>
      <c r="G50" s="88" t="s">
        <v>67</v>
      </c>
      <c r="I50" s="110">
        <f>IF(NOT(ISBLANK($B50)),VLOOKUP($B50,specdata,2,FALSE()),"")</f>
        <v>1</v>
      </c>
      <c r="J50" s="110">
        <f>VLOOKUP(G50,AvailabilityData,2,FALSE())</f>
        <v>0</v>
      </c>
      <c r="K50" s="110">
        <f>I50*J50</f>
        <v>0</v>
      </c>
      <c r="L50" s="43">
        <v>1</v>
      </c>
      <c r="N50" s="51" t="s">
        <v>78</v>
      </c>
    </row>
    <row r="51" spans="1:14" x14ac:dyDescent="0.3">
      <c r="A51" s="53" t="str">
        <f>IF(L51=1,"DISP-"&amp;TEXT(COUNTIF($L$3:L51, "1"), "0"), "")</f>
        <v/>
      </c>
      <c r="B51" s="121"/>
      <c r="C51" s="122" t="s">
        <v>913</v>
      </c>
      <c r="D51" s="244"/>
      <c r="E51" s="222"/>
      <c r="F51" s="125"/>
      <c r="G51" s="411"/>
    </row>
    <row r="52" spans="1:14" ht="31.2" x14ac:dyDescent="0.3">
      <c r="A52" s="53" t="str">
        <f>IF(L52=1,"DISP-"&amp;TEXT(COUNTIF($L$3:L52, "1"), "0"), "")</f>
        <v/>
      </c>
      <c r="B52" s="53"/>
      <c r="C52" s="126" t="s">
        <v>914</v>
      </c>
      <c r="D52" s="55"/>
      <c r="E52" s="223"/>
      <c r="F52" s="75"/>
      <c r="G52" s="411"/>
    </row>
    <row r="53" spans="1:14" ht="31.2" x14ac:dyDescent="0.3">
      <c r="A53" s="213" t="str">
        <f>IF(L53=1,"DISP-"&amp;TEXT(COUNTIF($L$3:L53, "1"), "0"), "")</f>
        <v>DISP-35</v>
      </c>
      <c r="B53" s="77" t="s">
        <v>10</v>
      </c>
      <c r="C53" s="78" t="s">
        <v>915</v>
      </c>
      <c r="D53" s="264"/>
      <c r="E53" s="252"/>
      <c r="F53" s="81"/>
      <c r="G53" s="82" t="s">
        <v>67</v>
      </c>
      <c r="I53" s="110">
        <f>IF(NOT(ISBLANK($B53)),VLOOKUP($B53,specdata,2,FALSE()),"")</f>
        <v>1</v>
      </c>
      <c r="J53" s="110">
        <f>VLOOKUP(G53,AvailabilityData,2,FALSE())</f>
        <v>0</v>
      </c>
      <c r="K53" s="110">
        <f>I53*J53</f>
        <v>0</v>
      </c>
      <c r="L53" s="43">
        <v>1</v>
      </c>
      <c r="N53" s="51" t="s">
        <v>78</v>
      </c>
    </row>
    <row r="54" spans="1:14" ht="31.2" x14ac:dyDescent="0.3">
      <c r="A54" s="213" t="str">
        <f>IF(L54=1,"DISP-"&amp;TEXT(COUNTIF($L$3:L54, "1"), "0"), "")</f>
        <v>DISP-36</v>
      </c>
      <c r="B54" s="83" t="s">
        <v>10</v>
      </c>
      <c r="C54" s="84" t="s">
        <v>916</v>
      </c>
      <c r="D54" s="265"/>
      <c r="E54" s="253"/>
      <c r="F54" s="87"/>
      <c r="G54" s="88" t="s">
        <v>67</v>
      </c>
      <c r="I54" s="110">
        <f>IF(NOT(ISBLANK($B54)),VLOOKUP($B54,specdata,2,FALSE()),"")</f>
        <v>1</v>
      </c>
      <c r="J54" s="110">
        <f>VLOOKUP(G54,AvailabilityData,2,FALSE())</f>
        <v>0</v>
      </c>
      <c r="K54" s="110">
        <f>I54*J54</f>
        <v>0</v>
      </c>
      <c r="L54" s="43">
        <v>1</v>
      </c>
      <c r="N54" s="51" t="s">
        <v>78</v>
      </c>
    </row>
    <row r="55" spans="1:14" ht="31.2" x14ac:dyDescent="0.3">
      <c r="A55" s="213" t="str">
        <f>IF(L55=1,"DISP-"&amp;TEXT(COUNTIF($L$3:L55, "1"), "0"), "")</f>
        <v>DISP-37</v>
      </c>
      <c r="B55" s="83" t="s">
        <v>10</v>
      </c>
      <c r="C55" s="84" t="s">
        <v>917</v>
      </c>
      <c r="D55" s="265"/>
      <c r="E55" s="253"/>
      <c r="F55" s="87"/>
      <c r="G55" s="88" t="s">
        <v>67</v>
      </c>
      <c r="I55" s="110">
        <f>IF(NOT(ISBLANK($B55)),VLOOKUP($B55,specdata,2,FALSE()),"")</f>
        <v>1</v>
      </c>
      <c r="J55" s="110">
        <f>VLOOKUP(G55,AvailabilityData,2,FALSE())</f>
        <v>0</v>
      </c>
      <c r="K55" s="110">
        <f>I55*J55</f>
        <v>0</v>
      </c>
      <c r="L55" s="43">
        <v>1</v>
      </c>
      <c r="N55" s="51" t="s">
        <v>78</v>
      </c>
    </row>
    <row r="56" spans="1:14" ht="31.2" x14ac:dyDescent="0.3">
      <c r="A56" s="213" t="str">
        <f>IF(L56=1,"DISP-"&amp;TEXT(COUNTIF($L$3:L56, "1"), "0"), "")</f>
        <v>DISP-38</v>
      </c>
      <c r="B56" s="83" t="s">
        <v>10</v>
      </c>
      <c r="C56" s="84" t="s">
        <v>918</v>
      </c>
      <c r="D56" s="265"/>
      <c r="E56" s="253"/>
      <c r="F56" s="87"/>
      <c r="G56" s="88" t="s">
        <v>67</v>
      </c>
      <c r="I56" s="110">
        <f>IF(NOT(ISBLANK($B56)),VLOOKUP($B56,specdata,2,FALSE()),"")</f>
        <v>1</v>
      </c>
      <c r="J56" s="110">
        <f>VLOOKUP(G56,AvailabilityData,2,FALSE())</f>
        <v>0</v>
      </c>
      <c r="K56" s="110">
        <f>I56*J56</f>
        <v>0</v>
      </c>
      <c r="L56" s="43">
        <v>1</v>
      </c>
      <c r="N56" s="51" t="s">
        <v>78</v>
      </c>
    </row>
    <row r="57" spans="1:14" ht="46.8" x14ac:dyDescent="0.3">
      <c r="A57" s="213" t="str">
        <f>IF(L57=1,"DISP-"&amp;TEXT(COUNTIF($L$3:L57, "1"), "0"), "")</f>
        <v>DISP-39</v>
      </c>
      <c r="B57" s="98" t="s">
        <v>10</v>
      </c>
      <c r="C57" s="95" t="s">
        <v>919</v>
      </c>
      <c r="D57" s="263"/>
      <c r="E57" s="214"/>
      <c r="F57" s="101"/>
      <c r="G57" s="88" t="s">
        <v>67</v>
      </c>
      <c r="I57" s="110">
        <f>IF(NOT(ISBLANK($B57)),VLOOKUP($B57,specdata,2,FALSE()),"")</f>
        <v>1</v>
      </c>
      <c r="J57" s="110">
        <f>VLOOKUP(G57,AvailabilityData,2,FALSE())</f>
        <v>0</v>
      </c>
      <c r="K57" s="110">
        <f>I57*J57</f>
        <v>0</v>
      </c>
      <c r="L57" s="43">
        <v>1</v>
      </c>
      <c r="N57" s="51" t="s">
        <v>78</v>
      </c>
    </row>
    <row r="58" spans="1:14" x14ac:dyDescent="0.3">
      <c r="A58" s="53" t="str">
        <f>IF(L58=1,"DISP-"&amp;TEXT(COUNTIF($L$3:L58, "1"), "0"), "")</f>
        <v/>
      </c>
      <c r="B58" s="121"/>
      <c r="C58" s="122" t="s">
        <v>920</v>
      </c>
      <c r="D58" s="244"/>
      <c r="E58" s="222"/>
      <c r="F58" s="125"/>
      <c r="G58" s="411"/>
    </row>
    <row r="59" spans="1:14" x14ac:dyDescent="0.3">
      <c r="A59" s="53" t="str">
        <f>IF(L59=1,"DISP-"&amp;TEXT(COUNTIF($L$3:L59, "1"), "0"), "")</f>
        <v/>
      </c>
      <c r="B59" s="53"/>
      <c r="C59" s="126" t="s">
        <v>921</v>
      </c>
      <c r="D59" s="55"/>
      <c r="E59" s="223"/>
      <c r="F59" s="75"/>
      <c r="G59" s="411"/>
    </row>
    <row r="60" spans="1:14" ht="30" customHeight="1" x14ac:dyDescent="0.3">
      <c r="A60" s="213" t="str">
        <f>IF(L60=1,"DISP-"&amp;TEXT(COUNTIF($L$3:L60, "1"), "0"), "")</f>
        <v>DISP-40</v>
      </c>
      <c r="B60" s="401" t="s">
        <v>18</v>
      </c>
      <c r="C60" s="78" t="s">
        <v>922</v>
      </c>
      <c r="D60" s="264"/>
      <c r="E60" s="252"/>
      <c r="F60" s="81"/>
      <c r="G60" s="82" t="s">
        <v>67</v>
      </c>
      <c r="I60" s="110">
        <f>IF(NOT(ISBLANK($B60)),VLOOKUP($B60,specdata,2,FALSE()),"")</f>
        <v>0</v>
      </c>
      <c r="J60" s="110">
        <f>VLOOKUP(G60,AvailabilityData,2,FALSE())</f>
        <v>0</v>
      </c>
      <c r="K60" s="110">
        <f>I60*J60</f>
        <v>0</v>
      </c>
      <c r="L60" s="43">
        <v>1</v>
      </c>
      <c r="N60" s="51" t="s">
        <v>87</v>
      </c>
    </row>
    <row r="61" spans="1:14" ht="30" customHeight="1" x14ac:dyDescent="0.3">
      <c r="A61" s="213" t="str">
        <f>IF(L61=1,"DISP-"&amp;TEXT(COUNTIF($L$3:L61, "1"), "0"), "")</f>
        <v>DISP-41</v>
      </c>
      <c r="B61" s="83" t="s">
        <v>9</v>
      </c>
      <c r="C61" s="84" t="s">
        <v>923</v>
      </c>
      <c r="D61" s="265"/>
      <c r="E61" s="253"/>
      <c r="F61" s="87"/>
      <c r="G61" s="88" t="s">
        <v>67</v>
      </c>
      <c r="I61" s="110">
        <f>IF(NOT(ISBLANK($B61)),VLOOKUP($B61,specdata,2,FALSE()),"")</f>
        <v>5</v>
      </c>
      <c r="J61" s="110">
        <f>VLOOKUP(G61,AvailabilityData,2,FALSE())</f>
        <v>0</v>
      </c>
      <c r="K61" s="110">
        <f>I61*J61</f>
        <v>0</v>
      </c>
      <c r="L61" s="43">
        <v>1</v>
      </c>
      <c r="N61" s="51" t="s">
        <v>87</v>
      </c>
    </row>
    <row r="62" spans="1:14" x14ac:dyDescent="0.3">
      <c r="A62" s="53" t="str">
        <f>IF(L62=1,"DISP-"&amp;TEXT(COUNTIF($L$3:L62, "1"), "0"), "")</f>
        <v/>
      </c>
      <c r="B62" s="53"/>
      <c r="C62" s="144" t="s">
        <v>924</v>
      </c>
      <c r="D62" s="55"/>
      <c r="E62" s="223"/>
      <c r="F62" s="75"/>
      <c r="G62" s="411"/>
    </row>
    <row r="63" spans="1:14" ht="62.4" x14ac:dyDescent="0.3">
      <c r="A63" s="213" t="str">
        <f>IF(L63=1,"DISP-"&amp;TEXT(COUNTIF($L$3:L63, "1"), "0"), "")</f>
        <v>DISP-42</v>
      </c>
      <c r="B63" s="77" t="s">
        <v>10</v>
      </c>
      <c r="C63" s="119" t="s">
        <v>925</v>
      </c>
      <c r="D63" s="264"/>
      <c r="E63" s="252"/>
      <c r="F63" s="81"/>
      <c r="G63" s="82" t="s">
        <v>67</v>
      </c>
      <c r="I63" s="110">
        <f>IF(NOT(ISBLANK($B63)),VLOOKUP($B63,specdata,2,FALSE()),"")</f>
        <v>1</v>
      </c>
      <c r="J63" s="110">
        <f>VLOOKUP(G63,AvailabilityData,2,FALSE())</f>
        <v>0</v>
      </c>
      <c r="K63" s="110">
        <f>I63*J63</f>
        <v>0</v>
      </c>
      <c r="L63" s="43">
        <v>1</v>
      </c>
      <c r="N63" s="51" t="s">
        <v>87</v>
      </c>
    </row>
    <row r="64" spans="1:14" ht="31.2" x14ac:dyDescent="0.3">
      <c r="A64" s="213" t="str">
        <f>IF(L64=1,"DISP-"&amp;TEXT(COUNTIF($L$3:L64, "1"), "0"), "")</f>
        <v>DISP-43</v>
      </c>
      <c r="B64" s="83" t="s">
        <v>9</v>
      </c>
      <c r="C64" s="95" t="s">
        <v>926</v>
      </c>
      <c r="D64" s="265"/>
      <c r="E64" s="253"/>
      <c r="F64" s="87"/>
      <c r="G64" s="88" t="s">
        <v>67</v>
      </c>
      <c r="I64" s="110">
        <f>IF(NOT(ISBLANK($B64)),VLOOKUP($B64,specdata,2,FALSE()),"")</f>
        <v>5</v>
      </c>
      <c r="J64" s="110">
        <f>VLOOKUP(G64,AvailabilityData,2,FALSE())</f>
        <v>0</v>
      </c>
      <c r="K64" s="110">
        <f>I64*J64</f>
        <v>0</v>
      </c>
      <c r="L64" s="43">
        <v>1</v>
      </c>
      <c r="N64" s="51" t="s">
        <v>87</v>
      </c>
    </row>
    <row r="65" spans="1:14" ht="31.2" x14ac:dyDescent="0.3">
      <c r="A65" s="213" t="str">
        <f>IF(L65=1,"DISP-"&amp;TEXT(COUNTIF($L$3:L65, "1"), "0"), "")</f>
        <v>DISP-44</v>
      </c>
      <c r="B65" s="98" t="s">
        <v>9</v>
      </c>
      <c r="C65" s="95" t="s">
        <v>927</v>
      </c>
      <c r="D65" s="263"/>
      <c r="E65" s="214"/>
      <c r="F65" s="101"/>
      <c r="G65" s="88" t="s">
        <v>67</v>
      </c>
      <c r="I65" s="110">
        <f>IF(NOT(ISBLANK($B65)),VLOOKUP($B65,specdata,2,FALSE()),"")</f>
        <v>5</v>
      </c>
      <c r="J65" s="110">
        <f>VLOOKUP(G65,AvailabilityData,2,FALSE())</f>
        <v>0</v>
      </c>
      <c r="K65" s="110">
        <f>I65*J65</f>
        <v>0</v>
      </c>
      <c r="L65" s="43">
        <v>1</v>
      </c>
      <c r="N65" s="51" t="s">
        <v>87</v>
      </c>
    </row>
    <row r="66" spans="1:14" x14ac:dyDescent="0.3">
      <c r="A66" s="53" t="str">
        <f>IF(L66=1,"DISP-"&amp;TEXT(COUNTIF($L$3:L66, "1"), "0"), "")</f>
        <v/>
      </c>
      <c r="B66" s="53"/>
      <c r="C66" s="144" t="s">
        <v>928</v>
      </c>
      <c r="D66" s="55"/>
      <c r="E66" s="223"/>
      <c r="F66" s="75"/>
      <c r="G66" s="411"/>
    </row>
    <row r="67" spans="1:14" ht="31.2" x14ac:dyDescent="0.3">
      <c r="A67" s="213" t="str">
        <f>IF(L67=1,"DISP-"&amp;TEXT(COUNTIF($L$3:L67, "1"), "0"), "")</f>
        <v>DISP-45</v>
      </c>
      <c r="B67" s="77" t="s">
        <v>10</v>
      </c>
      <c r="C67" s="119" t="s">
        <v>929</v>
      </c>
      <c r="D67" s="264"/>
      <c r="E67" s="252"/>
      <c r="F67" s="81"/>
      <c r="G67" s="82" t="s">
        <v>67</v>
      </c>
      <c r="I67" s="110">
        <f>IF(NOT(ISBLANK($B67)),VLOOKUP($B67,specdata,2,FALSE()),"")</f>
        <v>1</v>
      </c>
      <c r="J67" s="110">
        <f>VLOOKUP(G67,AvailabilityData,2,FALSE())</f>
        <v>0</v>
      </c>
      <c r="K67" s="110">
        <f>I67*J67</f>
        <v>0</v>
      </c>
      <c r="L67" s="43">
        <v>1</v>
      </c>
      <c r="N67" s="51" t="s">
        <v>78</v>
      </c>
    </row>
    <row r="68" spans="1:14" ht="31.2" x14ac:dyDescent="0.3">
      <c r="A68" s="213" t="str">
        <f>IF(L68=1,"DISP-"&amp;TEXT(COUNTIF($L$3:L68, "1"), "0"), "")</f>
        <v>DISP-46</v>
      </c>
      <c r="B68" s="83" t="s">
        <v>10</v>
      </c>
      <c r="C68" s="95" t="s">
        <v>930</v>
      </c>
      <c r="D68" s="265"/>
      <c r="E68" s="253"/>
      <c r="F68" s="87"/>
      <c r="G68" s="88" t="s">
        <v>67</v>
      </c>
      <c r="I68" s="110">
        <f>IF(NOT(ISBLANK($B68)),VLOOKUP($B68,specdata,2,FALSE()),"")</f>
        <v>1</v>
      </c>
      <c r="J68" s="110">
        <f>VLOOKUP(G68,AvailabilityData,2,FALSE())</f>
        <v>0</v>
      </c>
      <c r="K68" s="110">
        <f>I68*J68</f>
        <v>0</v>
      </c>
      <c r="L68" s="43">
        <v>1</v>
      </c>
      <c r="N68" s="51" t="s">
        <v>78</v>
      </c>
    </row>
    <row r="69" spans="1:14" ht="31.2" x14ac:dyDescent="0.3">
      <c r="A69" s="213" t="str">
        <f>IF(L69=1,"DISP-"&amp;TEXT(COUNTIF($L$3:L69, "1"), "0"), "")</f>
        <v>DISP-47</v>
      </c>
      <c r="B69" s="98" t="s">
        <v>10</v>
      </c>
      <c r="C69" s="95" t="s">
        <v>931</v>
      </c>
      <c r="D69" s="263"/>
      <c r="E69" s="214"/>
      <c r="F69" s="101"/>
      <c r="G69" s="88" t="s">
        <v>67</v>
      </c>
      <c r="I69" s="110">
        <f>IF(NOT(ISBLANK($B69)),VLOOKUP($B69,specdata,2,FALSE()),"")</f>
        <v>1</v>
      </c>
      <c r="J69" s="110">
        <f>VLOOKUP(G69,AvailabilityData,2,FALSE())</f>
        <v>0</v>
      </c>
      <c r="K69" s="110">
        <f>I69*J69</f>
        <v>0</v>
      </c>
      <c r="L69" s="43">
        <v>1</v>
      </c>
      <c r="N69" s="51" t="s">
        <v>78</v>
      </c>
    </row>
    <row r="70" spans="1:14" x14ac:dyDescent="0.3">
      <c r="A70" s="53" t="str">
        <f>IF(L70=1,"DISP-"&amp;TEXT(COUNTIF($L$3:L70, "1"), "0"), "")</f>
        <v/>
      </c>
      <c r="B70" s="53"/>
      <c r="C70" s="144" t="s">
        <v>932</v>
      </c>
      <c r="D70" s="55"/>
      <c r="E70" s="223"/>
      <c r="F70" s="75"/>
      <c r="G70" s="411"/>
    </row>
    <row r="71" spans="1:14" ht="30" customHeight="1" x14ac:dyDescent="0.3">
      <c r="A71" s="213" t="str">
        <f>IF(L71=1,"DISP-"&amp;TEXT(COUNTIF($L$3:L71, "1"), "0"), "")</f>
        <v>DISP-48</v>
      </c>
      <c r="B71" s="77" t="s">
        <v>10</v>
      </c>
      <c r="C71" s="119" t="s">
        <v>933</v>
      </c>
      <c r="D71" s="264"/>
      <c r="E71" s="252"/>
      <c r="F71" s="81"/>
      <c r="G71" s="82" t="s">
        <v>67</v>
      </c>
      <c r="I71" s="110">
        <f>IF(NOT(ISBLANK($B71)),VLOOKUP($B71,specdata,2,FALSE()),"")</f>
        <v>1</v>
      </c>
      <c r="J71" s="110">
        <f>VLOOKUP(G71,AvailabilityData,2,FALSE())</f>
        <v>0</v>
      </c>
      <c r="K71" s="110">
        <f>I71*J71</f>
        <v>0</v>
      </c>
      <c r="L71" s="43">
        <v>1</v>
      </c>
      <c r="N71" s="51" t="s">
        <v>78</v>
      </c>
    </row>
    <row r="72" spans="1:14" ht="30" customHeight="1" x14ac:dyDescent="0.3">
      <c r="A72" s="213" t="str">
        <f>IF(L72=1,"DISP-"&amp;TEXT(COUNTIF($L$3:L72, "1"), "0"), "")</f>
        <v>DISP-49</v>
      </c>
      <c r="B72" s="98" t="s">
        <v>10</v>
      </c>
      <c r="C72" s="95" t="s">
        <v>934</v>
      </c>
      <c r="D72" s="263"/>
      <c r="E72" s="214"/>
      <c r="F72" s="101"/>
      <c r="G72" s="88" t="s">
        <v>67</v>
      </c>
      <c r="I72" s="110">
        <f>IF(NOT(ISBLANK($B72)),VLOOKUP($B72,specdata,2,FALSE()),"")</f>
        <v>1</v>
      </c>
      <c r="J72" s="110">
        <f>VLOOKUP(G72,AvailabilityData,2,FALSE())</f>
        <v>0</v>
      </c>
      <c r="K72" s="110">
        <f>I72*J72</f>
        <v>0</v>
      </c>
      <c r="L72" s="43">
        <v>1</v>
      </c>
      <c r="N72" s="51" t="s">
        <v>78</v>
      </c>
    </row>
    <row r="73" spans="1:14" x14ac:dyDescent="0.3">
      <c r="A73" s="53" t="str">
        <f>IF(L73=1,"DISP-"&amp;TEXT(COUNTIF($L$3:L73, "1"), "0"), "")</f>
        <v/>
      </c>
      <c r="B73" s="53"/>
      <c r="C73" s="126" t="s">
        <v>935</v>
      </c>
      <c r="D73" s="55"/>
      <c r="E73" s="223"/>
      <c r="F73" s="75"/>
      <c r="G73" s="411"/>
    </row>
    <row r="74" spans="1:14" ht="30" customHeight="1" x14ac:dyDescent="0.3">
      <c r="A74" s="213" t="str">
        <f>IF(L74=1,"DISP-"&amp;TEXT(COUNTIF($L$3:L74, "1"), "0"), "")</f>
        <v>DISP-50</v>
      </c>
      <c r="B74" s="77" t="s">
        <v>10</v>
      </c>
      <c r="C74" s="78" t="s">
        <v>936</v>
      </c>
      <c r="D74" s="264"/>
      <c r="E74" s="252"/>
      <c r="F74" s="81"/>
      <c r="G74" s="82" t="s">
        <v>67</v>
      </c>
      <c r="I74" s="110">
        <f>IF(NOT(ISBLANK($B74)),VLOOKUP($B74,specdata,2,FALSE()),"")</f>
        <v>1</v>
      </c>
      <c r="J74" s="110">
        <f>VLOOKUP(G74,AvailabilityData,2,FALSE())</f>
        <v>0</v>
      </c>
      <c r="K74" s="110">
        <f>I74*J74</f>
        <v>0</v>
      </c>
      <c r="L74" s="43">
        <v>1</v>
      </c>
      <c r="N74" s="51" t="s">
        <v>78</v>
      </c>
    </row>
    <row r="75" spans="1:14" ht="30" customHeight="1" x14ac:dyDescent="0.3">
      <c r="A75" s="213" t="str">
        <f>IF(L75=1,"DISP-"&amp;TEXT(COUNTIF($L$3:L75, "1"), "0"), "")</f>
        <v>DISP-51</v>
      </c>
      <c r="B75" s="83" t="s">
        <v>10</v>
      </c>
      <c r="C75" s="84" t="s">
        <v>937</v>
      </c>
      <c r="D75" s="265"/>
      <c r="E75" s="253"/>
      <c r="F75" s="87"/>
      <c r="G75" s="88" t="s">
        <v>67</v>
      </c>
      <c r="I75" s="110">
        <f>IF(NOT(ISBLANK($B75)),VLOOKUP($B75,specdata,2,FALSE()),"")</f>
        <v>1</v>
      </c>
      <c r="J75" s="110">
        <f>VLOOKUP(G75,AvailabilityData,2,FALSE())</f>
        <v>0</v>
      </c>
      <c r="K75" s="110">
        <f>I75*J75</f>
        <v>0</v>
      </c>
      <c r="L75" s="43">
        <v>1</v>
      </c>
      <c r="N75" s="51" t="s">
        <v>78</v>
      </c>
    </row>
    <row r="76" spans="1:14" ht="30" customHeight="1" x14ac:dyDescent="0.3">
      <c r="A76" s="213" t="str">
        <f>IF(L76=1,"DISP-"&amp;TEXT(COUNTIF($L$3:L76, "1"), "0"), "")</f>
        <v>DISP-52</v>
      </c>
      <c r="B76" s="83" t="s">
        <v>10</v>
      </c>
      <c r="C76" s="84" t="s">
        <v>938</v>
      </c>
      <c r="D76" s="265"/>
      <c r="E76" s="253"/>
      <c r="F76" s="87"/>
      <c r="G76" s="88" t="s">
        <v>67</v>
      </c>
      <c r="I76" s="110">
        <f>IF(NOT(ISBLANK($B76)),VLOOKUP($B76,specdata,2,FALSE()),"")</f>
        <v>1</v>
      </c>
      <c r="J76" s="110">
        <f>VLOOKUP(G76,AvailabilityData,2,FALSE())</f>
        <v>0</v>
      </c>
      <c r="K76" s="110">
        <f>I76*J76</f>
        <v>0</v>
      </c>
      <c r="L76" s="43">
        <v>1</v>
      </c>
      <c r="N76" s="51" t="s">
        <v>78</v>
      </c>
    </row>
    <row r="77" spans="1:14" ht="30" customHeight="1" x14ac:dyDescent="0.3">
      <c r="A77" s="213" t="str">
        <f>IF(L77=1,"DISP-"&amp;TEXT(COUNTIF($L$3:L77, "1"), "0"), "")</f>
        <v>DISP-53</v>
      </c>
      <c r="B77" s="83" t="s">
        <v>10</v>
      </c>
      <c r="C77" s="84" t="s">
        <v>939</v>
      </c>
      <c r="D77" s="265"/>
      <c r="E77" s="253"/>
      <c r="F77" s="87"/>
      <c r="G77" s="88" t="s">
        <v>67</v>
      </c>
      <c r="I77" s="110">
        <f>IF(NOT(ISBLANK($B77)),VLOOKUP($B77,specdata,2,FALSE()),"")</f>
        <v>1</v>
      </c>
      <c r="J77" s="110">
        <f>VLOOKUP(G77,AvailabilityData,2,FALSE())</f>
        <v>0</v>
      </c>
      <c r="K77" s="110">
        <f>I77*J77</f>
        <v>0</v>
      </c>
      <c r="L77" s="43">
        <v>1</v>
      </c>
      <c r="N77" s="51" t="s">
        <v>78</v>
      </c>
    </row>
    <row r="78" spans="1:14" ht="30" customHeight="1" x14ac:dyDescent="0.3">
      <c r="A78" s="213" t="str">
        <f>IF(L78=1,"DISP-"&amp;TEXT(COUNTIF($L$3:L78, "1"), "0"), "")</f>
        <v>DISP-54</v>
      </c>
      <c r="B78" s="98" t="s">
        <v>10</v>
      </c>
      <c r="C78" s="84" t="s">
        <v>940</v>
      </c>
      <c r="D78" s="263"/>
      <c r="E78" s="214"/>
      <c r="F78" s="101"/>
      <c r="G78" s="88" t="s">
        <v>67</v>
      </c>
      <c r="I78" s="110">
        <f>IF(NOT(ISBLANK($B78)),VLOOKUP($B78,specdata,2,FALSE()),"")</f>
        <v>1</v>
      </c>
      <c r="J78" s="110">
        <f>VLOOKUP(G78,AvailabilityData,2,FALSE())</f>
        <v>0</v>
      </c>
      <c r="K78" s="110">
        <f>I78*J78</f>
        <v>0</v>
      </c>
      <c r="L78" s="43">
        <v>1</v>
      </c>
      <c r="N78" s="51" t="s">
        <v>78</v>
      </c>
    </row>
    <row r="79" spans="1:14" x14ac:dyDescent="0.3">
      <c r="A79" s="53" t="str">
        <f>IF(L79=1,"DISP-"&amp;TEXT(COUNTIF($L$3:L79, "1"), "0"), "")</f>
        <v/>
      </c>
      <c r="B79" s="121"/>
      <c r="C79" s="122" t="s">
        <v>941</v>
      </c>
      <c r="D79" s="244"/>
      <c r="E79" s="222"/>
      <c r="F79" s="125"/>
      <c r="G79" s="411"/>
    </row>
    <row r="80" spans="1:14" ht="31.2" x14ac:dyDescent="0.3">
      <c r="A80" s="53" t="str">
        <f>IF(L80=1,"DISP-"&amp;TEXT(COUNTIF($L$3:L80, "1"), "0"), "")</f>
        <v/>
      </c>
      <c r="B80" s="53"/>
      <c r="C80" s="126" t="s">
        <v>942</v>
      </c>
      <c r="D80" s="55"/>
      <c r="E80" s="223"/>
      <c r="F80" s="75"/>
      <c r="G80" s="411"/>
    </row>
    <row r="81" spans="1:14" ht="30" customHeight="1" x14ac:dyDescent="0.3">
      <c r="A81" s="213" t="str">
        <f>IF(L81=1,"DISP-"&amp;TEXT(COUNTIF($L$3:L81, "1"), "0"), "")</f>
        <v>DISP-55</v>
      </c>
      <c r="B81" s="77" t="s">
        <v>10</v>
      </c>
      <c r="C81" s="78" t="s">
        <v>943</v>
      </c>
      <c r="D81" s="264"/>
      <c r="E81" s="252"/>
      <c r="F81" s="81"/>
      <c r="G81" s="82" t="s">
        <v>67</v>
      </c>
      <c r="I81" s="110">
        <f t="shared" ref="I81:I88" si="15">IF(NOT(ISBLANK($B81)),VLOOKUP($B81,specdata,2,FALSE()),"")</f>
        <v>1</v>
      </c>
      <c r="J81" s="110">
        <f t="shared" ref="J81:J88" si="16">VLOOKUP(G81,AvailabilityData,2,FALSE())</f>
        <v>0</v>
      </c>
      <c r="K81" s="110">
        <f t="shared" ref="K81:K88" si="17">I81*J81</f>
        <v>0</v>
      </c>
      <c r="L81" s="43">
        <v>1</v>
      </c>
      <c r="N81" s="51" t="s">
        <v>78</v>
      </c>
    </row>
    <row r="82" spans="1:14" ht="46.8" x14ac:dyDescent="0.3">
      <c r="A82" s="213" t="str">
        <f>IF(L82=1,"DISP-"&amp;TEXT(COUNTIF($L$3:L82, "1"), "0"), "")</f>
        <v>DISP-56</v>
      </c>
      <c r="B82" s="83" t="s">
        <v>10</v>
      </c>
      <c r="C82" s="84" t="s">
        <v>944</v>
      </c>
      <c r="D82" s="265"/>
      <c r="E82" s="253"/>
      <c r="F82" s="87"/>
      <c r="G82" s="88" t="s">
        <v>67</v>
      </c>
      <c r="I82" s="110">
        <f t="shared" si="15"/>
        <v>1</v>
      </c>
      <c r="J82" s="110">
        <f t="shared" si="16"/>
        <v>0</v>
      </c>
      <c r="K82" s="110">
        <f t="shared" si="17"/>
        <v>0</v>
      </c>
      <c r="L82" s="43">
        <v>1</v>
      </c>
      <c r="N82" s="51" t="s">
        <v>78</v>
      </c>
    </row>
    <row r="83" spans="1:14" ht="31.2" x14ac:dyDescent="0.3">
      <c r="A83" s="213" t="str">
        <f>IF(L83=1,"DISP-"&amp;TEXT(COUNTIF($L$3:L83, "1"), "0"), "")</f>
        <v>DISP-57</v>
      </c>
      <c r="B83" s="83" t="s">
        <v>10</v>
      </c>
      <c r="C83" s="84" t="s">
        <v>945</v>
      </c>
      <c r="D83" s="265"/>
      <c r="E83" s="253"/>
      <c r="F83" s="87"/>
      <c r="G83" s="88" t="s">
        <v>67</v>
      </c>
      <c r="I83" s="110">
        <f t="shared" si="15"/>
        <v>1</v>
      </c>
      <c r="J83" s="110">
        <f t="shared" si="16"/>
        <v>0</v>
      </c>
      <c r="K83" s="110">
        <f t="shared" si="17"/>
        <v>0</v>
      </c>
      <c r="L83" s="43">
        <v>1</v>
      </c>
      <c r="N83" s="51" t="s">
        <v>78</v>
      </c>
    </row>
    <row r="84" spans="1:14" ht="31.2" x14ac:dyDescent="0.3">
      <c r="A84" s="213" t="str">
        <f>IF(L84=1,"DISP-"&amp;TEXT(COUNTIF($L$3:L84, "1"), "0"), "")</f>
        <v>DISP-58</v>
      </c>
      <c r="B84" s="83" t="s">
        <v>10</v>
      </c>
      <c r="C84" s="84" t="s">
        <v>946</v>
      </c>
      <c r="D84" s="265"/>
      <c r="E84" s="253"/>
      <c r="F84" s="87"/>
      <c r="G84" s="88" t="s">
        <v>67</v>
      </c>
      <c r="I84" s="110">
        <f t="shared" si="15"/>
        <v>1</v>
      </c>
      <c r="J84" s="110">
        <f t="shared" si="16"/>
        <v>0</v>
      </c>
      <c r="K84" s="110">
        <f t="shared" si="17"/>
        <v>0</v>
      </c>
      <c r="L84" s="43">
        <v>1</v>
      </c>
      <c r="N84" s="51" t="s">
        <v>78</v>
      </c>
    </row>
    <row r="85" spans="1:14" ht="30" customHeight="1" x14ac:dyDescent="0.3">
      <c r="A85" s="213" t="str">
        <f>IF(L85=1,"DISP-"&amp;TEXT(COUNTIF($L$3:L85, "1"), "0"), "")</f>
        <v>DISP-59</v>
      </c>
      <c r="B85" s="83" t="s">
        <v>10</v>
      </c>
      <c r="C85" s="84" t="s">
        <v>947</v>
      </c>
      <c r="D85" s="265"/>
      <c r="E85" s="253"/>
      <c r="F85" s="87"/>
      <c r="G85" s="88" t="s">
        <v>67</v>
      </c>
      <c r="I85" s="110">
        <f t="shared" si="15"/>
        <v>1</v>
      </c>
      <c r="J85" s="110">
        <f t="shared" si="16"/>
        <v>0</v>
      </c>
      <c r="K85" s="110">
        <f t="shared" si="17"/>
        <v>0</v>
      </c>
      <c r="L85" s="43">
        <v>1</v>
      </c>
      <c r="N85" s="51" t="s">
        <v>78</v>
      </c>
    </row>
    <row r="86" spans="1:14" ht="30" customHeight="1" x14ac:dyDescent="0.3">
      <c r="A86" s="213" t="str">
        <f>IF(L86=1,"DISP-"&amp;TEXT(COUNTIF($L$3:L86, "1"), "0"), "")</f>
        <v>DISP-60</v>
      </c>
      <c r="B86" s="83" t="s">
        <v>10</v>
      </c>
      <c r="C86" s="84" t="s">
        <v>948</v>
      </c>
      <c r="D86" s="265"/>
      <c r="E86" s="253"/>
      <c r="F86" s="87"/>
      <c r="G86" s="88" t="s">
        <v>67</v>
      </c>
      <c r="I86" s="110">
        <f t="shared" si="15"/>
        <v>1</v>
      </c>
      <c r="J86" s="110">
        <f t="shared" si="16"/>
        <v>0</v>
      </c>
      <c r="K86" s="110">
        <f t="shared" si="17"/>
        <v>0</v>
      </c>
      <c r="L86" s="43">
        <v>1</v>
      </c>
      <c r="N86" s="51" t="s">
        <v>78</v>
      </c>
    </row>
    <row r="87" spans="1:14" ht="30" customHeight="1" x14ac:dyDescent="0.3">
      <c r="A87" s="213" t="str">
        <f>IF(L87=1,"DISP-"&amp;TEXT(COUNTIF($L$3:L87, "1"), "0"), "")</f>
        <v>DISP-61</v>
      </c>
      <c r="B87" s="83" t="s">
        <v>10</v>
      </c>
      <c r="C87" s="84" t="s">
        <v>949</v>
      </c>
      <c r="D87" s="265"/>
      <c r="E87" s="253"/>
      <c r="F87" s="87"/>
      <c r="G87" s="88" t="s">
        <v>67</v>
      </c>
      <c r="I87" s="110">
        <f t="shared" si="15"/>
        <v>1</v>
      </c>
      <c r="J87" s="110">
        <f t="shared" si="16"/>
        <v>0</v>
      </c>
      <c r="K87" s="110">
        <f t="shared" si="17"/>
        <v>0</v>
      </c>
      <c r="L87" s="43">
        <v>1</v>
      </c>
      <c r="N87" s="51" t="s">
        <v>78</v>
      </c>
    </row>
    <row r="88" spans="1:14" ht="30" customHeight="1" x14ac:dyDescent="0.3">
      <c r="A88" s="213" t="str">
        <f>IF(L88=1,"DISP-"&amp;TEXT(COUNTIF($L$3:L88, "1"), "0"), "")</f>
        <v>DISP-62</v>
      </c>
      <c r="B88" s="98" t="s">
        <v>10</v>
      </c>
      <c r="C88" s="84" t="s">
        <v>950</v>
      </c>
      <c r="D88" s="263"/>
      <c r="E88" s="214"/>
      <c r="F88" s="101"/>
      <c r="G88" s="88" t="s">
        <v>67</v>
      </c>
      <c r="I88" s="110">
        <f t="shared" si="15"/>
        <v>1</v>
      </c>
      <c r="J88" s="110">
        <f t="shared" si="16"/>
        <v>0</v>
      </c>
      <c r="K88" s="110">
        <f t="shared" si="17"/>
        <v>0</v>
      </c>
      <c r="L88" s="43">
        <v>1</v>
      </c>
      <c r="N88" s="51" t="s">
        <v>78</v>
      </c>
    </row>
    <row r="89" spans="1:14" x14ac:dyDescent="0.3">
      <c r="A89" s="53" t="str">
        <f>IF(L89=1,"DISP-"&amp;TEXT(COUNTIF($L$3:L89, "1"), "0"), "")</f>
        <v/>
      </c>
      <c r="B89" s="121"/>
      <c r="C89" s="122" t="s">
        <v>951</v>
      </c>
      <c r="D89" s="244"/>
      <c r="E89" s="222"/>
      <c r="F89" s="125"/>
      <c r="G89" s="411"/>
    </row>
    <row r="90" spans="1:14" x14ac:dyDescent="0.3">
      <c r="A90" s="53" t="str">
        <f>IF(L90=1,"DISP-"&amp;TEXT(COUNTIF($L$3:L90, "1"), "0"), "")</f>
        <v/>
      </c>
      <c r="B90" s="53"/>
      <c r="C90" s="126" t="s">
        <v>952</v>
      </c>
      <c r="D90" s="55"/>
      <c r="E90" s="223"/>
      <c r="F90" s="75"/>
      <c r="G90" s="411"/>
    </row>
    <row r="91" spans="1:14" ht="30" customHeight="1" x14ac:dyDescent="0.3">
      <c r="A91" s="213" t="str">
        <f>IF(L91=1,"DISP-"&amp;TEXT(COUNTIF($L$3:L91, "1"), "0"), "")</f>
        <v>DISP-63</v>
      </c>
      <c r="B91" s="77" t="s">
        <v>10</v>
      </c>
      <c r="C91" s="78" t="s">
        <v>953</v>
      </c>
      <c r="D91" s="264"/>
      <c r="E91" s="252"/>
      <c r="F91" s="81"/>
      <c r="G91" s="82" t="s">
        <v>67</v>
      </c>
      <c r="I91" s="110">
        <f>IF(NOT(ISBLANK($B91)),VLOOKUP($B91,specdata,2,FALSE()),"")</f>
        <v>1</v>
      </c>
      <c r="J91" s="110">
        <f>VLOOKUP(G91,AvailabilityData,2,FALSE())</f>
        <v>0</v>
      </c>
      <c r="K91" s="110">
        <f>I91*J91</f>
        <v>0</v>
      </c>
      <c r="L91" s="43">
        <v>1</v>
      </c>
      <c r="N91" s="51" t="s">
        <v>78</v>
      </c>
    </row>
    <row r="92" spans="1:14" ht="30" customHeight="1" x14ac:dyDescent="0.3">
      <c r="A92" s="213" t="str">
        <f>IF(L92=1,"DISP-"&amp;TEXT(COUNTIF($L$3:L92, "1"), "0"), "")</f>
        <v>DISP-64</v>
      </c>
      <c r="B92" s="83" t="s">
        <v>10</v>
      </c>
      <c r="C92" s="84" t="s">
        <v>954</v>
      </c>
      <c r="D92" s="265"/>
      <c r="E92" s="253"/>
      <c r="F92" s="87"/>
      <c r="G92" s="88" t="s">
        <v>67</v>
      </c>
      <c r="I92" s="110">
        <f>IF(NOT(ISBLANK($B92)),VLOOKUP($B92,specdata,2,FALSE()),"")</f>
        <v>1</v>
      </c>
      <c r="J92" s="110">
        <f>VLOOKUP(G92,AvailabilityData,2,FALSE())</f>
        <v>0</v>
      </c>
      <c r="K92" s="110">
        <f>I92*J92</f>
        <v>0</v>
      </c>
      <c r="L92" s="43">
        <v>1</v>
      </c>
      <c r="N92" s="51" t="s">
        <v>78</v>
      </c>
    </row>
    <row r="93" spans="1:14" ht="30" customHeight="1" x14ac:dyDescent="0.3">
      <c r="A93" s="213" t="str">
        <f>IF(L93=1,"DISP-"&amp;TEXT(COUNTIF($L$3:L93, "1"), "0"), "")</f>
        <v>DISP-65</v>
      </c>
      <c r="B93" s="83" t="s">
        <v>10</v>
      </c>
      <c r="C93" s="84" t="s">
        <v>955</v>
      </c>
      <c r="D93" s="265"/>
      <c r="E93" s="253"/>
      <c r="F93" s="87"/>
      <c r="G93" s="88" t="s">
        <v>67</v>
      </c>
      <c r="I93" s="110">
        <f>IF(NOT(ISBLANK($B93)),VLOOKUP($B93,specdata,2,FALSE()),"")</f>
        <v>1</v>
      </c>
      <c r="J93" s="110">
        <f>VLOOKUP(G93,AvailabilityData,2,FALSE())</f>
        <v>0</v>
      </c>
      <c r="K93" s="110">
        <f>I93*J93</f>
        <v>0</v>
      </c>
      <c r="L93" s="43">
        <v>1</v>
      </c>
      <c r="N93" s="51" t="s">
        <v>78</v>
      </c>
    </row>
    <row r="94" spans="1:14" ht="30" customHeight="1" x14ac:dyDescent="0.3">
      <c r="A94" s="213" t="str">
        <f>IF(L94=1,"DISP-"&amp;TEXT(COUNTIF($L$3:L94, "1"), "0"), "")</f>
        <v>DISP-66</v>
      </c>
      <c r="B94" s="98" t="s">
        <v>10</v>
      </c>
      <c r="C94" s="84" t="s">
        <v>956</v>
      </c>
      <c r="D94" s="263"/>
      <c r="E94" s="214"/>
      <c r="F94" s="101"/>
      <c r="G94" s="88" t="s">
        <v>67</v>
      </c>
      <c r="I94" s="110">
        <f>IF(NOT(ISBLANK($B94)),VLOOKUP($B94,specdata,2,FALSE()),"")</f>
        <v>1</v>
      </c>
      <c r="J94" s="110">
        <f>VLOOKUP(G94,AvailabilityData,2,FALSE())</f>
        <v>0</v>
      </c>
      <c r="K94" s="110">
        <f>I94*J94</f>
        <v>0</v>
      </c>
      <c r="L94" s="43">
        <v>1</v>
      </c>
      <c r="N94" s="51" t="s">
        <v>78</v>
      </c>
    </row>
    <row r="95" spans="1:14" x14ac:dyDescent="0.3">
      <c r="A95" s="53" t="str">
        <f>IF(L95=1,"DISP-"&amp;TEXT(COUNTIF($L$3:L95, "1"), "0"), "")</f>
        <v/>
      </c>
      <c r="B95" s="53"/>
      <c r="C95" s="126" t="s">
        <v>957</v>
      </c>
      <c r="D95" s="55"/>
      <c r="E95" s="223"/>
      <c r="F95" s="75"/>
      <c r="G95" s="411"/>
    </row>
    <row r="96" spans="1:14" ht="30" customHeight="1" x14ac:dyDescent="0.3">
      <c r="A96" s="213" t="str">
        <f>IF(L96=1,"DISP-"&amp;TEXT(COUNTIF($L$3:L96, "1"), "0"), "")</f>
        <v>DISP-67</v>
      </c>
      <c r="B96" s="77" t="s">
        <v>10</v>
      </c>
      <c r="C96" s="78" t="s">
        <v>958</v>
      </c>
      <c r="D96" s="264"/>
      <c r="E96" s="252"/>
      <c r="F96" s="81"/>
      <c r="G96" s="82" t="s">
        <v>67</v>
      </c>
      <c r="I96" s="110">
        <f t="shared" ref="I96:I102" si="18">IF(NOT(ISBLANK($B96)),VLOOKUP($B96,specdata,2,FALSE()),"")</f>
        <v>1</v>
      </c>
      <c r="J96" s="110">
        <f t="shared" ref="J96:J102" si="19">VLOOKUP(G96,AvailabilityData,2,FALSE())</f>
        <v>0</v>
      </c>
      <c r="K96" s="110">
        <f t="shared" ref="K96:K102" si="20">I96*J96</f>
        <v>0</v>
      </c>
      <c r="L96" s="43">
        <v>1</v>
      </c>
      <c r="N96" s="51" t="s">
        <v>78</v>
      </c>
    </row>
    <row r="97" spans="1:14" ht="30" customHeight="1" x14ac:dyDescent="0.3">
      <c r="A97" s="213" t="str">
        <f>IF(L97=1,"DISP-"&amp;TEXT(COUNTIF($L$3:L97, "1"), "0"), "")</f>
        <v>DISP-68</v>
      </c>
      <c r="B97" s="98" t="s">
        <v>10</v>
      </c>
      <c r="C97" s="84" t="s">
        <v>959</v>
      </c>
      <c r="D97" s="265"/>
      <c r="E97" s="253"/>
      <c r="F97" s="87"/>
      <c r="G97" s="88" t="s">
        <v>67</v>
      </c>
      <c r="I97" s="110">
        <f t="shared" si="18"/>
        <v>1</v>
      </c>
      <c r="J97" s="110">
        <f t="shared" si="19"/>
        <v>0</v>
      </c>
      <c r="K97" s="110">
        <f t="shared" si="20"/>
        <v>0</v>
      </c>
      <c r="L97" s="43">
        <v>1</v>
      </c>
      <c r="N97" s="51" t="s">
        <v>78</v>
      </c>
    </row>
    <row r="98" spans="1:14" ht="30" customHeight="1" x14ac:dyDescent="0.3">
      <c r="A98" s="213" t="str">
        <f>IF(L98=1,"DISP-"&amp;TEXT(COUNTIF($L$3:L98, "1"), "0"), "")</f>
        <v>DISP-69</v>
      </c>
      <c r="B98" s="83" t="s">
        <v>10</v>
      </c>
      <c r="C98" s="84" t="s">
        <v>960</v>
      </c>
      <c r="D98" s="265"/>
      <c r="E98" s="253"/>
      <c r="F98" s="87"/>
      <c r="G98" s="88" t="s">
        <v>67</v>
      </c>
      <c r="I98" s="110">
        <f t="shared" si="18"/>
        <v>1</v>
      </c>
      <c r="J98" s="110">
        <f t="shared" si="19"/>
        <v>0</v>
      </c>
      <c r="K98" s="110">
        <f t="shared" si="20"/>
        <v>0</v>
      </c>
      <c r="L98" s="43">
        <v>1</v>
      </c>
      <c r="N98" s="51" t="s">
        <v>78</v>
      </c>
    </row>
    <row r="99" spans="1:14" ht="30" customHeight="1" x14ac:dyDescent="0.3">
      <c r="A99" s="213" t="str">
        <f>IF(L99=1,"DISP-"&amp;TEXT(COUNTIF($L$3:L99, "1"), "0"), "")</f>
        <v>DISP-70</v>
      </c>
      <c r="B99" s="98" t="s">
        <v>10</v>
      </c>
      <c r="C99" s="84" t="s">
        <v>961</v>
      </c>
      <c r="D99" s="265"/>
      <c r="E99" s="253"/>
      <c r="F99" s="87"/>
      <c r="G99" s="88" t="s">
        <v>67</v>
      </c>
      <c r="I99" s="110">
        <f t="shared" si="18"/>
        <v>1</v>
      </c>
      <c r="J99" s="110">
        <f t="shared" si="19"/>
        <v>0</v>
      </c>
      <c r="K99" s="110">
        <f t="shared" si="20"/>
        <v>0</v>
      </c>
      <c r="L99" s="43">
        <v>1</v>
      </c>
      <c r="N99" s="51" t="s">
        <v>78</v>
      </c>
    </row>
    <row r="100" spans="1:14" ht="30" customHeight="1" x14ac:dyDescent="0.3">
      <c r="A100" s="213" t="str">
        <f>IF(L100=1,"DISP-"&amp;TEXT(COUNTIF($L$3:L100, "1"), "0"), "")</f>
        <v>DISP-71</v>
      </c>
      <c r="B100" s="83" t="s">
        <v>10</v>
      </c>
      <c r="C100" s="84" t="s">
        <v>962</v>
      </c>
      <c r="D100" s="265"/>
      <c r="E100" s="253"/>
      <c r="F100" s="87"/>
      <c r="G100" s="88" t="s">
        <v>67</v>
      </c>
      <c r="I100" s="110">
        <f t="shared" si="18"/>
        <v>1</v>
      </c>
      <c r="J100" s="110">
        <f t="shared" si="19"/>
        <v>0</v>
      </c>
      <c r="K100" s="110">
        <f t="shared" si="20"/>
        <v>0</v>
      </c>
      <c r="L100" s="43">
        <v>1</v>
      </c>
      <c r="N100" s="51" t="s">
        <v>78</v>
      </c>
    </row>
    <row r="101" spans="1:14" ht="31.2" x14ac:dyDescent="0.3">
      <c r="A101" s="213" t="str">
        <f>IF(L101=1,"DISP-"&amp;TEXT(COUNTIF($L$3:L101, "1"), "0"), "")</f>
        <v>DISP-72</v>
      </c>
      <c r="B101" s="83" t="s">
        <v>10</v>
      </c>
      <c r="C101" s="95" t="s">
        <v>963</v>
      </c>
      <c r="D101" s="265"/>
      <c r="E101" s="253"/>
      <c r="F101" s="87"/>
      <c r="G101" s="88" t="s">
        <v>67</v>
      </c>
      <c r="I101" s="110">
        <f t="shared" si="18"/>
        <v>1</v>
      </c>
      <c r="J101" s="110">
        <f t="shared" si="19"/>
        <v>0</v>
      </c>
      <c r="K101" s="110">
        <f t="shared" si="20"/>
        <v>0</v>
      </c>
      <c r="L101" s="43">
        <v>1</v>
      </c>
      <c r="N101" s="51" t="s">
        <v>78</v>
      </c>
    </row>
    <row r="102" spans="1:14" ht="46.8" x14ac:dyDescent="0.3">
      <c r="A102" s="213" t="str">
        <f>IF(L102=1,"DISP-"&amp;TEXT(COUNTIF($L$3:L102, "1"), "0"), "")</f>
        <v>DISP-73</v>
      </c>
      <c r="B102" s="98" t="s">
        <v>10</v>
      </c>
      <c r="C102" s="95" t="s">
        <v>964</v>
      </c>
      <c r="D102" s="263"/>
      <c r="E102" s="214"/>
      <c r="F102" s="101"/>
      <c r="G102" s="88" t="s">
        <v>67</v>
      </c>
      <c r="I102" s="110">
        <f t="shared" si="18"/>
        <v>1</v>
      </c>
      <c r="J102" s="110">
        <f t="shared" si="19"/>
        <v>0</v>
      </c>
      <c r="K102" s="110">
        <f t="shared" si="20"/>
        <v>0</v>
      </c>
      <c r="L102" s="43">
        <v>1</v>
      </c>
      <c r="N102" s="51" t="s">
        <v>78</v>
      </c>
    </row>
    <row r="103" spans="1:14" x14ac:dyDescent="0.3">
      <c r="A103" s="53" t="str">
        <f>IF(L103=1,"DISP-"&amp;TEXT(COUNTIF($L$3:L103, "1"), "0"), "")</f>
        <v/>
      </c>
      <c r="B103" s="53"/>
      <c r="C103" s="141" t="s">
        <v>965</v>
      </c>
      <c r="D103" s="55"/>
      <c r="E103" s="223"/>
      <c r="F103" s="75"/>
      <c r="G103" s="411"/>
    </row>
    <row r="104" spans="1:14" ht="31.2" x14ac:dyDescent="0.3">
      <c r="A104" s="213" t="str">
        <f>IF(L104=1,"DISP-"&amp;TEXT(COUNTIF($L$3:L104, "1"), "0"), "")</f>
        <v>DISP-74</v>
      </c>
      <c r="B104" s="401" t="s">
        <v>18</v>
      </c>
      <c r="C104" s="119" t="s">
        <v>966</v>
      </c>
      <c r="D104" s="264"/>
      <c r="E104" s="252"/>
      <c r="F104" s="81"/>
      <c r="G104" s="82" t="s">
        <v>67</v>
      </c>
      <c r="I104" s="110">
        <f>IF(NOT(ISBLANK($B104)),VLOOKUP($B104,specdata,2,FALSE()),"")</f>
        <v>0</v>
      </c>
      <c r="J104" s="110">
        <f>VLOOKUP(G104,AvailabilityData,2,FALSE())</f>
        <v>0</v>
      </c>
      <c r="K104" s="110">
        <f>I104*J104</f>
        <v>0</v>
      </c>
      <c r="L104" s="43">
        <v>1</v>
      </c>
      <c r="N104" s="51" t="s">
        <v>87</v>
      </c>
    </row>
    <row r="105" spans="1:14" ht="46.8" x14ac:dyDescent="0.3">
      <c r="A105" s="213" t="str">
        <f>IF(L105=1,"DISP-"&amp;TEXT(COUNTIF($L$3:L105, "1"), "0"), "")</f>
        <v>DISP-75</v>
      </c>
      <c r="B105" s="401" t="s">
        <v>18</v>
      </c>
      <c r="C105" s="95" t="s">
        <v>967</v>
      </c>
      <c r="D105" s="265"/>
      <c r="E105" s="253"/>
      <c r="F105" s="87"/>
      <c r="G105" s="88" t="s">
        <v>67</v>
      </c>
      <c r="I105" s="110">
        <f>IF(NOT(ISBLANK($B105)),VLOOKUP($B105,specdata,2,FALSE()),"")</f>
        <v>0</v>
      </c>
      <c r="J105" s="110">
        <f>VLOOKUP(G105,AvailabilityData,2,FALSE())</f>
        <v>0</v>
      </c>
      <c r="K105" s="110">
        <f>I105*J105</f>
        <v>0</v>
      </c>
      <c r="L105" s="43">
        <v>1</v>
      </c>
      <c r="N105" s="51" t="s">
        <v>87</v>
      </c>
    </row>
    <row r="106" spans="1:14" x14ac:dyDescent="0.3">
      <c r="A106" s="53" t="str">
        <f>IF(L106=1,"DISP-"&amp;TEXT(COUNTIF($L$3:L106, "1"), "0"), "")</f>
        <v/>
      </c>
      <c r="B106" s="53"/>
      <c r="C106" s="141" t="s">
        <v>968</v>
      </c>
      <c r="D106" s="55"/>
      <c r="E106" s="223"/>
      <c r="F106" s="75"/>
      <c r="G106" s="411"/>
    </row>
    <row r="107" spans="1:14" ht="31.2" x14ac:dyDescent="0.3">
      <c r="A107" s="213" t="str">
        <f>IF(L107=1,"DISP-"&amp;TEXT(COUNTIF($L$3:L107, "1"), "0"), "")</f>
        <v>DISP-76</v>
      </c>
      <c r="B107" s="98" t="s">
        <v>10</v>
      </c>
      <c r="C107" s="119" t="s">
        <v>969</v>
      </c>
      <c r="D107" s="266"/>
      <c r="E107" s="262"/>
      <c r="F107" s="116"/>
      <c r="G107" s="82" t="s">
        <v>67</v>
      </c>
      <c r="I107" s="110">
        <f>IF(NOT(ISBLANK($B107)),VLOOKUP($B107,specdata,2,FALSE()),"")</f>
        <v>1</v>
      </c>
      <c r="J107" s="110">
        <f>VLOOKUP(G107,AvailabilityData,2,FALSE())</f>
        <v>0</v>
      </c>
      <c r="K107" s="110">
        <f>I107*J107</f>
        <v>0</v>
      </c>
      <c r="L107" s="43">
        <v>1</v>
      </c>
      <c r="N107" s="51" t="s">
        <v>78</v>
      </c>
    </row>
    <row r="108" spans="1:14" x14ac:dyDescent="0.3">
      <c r="A108" s="53" t="str">
        <f>IF(L108=1,"DISP-"&amp;TEXT(COUNTIF($L$3:L108, "1"), "0"), "")</f>
        <v/>
      </c>
      <c r="B108" s="121"/>
      <c r="C108" s="122" t="s">
        <v>970</v>
      </c>
      <c r="D108" s="244"/>
      <c r="E108" s="222"/>
      <c r="F108" s="125"/>
      <c r="G108" s="411"/>
    </row>
    <row r="109" spans="1:14" ht="31.2" x14ac:dyDescent="0.3">
      <c r="A109" s="53" t="str">
        <f>IF(L109=1,"DISP-"&amp;TEXT(COUNTIF($L$3:L109, "1"), "0"), "")</f>
        <v/>
      </c>
      <c r="B109" s="53"/>
      <c r="C109" s="126" t="s">
        <v>971</v>
      </c>
      <c r="D109" s="55"/>
      <c r="E109" s="223"/>
      <c r="F109" s="75"/>
      <c r="G109" s="411"/>
    </row>
    <row r="110" spans="1:14" ht="31.2" x14ac:dyDescent="0.3">
      <c r="A110" s="213" t="str">
        <f>IF(L110=1,"DISP-"&amp;TEXT(COUNTIF($L$3:L110, "1"), "0"), "")</f>
        <v>DISP-77</v>
      </c>
      <c r="B110" s="77" t="s">
        <v>10</v>
      </c>
      <c r="C110" s="78" t="s">
        <v>972</v>
      </c>
      <c r="D110" s="264"/>
      <c r="E110" s="252"/>
      <c r="F110" s="81"/>
      <c r="G110" s="82" t="s">
        <v>67</v>
      </c>
      <c r="I110" s="110">
        <f>IF(NOT(ISBLANK($B110)),VLOOKUP($B110,specdata,2,FALSE()),"")</f>
        <v>1</v>
      </c>
      <c r="J110" s="110">
        <f>VLOOKUP(G110,AvailabilityData,2,FALSE())</f>
        <v>0</v>
      </c>
      <c r="K110" s="110">
        <f>I110*J110</f>
        <v>0</v>
      </c>
      <c r="L110" s="43">
        <v>1</v>
      </c>
      <c r="N110" s="51" t="s">
        <v>78</v>
      </c>
    </row>
    <row r="111" spans="1:14" ht="30" customHeight="1" x14ac:dyDescent="0.3">
      <c r="A111" s="213" t="str">
        <f>IF(L111=1,"DISP-"&amp;TEXT(COUNTIF($L$3:L111, "1"), "0"), "")</f>
        <v>DISP-78</v>
      </c>
      <c r="B111" s="83" t="s">
        <v>10</v>
      </c>
      <c r="C111" s="84" t="s">
        <v>973</v>
      </c>
      <c r="D111" s="265"/>
      <c r="E111" s="253"/>
      <c r="F111" s="87"/>
      <c r="G111" s="88" t="s">
        <v>67</v>
      </c>
      <c r="I111" s="110">
        <f>IF(NOT(ISBLANK($B111)),VLOOKUP($B111,specdata,2,FALSE()),"")</f>
        <v>1</v>
      </c>
      <c r="J111" s="110">
        <f>VLOOKUP(G111,AvailabilityData,2,FALSE())</f>
        <v>0</v>
      </c>
      <c r="K111" s="110">
        <f>I111*J111</f>
        <v>0</v>
      </c>
      <c r="L111" s="43">
        <v>1</v>
      </c>
      <c r="N111" s="51" t="s">
        <v>78</v>
      </c>
    </row>
    <row r="112" spans="1:14" ht="31.2" x14ac:dyDescent="0.3">
      <c r="A112" s="239" t="str">
        <f>IF(L112=1,"DISP-"&amp;TEXT(COUNTIF($L$3:L112, "1"), "0"), "")</f>
        <v>DISP-79</v>
      </c>
      <c r="B112" s="83" t="s">
        <v>10</v>
      </c>
      <c r="C112" s="140" t="s">
        <v>974</v>
      </c>
      <c r="D112" s="265"/>
      <c r="E112" s="253"/>
      <c r="F112" s="87"/>
      <c r="G112" s="88" t="s">
        <v>67</v>
      </c>
      <c r="I112" s="110">
        <f>IF(NOT(ISBLANK($B112)),VLOOKUP($B112,specdata,2,FALSE()),"")</f>
        <v>1</v>
      </c>
      <c r="J112" s="110">
        <f>VLOOKUP(G112,AvailabilityData,2,FALSE())</f>
        <v>0</v>
      </c>
      <c r="K112" s="110">
        <f>I112*J112</f>
        <v>0</v>
      </c>
      <c r="L112" s="43">
        <v>1</v>
      </c>
      <c r="N112" s="51" t="s">
        <v>78</v>
      </c>
    </row>
    <row r="113" spans="1:12" x14ac:dyDescent="0.3">
      <c r="A113" s="240" t="str">
        <f>IF(L113=1,"DISP-"&amp;TEXT(COUNTIF($L$3:L113, "1"), "0"), "")</f>
        <v/>
      </c>
      <c r="H113" s="43"/>
      <c r="L113" s="43">
        <v>0</v>
      </c>
    </row>
    <row r="114" spans="1:12" x14ac:dyDescent="0.3">
      <c r="H114" s="43"/>
    </row>
    <row r="115" spans="1:12" x14ac:dyDescent="0.3">
      <c r="H115" s="43"/>
    </row>
    <row r="116" spans="1:12" x14ac:dyDescent="0.3">
      <c r="H116" s="43"/>
    </row>
    <row r="117" spans="1:12" x14ac:dyDescent="0.3">
      <c r="H117" s="43"/>
    </row>
    <row r="118" spans="1:12" x14ac:dyDescent="0.3">
      <c r="H118" s="43"/>
    </row>
    <row r="119" spans="1:12" x14ac:dyDescent="0.3">
      <c r="H119" s="43"/>
    </row>
    <row r="120" spans="1:12" x14ac:dyDescent="0.3">
      <c r="H120" s="43"/>
    </row>
    <row r="121" spans="1:12" x14ac:dyDescent="0.3">
      <c r="H121" s="43"/>
    </row>
    <row r="122" spans="1:12" x14ac:dyDescent="0.3">
      <c r="H122" s="43"/>
    </row>
    <row r="123" spans="1:12" x14ac:dyDescent="0.3">
      <c r="H123" s="43"/>
    </row>
    <row r="124" spans="1:12" x14ac:dyDescent="0.3">
      <c r="H124" s="43"/>
    </row>
    <row r="125" spans="1:12" x14ac:dyDescent="0.3">
      <c r="H125" s="43"/>
    </row>
    <row r="126" spans="1:12" x14ac:dyDescent="0.3">
      <c r="H126" s="43"/>
    </row>
    <row r="127" spans="1:12" x14ac:dyDescent="0.3">
      <c r="H127" s="43"/>
    </row>
    <row r="128" spans="1:12" x14ac:dyDescent="0.3">
      <c r="H128" s="43"/>
    </row>
    <row r="129" spans="8:8" x14ac:dyDescent="0.3">
      <c r="H129" s="43"/>
    </row>
  </sheetData>
  <sheetProtection algorithmName="SHA-512" hashValue="QNOSRi9gLg8gZSxtmtN/7NNvm1MItyO/et9jT1E4WaQJV5F4y/v44bw1NuBcx4o/paAaRLSc2CNAaWX3hVcGEg==" saltValue="8pIcr0pEEjEH6fta7iZkQg==" spinCount="100000" sheet="1" objects="1" scenarios="1"/>
  <mergeCells count="1">
    <mergeCell ref="Q3:S6"/>
  </mergeCells>
  <conditionalFormatting sqref="A4:A5">
    <cfRule type="cellIs" dxfId="442" priority="2" operator="equal">
      <formula>"Critical"</formula>
    </cfRule>
    <cfRule type="cellIs" dxfId="441" priority="3" operator="equal">
      <formula>"Extremely Advantageous"</formula>
    </cfRule>
    <cfRule type="cellIs" dxfId="440" priority="4" operator="equal">
      <formula>"Minimal"</formula>
    </cfRule>
    <cfRule type="cellIs" dxfId="439" priority="5" operator="equal">
      <formula>"Not Needed"</formula>
    </cfRule>
  </conditionalFormatting>
  <conditionalFormatting sqref="A8">
    <cfRule type="cellIs" dxfId="438" priority="6" operator="equal">
      <formula>"Critical"</formula>
    </cfRule>
    <cfRule type="cellIs" dxfId="437" priority="7" operator="equal">
      <formula>"Extremely Advantageous"</formula>
    </cfRule>
    <cfRule type="cellIs" dxfId="436" priority="8" operator="equal">
      <formula>"Minimal"</formula>
    </cfRule>
    <cfRule type="cellIs" dxfId="435" priority="9" operator="equal">
      <formula>"Not Needed"</formula>
    </cfRule>
  </conditionalFormatting>
  <conditionalFormatting sqref="A11">
    <cfRule type="cellIs" dxfId="434" priority="14" operator="equal">
      <formula>"Critical"</formula>
    </cfRule>
    <cfRule type="cellIs" dxfId="433" priority="15" operator="equal">
      <formula>"Extremely Advantageous"</formula>
    </cfRule>
    <cfRule type="cellIs" dxfId="432" priority="16" operator="equal">
      <formula>"Minimal"</formula>
    </cfRule>
    <cfRule type="cellIs" dxfId="431" priority="17" operator="equal">
      <formula>"Not Needed"</formula>
    </cfRule>
  </conditionalFormatting>
  <conditionalFormatting sqref="A18:A19">
    <cfRule type="cellIs" dxfId="430" priority="18" operator="equal">
      <formula>"Critical"</formula>
    </cfRule>
    <cfRule type="cellIs" dxfId="429" priority="19" operator="equal">
      <formula>"Extremely Advantageous"</formula>
    </cfRule>
    <cfRule type="cellIs" dxfId="428" priority="20" operator="equal">
      <formula>"Minimal"</formula>
    </cfRule>
    <cfRule type="cellIs" dxfId="427" priority="21" operator="equal">
      <formula>"Not Needed"</formula>
    </cfRule>
  </conditionalFormatting>
  <conditionalFormatting sqref="A21:A23">
    <cfRule type="cellIs" dxfId="426" priority="26" operator="equal">
      <formula>"Critical"</formula>
    </cfRule>
    <cfRule type="cellIs" dxfId="425" priority="27" operator="equal">
      <formula>"Extremely Advantageous"</formula>
    </cfRule>
    <cfRule type="cellIs" dxfId="424" priority="28" operator="equal">
      <formula>"Minimal"</formula>
    </cfRule>
    <cfRule type="cellIs" dxfId="423" priority="29" operator="equal">
      <formula>"Not Needed"</formula>
    </cfRule>
  </conditionalFormatting>
  <conditionalFormatting sqref="A29:A30">
    <cfRule type="cellIs" dxfId="422" priority="30" operator="equal">
      <formula>"Critical"</formula>
    </cfRule>
    <cfRule type="cellIs" dxfId="421" priority="31" operator="equal">
      <formula>"Extremely Advantageous"</formula>
    </cfRule>
    <cfRule type="cellIs" dxfId="420" priority="32" operator="equal">
      <formula>"Minimal"</formula>
    </cfRule>
    <cfRule type="cellIs" dxfId="419" priority="33" operator="equal">
      <formula>"Not Needed"</formula>
    </cfRule>
  </conditionalFormatting>
  <conditionalFormatting sqref="A38">
    <cfRule type="cellIs" dxfId="418" priority="34" operator="equal">
      <formula>"Critical"</formula>
    </cfRule>
    <cfRule type="cellIs" dxfId="417" priority="35" operator="equal">
      <formula>"Extremely Advantageous"</formula>
    </cfRule>
    <cfRule type="cellIs" dxfId="416" priority="36" operator="equal">
      <formula>"Minimal"</formula>
    </cfRule>
    <cfRule type="cellIs" dxfId="415" priority="37" operator="equal">
      <formula>"Not Needed"</formula>
    </cfRule>
  </conditionalFormatting>
  <conditionalFormatting sqref="A40">
    <cfRule type="cellIs" dxfId="414" priority="38" operator="equal">
      <formula>"Critical"</formula>
    </cfRule>
    <cfRule type="cellIs" dxfId="413" priority="39" operator="equal">
      <formula>"Extremely Advantageous"</formula>
    </cfRule>
    <cfRule type="cellIs" dxfId="412" priority="40" operator="equal">
      <formula>"Minimal"</formula>
    </cfRule>
    <cfRule type="cellIs" dxfId="411" priority="41" operator="equal">
      <formula>"Not Needed"</formula>
    </cfRule>
  </conditionalFormatting>
  <conditionalFormatting sqref="A47">
    <cfRule type="cellIs" dxfId="410" priority="42" operator="equal">
      <formula>"Critical"</formula>
    </cfRule>
    <cfRule type="cellIs" dxfId="409" priority="43" operator="equal">
      <formula>"Extremely Advantageous"</formula>
    </cfRule>
    <cfRule type="cellIs" dxfId="408" priority="44" operator="equal">
      <formula>"Minimal"</formula>
    </cfRule>
    <cfRule type="cellIs" dxfId="407" priority="45" operator="equal">
      <formula>"Not Needed"</formula>
    </cfRule>
  </conditionalFormatting>
  <conditionalFormatting sqref="A51:A52">
    <cfRule type="cellIs" dxfId="406" priority="46" operator="equal">
      <formula>"Critical"</formula>
    </cfRule>
    <cfRule type="cellIs" dxfId="405" priority="47" operator="equal">
      <formula>"Extremely Advantageous"</formula>
    </cfRule>
    <cfRule type="cellIs" dxfId="404" priority="48" operator="equal">
      <formula>"Minimal"</formula>
    </cfRule>
    <cfRule type="cellIs" dxfId="403" priority="49" operator="equal">
      <formula>"Not Needed"</formula>
    </cfRule>
  </conditionalFormatting>
  <conditionalFormatting sqref="A58:A59">
    <cfRule type="cellIs" dxfId="402" priority="50" operator="equal">
      <formula>"Critical"</formula>
    </cfRule>
    <cfRule type="cellIs" dxfId="401" priority="51" operator="equal">
      <formula>"Extremely Advantageous"</formula>
    </cfRule>
    <cfRule type="cellIs" dxfId="400" priority="52" operator="equal">
      <formula>"Minimal"</formula>
    </cfRule>
    <cfRule type="cellIs" dxfId="399" priority="53" operator="equal">
      <formula>"Not Needed"</formula>
    </cfRule>
  </conditionalFormatting>
  <conditionalFormatting sqref="A62">
    <cfRule type="cellIs" dxfId="398" priority="54" operator="equal">
      <formula>"Critical"</formula>
    </cfRule>
    <cfRule type="cellIs" dxfId="397" priority="55" operator="equal">
      <formula>"Extremely Advantageous"</formula>
    </cfRule>
    <cfRule type="cellIs" dxfId="396" priority="56" operator="equal">
      <formula>"Minimal"</formula>
    </cfRule>
    <cfRule type="cellIs" dxfId="395" priority="57" operator="equal">
      <formula>"Not Needed"</formula>
    </cfRule>
  </conditionalFormatting>
  <conditionalFormatting sqref="A66">
    <cfRule type="cellIs" dxfId="394" priority="58" operator="equal">
      <formula>"Critical"</formula>
    </cfRule>
    <cfRule type="cellIs" dxfId="393" priority="59" operator="equal">
      <formula>"Extremely Advantageous"</formula>
    </cfRule>
    <cfRule type="cellIs" dxfId="392" priority="60" operator="equal">
      <formula>"Minimal"</formula>
    </cfRule>
    <cfRule type="cellIs" dxfId="391" priority="61" operator="equal">
      <formula>"Not Needed"</formula>
    </cfRule>
  </conditionalFormatting>
  <conditionalFormatting sqref="A70">
    <cfRule type="cellIs" dxfId="390" priority="62" operator="equal">
      <formula>"Critical"</formula>
    </cfRule>
    <cfRule type="cellIs" dxfId="389" priority="63" operator="equal">
      <formula>"Extremely Advantageous"</formula>
    </cfRule>
    <cfRule type="cellIs" dxfId="388" priority="64" operator="equal">
      <formula>"Minimal"</formula>
    </cfRule>
    <cfRule type="cellIs" dxfId="387" priority="65" operator="equal">
      <formula>"Not Needed"</formula>
    </cfRule>
  </conditionalFormatting>
  <conditionalFormatting sqref="A73">
    <cfRule type="cellIs" dxfId="386" priority="66" operator="equal">
      <formula>"Critical"</formula>
    </cfRule>
    <cfRule type="cellIs" dxfId="385" priority="67" operator="equal">
      <formula>"Extremely Advantageous"</formula>
    </cfRule>
    <cfRule type="cellIs" dxfId="384" priority="68" operator="equal">
      <formula>"Minimal"</formula>
    </cfRule>
    <cfRule type="cellIs" dxfId="383" priority="69" operator="equal">
      <formula>"Not Needed"</formula>
    </cfRule>
  </conditionalFormatting>
  <conditionalFormatting sqref="A79:A80">
    <cfRule type="cellIs" dxfId="382" priority="74" operator="equal">
      <formula>"Critical"</formula>
    </cfRule>
    <cfRule type="cellIs" dxfId="381" priority="75" operator="equal">
      <formula>"Extremely Advantageous"</formula>
    </cfRule>
    <cfRule type="cellIs" dxfId="380" priority="76" operator="equal">
      <formula>"Minimal"</formula>
    </cfRule>
    <cfRule type="cellIs" dxfId="379" priority="77" operator="equal">
      <formula>"Not Needed"</formula>
    </cfRule>
  </conditionalFormatting>
  <conditionalFormatting sqref="A89:A90">
    <cfRule type="cellIs" dxfId="378" priority="78" operator="equal">
      <formula>"Critical"</formula>
    </cfRule>
    <cfRule type="cellIs" dxfId="377" priority="79" operator="equal">
      <formula>"Extremely Advantageous"</formula>
    </cfRule>
    <cfRule type="cellIs" dxfId="376" priority="80" operator="equal">
      <formula>"Minimal"</formula>
    </cfRule>
    <cfRule type="cellIs" dxfId="375" priority="81" operator="equal">
      <formula>"Not Needed"</formula>
    </cfRule>
  </conditionalFormatting>
  <conditionalFormatting sqref="A95">
    <cfRule type="cellIs" dxfId="374" priority="82" operator="equal">
      <formula>"Critical"</formula>
    </cfRule>
    <cfRule type="cellIs" dxfId="373" priority="83" operator="equal">
      <formula>"Extremely Advantageous"</formula>
    </cfRule>
    <cfRule type="cellIs" dxfId="372" priority="84" operator="equal">
      <formula>"Minimal"</formula>
    </cfRule>
    <cfRule type="cellIs" dxfId="371" priority="85" operator="equal">
      <formula>"Not Needed"</formula>
    </cfRule>
  </conditionalFormatting>
  <conditionalFormatting sqref="A103">
    <cfRule type="cellIs" dxfId="370" priority="86" operator="equal">
      <formula>"Critical"</formula>
    </cfRule>
    <cfRule type="cellIs" dxfId="369" priority="87" operator="equal">
      <formula>"Extremely Advantageous"</formula>
    </cfRule>
    <cfRule type="cellIs" dxfId="368" priority="88" operator="equal">
      <formula>"Minimal"</formula>
    </cfRule>
    <cfRule type="cellIs" dxfId="367" priority="89" operator="equal">
      <formula>"Not Needed"</formula>
    </cfRule>
  </conditionalFormatting>
  <conditionalFormatting sqref="A106">
    <cfRule type="cellIs" dxfId="366" priority="90" operator="equal">
      <formula>"Critical"</formula>
    </cfRule>
    <cfRule type="cellIs" dxfId="365" priority="91" operator="equal">
      <formula>"Extremely Advantageous"</formula>
    </cfRule>
    <cfRule type="cellIs" dxfId="364" priority="92" operator="equal">
      <formula>"Minimal"</formula>
    </cfRule>
    <cfRule type="cellIs" dxfId="363" priority="93" operator="equal">
      <formula>"Not Needed"</formula>
    </cfRule>
  </conditionalFormatting>
  <conditionalFormatting sqref="A108:A109">
    <cfRule type="cellIs" dxfId="362" priority="94" operator="equal">
      <formula>"Critical"</formula>
    </cfRule>
    <cfRule type="cellIs" dxfId="361" priority="95" operator="equal">
      <formula>"Extremely Advantageous"</formula>
    </cfRule>
    <cfRule type="cellIs" dxfId="360" priority="96" operator="equal">
      <formula>"Minimal"</formula>
    </cfRule>
    <cfRule type="cellIs" dxfId="359" priority="97" operator="equal">
      <formula>"Not Needed"</formula>
    </cfRule>
  </conditionalFormatting>
  <conditionalFormatting sqref="B1:B2">
    <cfRule type="cellIs" dxfId="358" priority="103" operator="equal">
      <formula>"Mandatory"</formula>
    </cfRule>
  </conditionalFormatting>
  <conditionalFormatting sqref="B1:B1048576">
    <cfRule type="cellIs" dxfId="357" priority="99" operator="equal">
      <formula>"Critical"</formula>
    </cfRule>
    <cfRule type="cellIs" dxfId="356" priority="100" operator="equal">
      <formula>"Minimal"</formula>
    </cfRule>
    <cfRule type="cellIs" dxfId="355" priority="101" operator="equal">
      <formula>"Not Needed"</formula>
    </cfRule>
  </conditionalFormatting>
  <conditionalFormatting sqref="B3:B112">
    <cfRule type="cellIs" dxfId="354" priority="102" operator="equal">
      <formula>"Extremely Advantageous"</formula>
    </cfRule>
  </conditionalFormatting>
  <conditionalFormatting sqref="G3 G6:G7 G9:G10 G12:G17 G20 G24:G28 G31:G37 G39 G41:G46 G48:G50 G53:G57 G60:G61 G63:G65 G67:G69 G71:G72 G74:G78 G81:G88 G91:G94 G96:G102 G104:G105 G107 G110:G112">
    <cfRule type="cellIs" dxfId="353" priority="98"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12" xr:uid="{00000000-0002-0000-0A00-000000000000}">
      <formula1>SpecType</formula1>
      <formula2>0</formula2>
    </dataValidation>
    <dataValidation type="list" allowBlank="1" showInputMessage="1" showErrorMessage="1" sqref="G3 G6:G7 G9:G10 G12:G17 G20 G24:G28 G31:G37 G39 G41:G46 G48:G50 G53:G57 G60:G61 G63:G65 G67:G69 G71:G72 G74:G78 G81:G88 G91:G94 G96:G102 G104:G105 G107 G110:G112" xr:uid="{00000000-0002-0000-0A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S135"/>
  <sheetViews>
    <sheetView zoomScaleNormal="100" zoomScalePageLayoutView="90" workbookViewId="0">
      <selection activeCell="Q3" sqref="Q3:S6"/>
    </sheetView>
  </sheetViews>
  <sheetFormatPr defaultColWidth="9" defaultRowHeight="15.6" x14ac:dyDescent="0.3"/>
  <cols>
    <col min="1" max="1" width="10.59765625" style="41" customWidth="1"/>
    <col min="2" max="2" width="14.59765625" style="216" customWidth="1"/>
    <col min="3" max="3" width="65.59765625" style="42" customWidth="1"/>
    <col min="4" max="4" width="65.59765625" style="43" customWidth="1"/>
    <col min="5" max="5" width="21.59765625" style="43" hidden="1" customWidth="1"/>
    <col min="6" max="6" width="20.398437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52" t="s">
        <v>975</v>
      </c>
      <c r="B2" s="218"/>
      <c r="C2" s="54"/>
      <c r="D2" s="55"/>
      <c r="E2" s="57"/>
      <c r="F2" s="57"/>
      <c r="G2" s="410"/>
      <c r="H2" s="110">
        <f>COUNTA(B3:B118)</f>
        <v>91</v>
      </c>
      <c r="K2" s="110">
        <f>SUM(K3:K118)</f>
        <v>0</v>
      </c>
    </row>
    <row r="3" spans="1:19" ht="57" customHeight="1" x14ac:dyDescent="0.3">
      <c r="A3" s="213" t="str">
        <f>IF(L3=1,"IPRO-"&amp;TEXT(COUNTIF($L$3:L3, "1"), "0"), "")</f>
        <v>IPRO-1</v>
      </c>
      <c r="B3" s="98" t="s">
        <v>10</v>
      </c>
      <c r="C3" s="95" t="s">
        <v>976</v>
      </c>
      <c r="D3" s="263"/>
      <c r="E3" s="214"/>
      <c r="F3" s="101"/>
      <c r="G3" s="88" t="s">
        <v>67</v>
      </c>
      <c r="H3" s="44">
        <f>COUNTIF(G:G,"=Select from Drop Down List")</f>
        <v>91</v>
      </c>
      <c r="I3" s="110">
        <f>IF(NOT(ISBLANK($B3)),VLOOKUP($B3,specdata,2,FALSE()),"")</f>
        <v>1</v>
      </c>
      <c r="J3" s="110">
        <f>VLOOKUP(G3,AvailabilityData,2,FALSE())</f>
        <v>0</v>
      </c>
      <c r="K3" s="110">
        <f>I3*J3</f>
        <v>0</v>
      </c>
      <c r="L3" s="43">
        <v>1</v>
      </c>
      <c r="N3" s="51" t="s">
        <v>78</v>
      </c>
      <c r="Q3" s="443"/>
      <c r="R3" s="443"/>
      <c r="S3" s="443"/>
    </row>
    <row r="4" spans="1:19" x14ac:dyDescent="0.3">
      <c r="A4" s="53" t="str">
        <f>IF(L4=1,"IPRO-"&amp;TEXT(COUNTIF($L$3:L4, "1"), "0"), "")</f>
        <v/>
      </c>
      <c r="B4" s="121"/>
      <c r="C4" s="122" t="s">
        <v>977</v>
      </c>
      <c r="D4" s="244"/>
      <c r="E4" s="222"/>
      <c r="F4" s="125"/>
      <c r="G4" s="411"/>
      <c r="H4" s="44">
        <f>COUNTIF(G:G,"=Function Available")</f>
        <v>0</v>
      </c>
      <c r="Q4" s="443"/>
      <c r="R4" s="443"/>
      <c r="S4" s="443"/>
    </row>
    <row r="5" spans="1:19" ht="46.8" x14ac:dyDescent="0.3">
      <c r="A5" s="53" t="str">
        <f>IF(L5=1,"IPRO-"&amp;TEXT(COUNTIF($L$3:L5, "1"), "0"), "")</f>
        <v/>
      </c>
      <c r="B5" s="53"/>
      <c r="C5" s="126" t="s">
        <v>978</v>
      </c>
      <c r="D5" s="55"/>
      <c r="E5" s="223"/>
      <c r="F5" s="75"/>
      <c r="G5" s="411"/>
      <c r="H5" s="44">
        <f>COUNTIF(F:G,"=Function Not Available")</f>
        <v>0</v>
      </c>
      <c r="Q5" s="443"/>
      <c r="R5" s="443"/>
      <c r="S5" s="443"/>
    </row>
    <row r="6" spans="1:19" ht="47.4" thickBot="1" x14ac:dyDescent="0.35">
      <c r="A6" s="213" t="str">
        <f>IF(L6=1,"IPRO-"&amp;TEXT(COUNTIF($L$3:L6, "1"), "0"), "")</f>
        <v>IPRO-2</v>
      </c>
      <c r="B6" s="112" t="s">
        <v>10</v>
      </c>
      <c r="C6" s="119" t="s">
        <v>979</v>
      </c>
      <c r="D6" s="266"/>
      <c r="E6" s="262"/>
      <c r="F6" s="116"/>
      <c r="G6" s="117" t="s">
        <v>67</v>
      </c>
      <c r="H6" s="44">
        <f>COUNTIF(G:G,"=Exception")</f>
        <v>0</v>
      </c>
      <c r="I6" s="110">
        <f>IF(NOT(ISBLANK($B6)),VLOOKUP($B6,specdata,2,FALSE()),"")</f>
        <v>1</v>
      </c>
      <c r="J6" s="110">
        <f>VLOOKUP(G6,AvailabilityData,2,FALSE())</f>
        <v>0</v>
      </c>
      <c r="K6" s="110">
        <f>I6*J6</f>
        <v>0</v>
      </c>
      <c r="L6" s="43">
        <v>1</v>
      </c>
      <c r="N6" s="51" t="s">
        <v>78</v>
      </c>
      <c r="Q6" s="443"/>
      <c r="R6" s="443"/>
      <c r="S6" s="443"/>
    </row>
    <row r="7" spans="1:19" x14ac:dyDescent="0.3">
      <c r="A7" s="53" t="str">
        <f>IF(L7=1,"IPRO-"&amp;TEXT(COUNTIF($L$3:L7, "1"), "0"), "")</f>
        <v/>
      </c>
      <c r="B7" s="53"/>
      <c r="C7" s="144" t="s">
        <v>980</v>
      </c>
      <c r="D7" s="55"/>
      <c r="E7" s="223"/>
      <c r="F7" s="75"/>
      <c r="G7" s="410"/>
      <c r="H7" s="396">
        <f>COUNTIFS(B:B,"=Critical",G:G,"=Select from Drop Down List")</f>
        <v>12</v>
      </c>
    </row>
    <row r="8" spans="1:19" ht="78" x14ac:dyDescent="0.3">
      <c r="A8" s="213" t="str">
        <f>IF(L8=1,"IPRO-"&amp;TEXT(COUNTIF($L$3:L8, "1"), "0"), "")</f>
        <v>IPRO-3</v>
      </c>
      <c r="B8" s="112" t="s">
        <v>10</v>
      </c>
      <c r="C8" s="119" t="s">
        <v>981</v>
      </c>
      <c r="D8" s="266"/>
      <c r="E8" s="262"/>
      <c r="F8" s="116"/>
      <c r="G8" s="82" t="s">
        <v>67</v>
      </c>
      <c r="H8" s="396">
        <f>COUNTIFS(B:B,"=Critical",G:G,"=Function Available")</f>
        <v>0</v>
      </c>
      <c r="I8" s="110">
        <f>IF(NOT(ISBLANK($B8)),VLOOKUP($B8,specdata,2,FALSE()),"")</f>
        <v>1</v>
      </c>
      <c r="J8" s="110">
        <f>VLOOKUP(G8,AvailabilityData,2,FALSE())</f>
        <v>0</v>
      </c>
      <c r="K8" s="110">
        <f>I8*J8</f>
        <v>0</v>
      </c>
      <c r="L8" s="43">
        <v>1</v>
      </c>
      <c r="N8" s="51" t="s">
        <v>78</v>
      </c>
    </row>
    <row r="9" spans="1:19" ht="46.8" x14ac:dyDescent="0.3">
      <c r="A9" s="53" t="str">
        <f>IF(L9=1,"IPRO-"&amp;TEXT(COUNTIF($L$3:L9, "1"), "0"), "")</f>
        <v/>
      </c>
      <c r="B9" s="53"/>
      <c r="C9" s="126" t="s">
        <v>982</v>
      </c>
      <c r="D9" s="55"/>
      <c r="E9" s="223"/>
      <c r="F9" s="75"/>
      <c r="G9" s="411"/>
      <c r="H9" s="396">
        <f>COUNTIFS(B:B,"=Critical",G:G,"=Function Not Available")</f>
        <v>0</v>
      </c>
    </row>
    <row r="10" spans="1:19" ht="30" customHeight="1" x14ac:dyDescent="0.3">
      <c r="A10" s="213" t="str">
        <f>IF(L10=1,"IPRO-"&amp;TEXT(COUNTIF($L$3:L10, "1"), "0"), "")</f>
        <v>IPRO-4</v>
      </c>
      <c r="B10" s="112" t="s">
        <v>10</v>
      </c>
      <c r="C10" s="78" t="s">
        <v>983</v>
      </c>
      <c r="D10" s="266"/>
      <c r="E10" s="262"/>
      <c r="F10" s="116"/>
      <c r="G10" s="117" t="s">
        <v>67</v>
      </c>
      <c r="H10" s="396">
        <f>COUNTIFS(B:B,"=Critical",G:G,"=Exception")</f>
        <v>0</v>
      </c>
      <c r="I10" s="110">
        <f>IF(NOT(ISBLANK($B10)),VLOOKUP($B10,specdata,2,FALSE()),"")</f>
        <v>1</v>
      </c>
      <c r="J10" s="110">
        <f>VLOOKUP(G10,AvailabilityData,2,FALSE())</f>
        <v>0</v>
      </c>
      <c r="K10" s="110">
        <f>I10*J10</f>
        <v>0</v>
      </c>
      <c r="L10" s="43">
        <v>1</v>
      </c>
      <c r="N10" s="51" t="s">
        <v>78</v>
      </c>
    </row>
    <row r="11" spans="1:19" ht="30" customHeight="1" x14ac:dyDescent="0.3">
      <c r="A11" s="213" t="str">
        <f>IF(L11=1,"IPRO-"&amp;TEXT(COUNTIF($L$3:L11, "1"), "0"), "")</f>
        <v>IPRO-5</v>
      </c>
      <c r="B11" s="98" t="s">
        <v>10</v>
      </c>
      <c r="C11" s="84" t="s">
        <v>984</v>
      </c>
      <c r="D11" s="263"/>
      <c r="E11" s="214"/>
      <c r="F11" s="101"/>
      <c r="G11" s="102" t="s">
        <v>67</v>
      </c>
      <c r="H11" s="397">
        <f>COUNTIFS(B:B,"=Important",G:G,"=Select from Drop Down List")</f>
        <v>77</v>
      </c>
      <c r="I11" s="110">
        <f>IF(NOT(ISBLANK($B11)),VLOOKUP($B11,specdata,2,FALSE()),"")</f>
        <v>1</v>
      </c>
      <c r="J11" s="110">
        <f>VLOOKUP(G11,AvailabilityData,2,FALSE())</f>
        <v>0</v>
      </c>
      <c r="K11" s="110">
        <f>I11*J11</f>
        <v>0</v>
      </c>
      <c r="L11" s="43">
        <v>1</v>
      </c>
      <c r="N11" s="51" t="s">
        <v>78</v>
      </c>
    </row>
    <row r="12" spans="1:19" ht="30" customHeight="1" x14ac:dyDescent="0.3">
      <c r="A12" s="213" t="str">
        <f>IF(L12=1,"IPRO-"&amp;TEXT(COUNTIF($L$3:L12, "1"), "0"), "")</f>
        <v>IPRO-6</v>
      </c>
      <c r="B12" s="98" t="s">
        <v>10</v>
      </c>
      <c r="C12" s="84" t="s">
        <v>985</v>
      </c>
      <c r="D12" s="263"/>
      <c r="E12" s="214"/>
      <c r="F12" s="101"/>
      <c r="G12" s="88" t="s">
        <v>67</v>
      </c>
      <c r="H12" s="397">
        <f>COUNTIFS(B:B,"=Important",G:G,"=Function Available")</f>
        <v>0</v>
      </c>
      <c r="I12" s="110">
        <f>IF(NOT(ISBLANK($B12)),VLOOKUP($B12,specdata,2,FALSE()),"")</f>
        <v>1</v>
      </c>
      <c r="J12" s="110">
        <f>VLOOKUP(G12,AvailabilityData,2,FALSE())</f>
        <v>0</v>
      </c>
      <c r="K12" s="110">
        <f>I12*J12</f>
        <v>0</v>
      </c>
      <c r="L12" s="43">
        <v>1</v>
      </c>
      <c r="N12" s="51" t="s">
        <v>78</v>
      </c>
    </row>
    <row r="13" spans="1:19" x14ac:dyDescent="0.3">
      <c r="A13" s="53" t="str">
        <f>IF(L13=1,"IPRO-"&amp;TEXT(COUNTIF($L$3:L13, "1"), "0"), "")</f>
        <v/>
      </c>
      <c r="B13" s="53"/>
      <c r="C13" s="144" t="s">
        <v>986</v>
      </c>
      <c r="D13" s="55"/>
      <c r="E13" s="223"/>
      <c r="F13" s="75"/>
      <c r="G13" s="411"/>
      <c r="H13" s="397">
        <f>COUNTIFS(B:B,"=Important",G:G,"=Function Not Available")</f>
        <v>0</v>
      </c>
    </row>
    <row r="14" spans="1:19" ht="31.2" x14ac:dyDescent="0.3">
      <c r="A14" s="213" t="str">
        <f>IF(L14=1,"IPRO-"&amp;TEXT(COUNTIF($L$3:L14, "1"), "0"), "")</f>
        <v>IPRO-7</v>
      </c>
      <c r="B14" s="112" t="s">
        <v>10</v>
      </c>
      <c r="C14" s="119" t="s">
        <v>987</v>
      </c>
      <c r="D14" s="266"/>
      <c r="E14" s="262"/>
      <c r="F14" s="116"/>
      <c r="G14" s="117" t="s">
        <v>67</v>
      </c>
      <c r="H14" s="397">
        <f>COUNTIFS(B:B,"=Important",G:G,"=Exception")</f>
        <v>0</v>
      </c>
      <c r="I14" s="110">
        <f t="shared" ref="I14:I21" si="0">IF(NOT(ISBLANK($B14)),VLOOKUP($B14,specdata,2,FALSE()),"")</f>
        <v>1</v>
      </c>
      <c r="J14" s="110">
        <f t="shared" ref="J14:J21" si="1">VLOOKUP(G14,AvailabilityData,2,FALSE())</f>
        <v>0</v>
      </c>
      <c r="K14" s="110">
        <f t="shared" ref="K14:K21" si="2">I14*J14</f>
        <v>0</v>
      </c>
      <c r="L14" s="43">
        <v>1</v>
      </c>
      <c r="N14" s="51" t="s">
        <v>78</v>
      </c>
    </row>
    <row r="15" spans="1:19" ht="78" x14ac:dyDescent="0.3">
      <c r="A15" s="213" t="str">
        <f>IF(L15=1,"IPRO-"&amp;TEXT(COUNTIF($L$3:L15, "1"), "0"), "")</f>
        <v>IPRO-8</v>
      </c>
      <c r="B15" s="98" t="s">
        <v>10</v>
      </c>
      <c r="C15" s="95" t="s">
        <v>988</v>
      </c>
      <c r="D15" s="263"/>
      <c r="E15" s="214"/>
      <c r="F15" s="101"/>
      <c r="G15" s="102" t="s">
        <v>67</v>
      </c>
      <c r="H15" s="404">
        <f>COUNTIFS(B:B,"=Informational",G:G,"=Select from Drop Down List")</f>
        <v>2</v>
      </c>
      <c r="I15" s="110">
        <f t="shared" si="0"/>
        <v>1</v>
      </c>
      <c r="J15" s="110">
        <f t="shared" si="1"/>
        <v>0</v>
      </c>
      <c r="K15" s="110">
        <f t="shared" si="2"/>
        <v>0</v>
      </c>
      <c r="L15" s="43">
        <v>1</v>
      </c>
      <c r="N15" s="51" t="s">
        <v>78</v>
      </c>
    </row>
    <row r="16" spans="1:19" ht="31.2" x14ac:dyDescent="0.3">
      <c r="A16" s="213" t="str">
        <f>IF(L16=1,"IPRO-"&amp;TEXT(COUNTIF($L$3:L16, "1"), "0"), "")</f>
        <v>IPRO-9</v>
      </c>
      <c r="B16" s="98" t="s">
        <v>10</v>
      </c>
      <c r="C16" s="95" t="s">
        <v>989</v>
      </c>
      <c r="D16" s="263"/>
      <c r="E16" s="214"/>
      <c r="F16" s="101"/>
      <c r="G16" s="102" t="s">
        <v>67</v>
      </c>
      <c r="H16" s="142">
        <f>COUNTIFS(B:B,"=Informational",G:G,"=Function Available")</f>
        <v>0</v>
      </c>
      <c r="I16" s="110">
        <f t="shared" si="0"/>
        <v>1</v>
      </c>
      <c r="J16" s="110">
        <f t="shared" si="1"/>
        <v>0</v>
      </c>
      <c r="K16" s="110">
        <f t="shared" si="2"/>
        <v>0</v>
      </c>
      <c r="L16" s="43">
        <v>1</v>
      </c>
      <c r="N16" s="51" t="s">
        <v>78</v>
      </c>
    </row>
    <row r="17" spans="1:14" ht="30" customHeight="1" x14ac:dyDescent="0.3">
      <c r="A17" s="213" t="str">
        <f>IF(L17=1,"IPRO-"&amp;TEXT(COUNTIF($L$3:L17, "1"), "0"), "")</f>
        <v>IPRO-10</v>
      </c>
      <c r="B17" s="98" t="s">
        <v>10</v>
      </c>
      <c r="C17" s="95" t="s">
        <v>990</v>
      </c>
      <c r="D17" s="263"/>
      <c r="E17" s="214"/>
      <c r="F17" s="101"/>
      <c r="G17" s="102" t="s">
        <v>67</v>
      </c>
      <c r="H17" s="142">
        <f>COUNTIFS(B:B,"=Informational",G:G,"=Function Not Available")</f>
        <v>0</v>
      </c>
      <c r="I17" s="110">
        <f t="shared" si="0"/>
        <v>1</v>
      </c>
      <c r="J17" s="110">
        <f t="shared" si="1"/>
        <v>0</v>
      </c>
      <c r="K17" s="110">
        <f t="shared" si="2"/>
        <v>0</v>
      </c>
      <c r="L17" s="43">
        <v>1</v>
      </c>
      <c r="N17" s="51" t="s">
        <v>78</v>
      </c>
    </row>
    <row r="18" spans="1:14" x14ac:dyDescent="0.3">
      <c r="A18" s="213" t="str">
        <f>IF(L18=1,"IPRO-"&amp;TEXT(COUNTIF($L$3:L18, "1"), "0"), "")</f>
        <v>IPRO-11</v>
      </c>
      <c r="B18" s="98" t="s">
        <v>10</v>
      </c>
      <c r="C18" s="95" t="s">
        <v>991</v>
      </c>
      <c r="D18" s="263"/>
      <c r="E18" s="214"/>
      <c r="F18" s="101"/>
      <c r="G18" s="102" t="s">
        <v>67</v>
      </c>
      <c r="H18" s="142">
        <f>COUNTIFS(B:B,"=Informational",G:G,"=Exception")</f>
        <v>0</v>
      </c>
      <c r="I18" s="110">
        <f t="shared" si="0"/>
        <v>1</v>
      </c>
      <c r="J18" s="110">
        <f t="shared" si="1"/>
        <v>0</v>
      </c>
      <c r="K18" s="110">
        <f t="shared" si="2"/>
        <v>0</v>
      </c>
      <c r="L18" s="43">
        <v>1</v>
      </c>
      <c r="N18" s="51" t="s">
        <v>78</v>
      </c>
    </row>
    <row r="19" spans="1:14" ht="46.8" x14ac:dyDescent="0.3">
      <c r="A19" s="213" t="str">
        <f>IF(L19=1,"IPRO-"&amp;TEXT(COUNTIF($L$3:L19, "1"), "0"), "")</f>
        <v>IPRO-12</v>
      </c>
      <c r="B19" s="98" t="s">
        <v>10</v>
      </c>
      <c r="C19" s="95" t="s">
        <v>992</v>
      </c>
      <c r="D19" s="263"/>
      <c r="E19" s="214"/>
      <c r="F19" s="101"/>
      <c r="G19" s="102" t="s">
        <v>67</v>
      </c>
      <c r="I19" s="110">
        <f t="shared" si="0"/>
        <v>1</v>
      </c>
      <c r="J19" s="110">
        <f t="shared" si="1"/>
        <v>0</v>
      </c>
      <c r="K19" s="110">
        <f t="shared" si="2"/>
        <v>0</v>
      </c>
      <c r="L19" s="43">
        <v>1</v>
      </c>
      <c r="N19" s="51" t="s">
        <v>78</v>
      </c>
    </row>
    <row r="20" spans="1:14" ht="30" customHeight="1" x14ac:dyDescent="0.3">
      <c r="A20" s="213" t="str">
        <f>IF(L20=1,"IPRO-"&amp;TEXT(COUNTIF($L$3:L20, "1"), "0"), "")</f>
        <v>IPRO-13</v>
      </c>
      <c r="B20" s="98" t="s">
        <v>10</v>
      </c>
      <c r="C20" s="95" t="s">
        <v>993</v>
      </c>
      <c r="D20" s="263"/>
      <c r="E20" s="214"/>
      <c r="F20" s="101"/>
      <c r="G20" s="102" t="s">
        <v>67</v>
      </c>
      <c r="I20" s="110">
        <f t="shared" si="0"/>
        <v>1</v>
      </c>
      <c r="J20" s="110">
        <f t="shared" si="1"/>
        <v>0</v>
      </c>
      <c r="K20" s="110">
        <f t="shared" si="2"/>
        <v>0</v>
      </c>
      <c r="L20" s="43">
        <v>1</v>
      </c>
      <c r="N20" s="51" t="s">
        <v>78</v>
      </c>
    </row>
    <row r="21" spans="1:14" ht="31.2" x14ac:dyDescent="0.3">
      <c r="A21" s="213" t="str">
        <f>IF(L21=1,"IPRO-"&amp;TEXT(COUNTIF($L$3:L21, "1"), "0"), "")</f>
        <v>IPRO-14</v>
      </c>
      <c r="B21" s="98" t="s">
        <v>10</v>
      </c>
      <c r="C21" s="95" t="s">
        <v>994</v>
      </c>
      <c r="D21" s="263"/>
      <c r="E21" s="214"/>
      <c r="F21" s="101"/>
      <c r="G21" s="88" t="s">
        <v>67</v>
      </c>
      <c r="I21" s="110">
        <f t="shared" si="0"/>
        <v>1</v>
      </c>
      <c r="J21" s="110">
        <f t="shared" si="1"/>
        <v>0</v>
      </c>
      <c r="K21" s="110">
        <f t="shared" si="2"/>
        <v>0</v>
      </c>
      <c r="L21" s="43">
        <v>1</v>
      </c>
      <c r="N21" s="51" t="s">
        <v>78</v>
      </c>
    </row>
    <row r="22" spans="1:14" x14ac:dyDescent="0.3">
      <c r="A22" s="53" t="str">
        <f>IF(L22=1,"IPRO-"&amp;TEXT(COUNTIF($L$3:L22, "1"), "0"), "")</f>
        <v/>
      </c>
      <c r="B22" s="53"/>
      <c r="C22" s="144" t="s">
        <v>995</v>
      </c>
      <c r="D22" s="55"/>
      <c r="E22" s="223"/>
      <c r="F22" s="75"/>
      <c r="G22" s="411"/>
    </row>
    <row r="23" spans="1:14" ht="46.8" x14ac:dyDescent="0.3">
      <c r="A23" s="213" t="str">
        <f>IF(L23=1,"IPRO-"&amp;TEXT(COUNTIF($L$3:L23, "1"), "0"), "")</f>
        <v>IPRO-15</v>
      </c>
      <c r="B23" s="112" t="s">
        <v>10</v>
      </c>
      <c r="C23" s="119" t="s">
        <v>996</v>
      </c>
      <c r="D23" s="266"/>
      <c r="E23" s="262"/>
      <c r="F23" s="116"/>
      <c r="G23" s="117" t="s">
        <v>67</v>
      </c>
      <c r="I23" s="110">
        <f>IF(NOT(ISBLANK($B23)),VLOOKUP($B23,specdata,2,FALSE()),"")</f>
        <v>1</v>
      </c>
      <c r="J23" s="110">
        <f>VLOOKUP(G23,AvailabilityData,2,FALSE())</f>
        <v>0</v>
      </c>
      <c r="K23" s="110">
        <f>I23*J23</f>
        <v>0</v>
      </c>
      <c r="L23" s="43">
        <v>1</v>
      </c>
      <c r="N23" s="51" t="s">
        <v>78</v>
      </c>
    </row>
    <row r="24" spans="1:14" ht="46.8" x14ac:dyDescent="0.3">
      <c r="A24" s="213" t="str">
        <f>IF(L24=1,"IPRO-"&amp;TEXT(COUNTIF($L$3:L24, "1"), "0"), "")</f>
        <v>IPRO-16</v>
      </c>
      <c r="B24" s="98" t="s">
        <v>10</v>
      </c>
      <c r="C24" s="95" t="s">
        <v>997</v>
      </c>
      <c r="D24" s="263"/>
      <c r="E24" s="214"/>
      <c r="F24" s="101"/>
      <c r="G24" s="102" t="s">
        <v>67</v>
      </c>
      <c r="I24" s="110">
        <f>IF(NOT(ISBLANK($B24)),VLOOKUP($B24,specdata,2,FALSE()),"")</f>
        <v>1</v>
      </c>
      <c r="J24" s="110">
        <f>VLOOKUP(G24,AvailabilityData,2,FALSE())</f>
        <v>0</v>
      </c>
      <c r="K24" s="110">
        <f>I24*J24</f>
        <v>0</v>
      </c>
      <c r="L24" s="43">
        <v>1</v>
      </c>
      <c r="N24" s="51" t="s">
        <v>78</v>
      </c>
    </row>
    <row r="25" spans="1:14" ht="30" customHeight="1" x14ac:dyDescent="0.3">
      <c r="A25" s="213" t="str">
        <f>IF(L25=1,"IPRO-"&amp;TEXT(COUNTIF($L$3:L25, "1"), "0"), "")</f>
        <v>IPRO-17</v>
      </c>
      <c r="B25" s="98" t="s">
        <v>10</v>
      </c>
      <c r="C25" s="95" t="s">
        <v>998</v>
      </c>
      <c r="D25" s="263"/>
      <c r="E25" s="214"/>
      <c r="F25" s="101"/>
      <c r="G25" s="102" t="s">
        <v>67</v>
      </c>
      <c r="I25" s="110">
        <f>IF(NOT(ISBLANK($B25)),VLOOKUP($B25,specdata,2,FALSE()),"")</f>
        <v>1</v>
      </c>
      <c r="J25" s="110">
        <f>VLOOKUP(G25,AvailabilityData,2,FALSE())</f>
        <v>0</v>
      </c>
      <c r="K25" s="110">
        <f>I25*J25</f>
        <v>0</v>
      </c>
      <c r="L25" s="43">
        <v>1</v>
      </c>
      <c r="N25" s="51" t="s">
        <v>78</v>
      </c>
    </row>
    <row r="26" spans="1:14" ht="62.4" x14ac:dyDescent="0.3">
      <c r="A26" s="213" t="str">
        <f>IF(L26=1,"IPRO-"&amp;TEXT(COUNTIF($L$3:L26, "1"), "0"), "")</f>
        <v>IPRO-18</v>
      </c>
      <c r="B26" s="98" t="s">
        <v>10</v>
      </c>
      <c r="C26" s="95" t="s">
        <v>999</v>
      </c>
      <c r="D26" s="263"/>
      <c r="E26" s="214"/>
      <c r="F26" s="101"/>
      <c r="G26" s="88" t="s">
        <v>67</v>
      </c>
      <c r="I26" s="110">
        <f>IF(NOT(ISBLANK($B26)),VLOOKUP($B26,specdata,2,FALSE()),"")</f>
        <v>1</v>
      </c>
      <c r="J26" s="110">
        <f>VLOOKUP(G26,AvailabilityData,2,FALSE())</f>
        <v>0</v>
      </c>
      <c r="K26" s="110">
        <f>I26*J26</f>
        <v>0</v>
      </c>
      <c r="L26" s="43">
        <v>1</v>
      </c>
      <c r="N26" s="51" t="s">
        <v>78</v>
      </c>
    </row>
    <row r="27" spans="1:14" x14ac:dyDescent="0.3">
      <c r="A27" s="53" t="str">
        <f>IF(L27=1,"IPRO-"&amp;TEXT(COUNTIF($L$3:L27, "1"), "0"), "")</f>
        <v/>
      </c>
      <c r="B27" s="53"/>
      <c r="C27" s="144" t="s">
        <v>1000</v>
      </c>
      <c r="D27" s="55"/>
      <c r="E27" s="223"/>
      <c r="F27" s="75"/>
      <c r="G27" s="411"/>
    </row>
    <row r="28" spans="1:14" ht="62.4" x14ac:dyDescent="0.3">
      <c r="A28" s="213" t="str">
        <f>IF(L28=1,"IPRO-"&amp;TEXT(COUNTIF($L$3:L28, "1"), "0"), "")</f>
        <v>IPRO-19</v>
      </c>
      <c r="B28" s="112" t="s">
        <v>10</v>
      </c>
      <c r="C28" s="119" t="s">
        <v>1001</v>
      </c>
      <c r="D28" s="266"/>
      <c r="E28" s="262"/>
      <c r="F28" s="116"/>
      <c r="G28" s="117" t="s">
        <v>67</v>
      </c>
      <c r="I28" s="110">
        <f>IF(NOT(ISBLANK($B28)),VLOOKUP($B28,specdata,2,FALSE()),"")</f>
        <v>1</v>
      </c>
      <c r="J28" s="110">
        <f>VLOOKUP(G28,AvailabilityData,2,FALSE())</f>
        <v>0</v>
      </c>
      <c r="K28" s="110">
        <f>I28*J28</f>
        <v>0</v>
      </c>
      <c r="L28" s="43">
        <v>1</v>
      </c>
      <c r="N28" s="51" t="s">
        <v>78</v>
      </c>
    </row>
    <row r="29" spans="1:14" ht="46.8" x14ac:dyDescent="0.3">
      <c r="A29" s="213" t="str">
        <f>IF(L29=1,"IPRO-"&amp;TEXT(COUNTIF($L$3:L29, "1"), "0"), "")</f>
        <v>IPRO-20</v>
      </c>
      <c r="B29" s="98" t="s">
        <v>10</v>
      </c>
      <c r="C29" s="95" t="s">
        <v>1002</v>
      </c>
      <c r="D29" s="263"/>
      <c r="E29" s="214"/>
      <c r="F29" s="101"/>
      <c r="G29" s="102" t="s">
        <v>67</v>
      </c>
      <c r="I29" s="110">
        <f>IF(NOT(ISBLANK($B29)),VLOOKUP($B29,specdata,2,FALSE()),"")</f>
        <v>1</v>
      </c>
      <c r="J29" s="110">
        <f>VLOOKUP(G29,AvailabilityData,2,FALSE())</f>
        <v>0</v>
      </c>
      <c r="K29" s="110">
        <f>I29*J29</f>
        <v>0</v>
      </c>
      <c r="L29" s="43">
        <v>1</v>
      </c>
      <c r="N29" s="51" t="s">
        <v>78</v>
      </c>
    </row>
    <row r="30" spans="1:14" ht="62.4" x14ac:dyDescent="0.3">
      <c r="A30" s="213" t="str">
        <f>IF(L30=1,"IPRO-"&amp;TEXT(COUNTIF($L$3:L30, "1"), "0"), "")</f>
        <v>IPRO-21</v>
      </c>
      <c r="B30" s="98" t="s">
        <v>10</v>
      </c>
      <c r="C30" s="95" t="s">
        <v>1003</v>
      </c>
      <c r="D30" s="263"/>
      <c r="E30" s="214"/>
      <c r="F30" s="101"/>
      <c r="G30" s="102" t="s">
        <v>67</v>
      </c>
      <c r="I30" s="110">
        <f>IF(NOT(ISBLANK($B30)),VLOOKUP($B30,specdata,2,FALSE()),"")</f>
        <v>1</v>
      </c>
      <c r="J30" s="110">
        <f>VLOOKUP(G30,AvailabilityData,2,FALSE())</f>
        <v>0</v>
      </c>
      <c r="K30" s="110">
        <f>I30*J30</f>
        <v>0</v>
      </c>
      <c r="L30" s="43">
        <v>1</v>
      </c>
      <c r="N30" s="51" t="s">
        <v>78</v>
      </c>
    </row>
    <row r="31" spans="1:14" ht="31.2" x14ac:dyDescent="0.3">
      <c r="A31" s="213" t="str">
        <f>IF(L31=1,"IPRO-"&amp;TEXT(COUNTIF($L$3:L31, "1"), "0"), "")</f>
        <v>IPRO-22</v>
      </c>
      <c r="B31" s="98" t="s">
        <v>10</v>
      </c>
      <c r="C31" s="95" t="s">
        <v>1004</v>
      </c>
      <c r="D31" s="263"/>
      <c r="E31" s="214"/>
      <c r="F31" s="101"/>
      <c r="G31" s="88" t="s">
        <v>67</v>
      </c>
      <c r="I31" s="110">
        <f>IF(NOT(ISBLANK($B31)),VLOOKUP($B31,specdata,2,FALSE()),"")</f>
        <v>1</v>
      </c>
      <c r="J31" s="110">
        <f>VLOOKUP(G31,AvailabilityData,2,FALSE())</f>
        <v>0</v>
      </c>
      <c r="K31" s="110">
        <f>I31*J31</f>
        <v>0</v>
      </c>
      <c r="L31" s="43">
        <v>1</v>
      </c>
      <c r="N31" s="51" t="s">
        <v>78</v>
      </c>
    </row>
    <row r="32" spans="1:14" x14ac:dyDescent="0.3">
      <c r="A32" s="53" t="str">
        <f>IF(L32=1,"IPRO-"&amp;TEXT(COUNTIF($L$3:L32, "1"), "0"), "")</f>
        <v/>
      </c>
      <c r="B32" s="53"/>
      <c r="C32" s="144" t="s">
        <v>624</v>
      </c>
      <c r="D32" s="55"/>
      <c r="E32" s="223"/>
      <c r="F32" s="75"/>
      <c r="G32" s="411"/>
    </row>
    <row r="33" spans="1:14" ht="62.4" x14ac:dyDescent="0.3">
      <c r="A33" s="213" t="str">
        <f>IF(L33=1,"IPRO-"&amp;TEXT(COUNTIF($L$3:L33, "1"), "0"), "")</f>
        <v>IPRO-23</v>
      </c>
      <c r="B33" s="112" t="s">
        <v>10</v>
      </c>
      <c r="C33" s="119" t="s">
        <v>1005</v>
      </c>
      <c r="D33" s="266"/>
      <c r="E33" s="262"/>
      <c r="F33" s="116"/>
      <c r="G33" s="117" t="s">
        <v>67</v>
      </c>
      <c r="I33" s="110">
        <f>IF(NOT(ISBLANK($B33)),VLOOKUP($B33,specdata,2,FALSE()),"")</f>
        <v>1</v>
      </c>
      <c r="J33" s="110">
        <f>VLOOKUP(G33,AvailabilityData,2,FALSE())</f>
        <v>0</v>
      </c>
      <c r="K33" s="110">
        <f>I33*J33</f>
        <v>0</v>
      </c>
      <c r="L33" s="43">
        <v>1</v>
      </c>
      <c r="N33" s="51" t="s">
        <v>78</v>
      </c>
    </row>
    <row r="34" spans="1:14" ht="31.2" x14ac:dyDescent="0.3">
      <c r="A34" s="213" t="str">
        <f>IF(L34=1,"IPRO-"&amp;TEXT(COUNTIF($L$3:L34, "1"), "0"), "")</f>
        <v>IPRO-24</v>
      </c>
      <c r="B34" s="98" t="s">
        <v>10</v>
      </c>
      <c r="C34" s="95" t="s">
        <v>1006</v>
      </c>
      <c r="D34" s="263"/>
      <c r="E34" s="214"/>
      <c r="F34" s="101"/>
      <c r="G34" s="102" t="s">
        <v>67</v>
      </c>
      <c r="I34" s="110">
        <f>IF(NOT(ISBLANK($B34)),VLOOKUP($B34,specdata,2,FALSE()),"")</f>
        <v>1</v>
      </c>
      <c r="J34" s="110">
        <f>VLOOKUP(G34,AvailabilityData,2,FALSE())</f>
        <v>0</v>
      </c>
      <c r="K34" s="110">
        <f>I34*J34</f>
        <v>0</v>
      </c>
      <c r="L34" s="43">
        <v>1</v>
      </c>
      <c r="N34" s="51" t="s">
        <v>78</v>
      </c>
    </row>
    <row r="35" spans="1:14" ht="78" x14ac:dyDescent="0.3">
      <c r="A35" s="213" t="str">
        <f>IF(L35=1,"IPRO-"&amp;TEXT(COUNTIF($L$3:L35, "1"), "0"), "")</f>
        <v>IPRO-25</v>
      </c>
      <c r="B35" s="98" t="s">
        <v>10</v>
      </c>
      <c r="C35" s="95" t="s">
        <v>1007</v>
      </c>
      <c r="D35" s="263"/>
      <c r="E35" s="214"/>
      <c r="F35" s="101"/>
      <c r="G35" s="102" t="s">
        <v>67</v>
      </c>
      <c r="I35" s="110">
        <f>IF(NOT(ISBLANK($B35)),VLOOKUP($B35,specdata,2,FALSE()),"")</f>
        <v>1</v>
      </c>
      <c r="J35" s="110">
        <f>VLOOKUP(G35,AvailabilityData,2,FALSE())</f>
        <v>0</v>
      </c>
      <c r="K35" s="110">
        <f>I35*J35</f>
        <v>0</v>
      </c>
      <c r="L35" s="43">
        <v>1</v>
      </c>
      <c r="N35" s="51" t="s">
        <v>78</v>
      </c>
    </row>
    <row r="36" spans="1:14" ht="30" customHeight="1" x14ac:dyDescent="0.3">
      <c r="A36" s="213" t="str">
        <f>IF(L36=1,"IPRO-"&amp;TEXT(COUNTIF($L$3:L36, "1"), "0"), "")</f>
        <v>IPRO-26</v>
      </c>
      <c r="B36" s="98" t="s">
        <v>10</v>
      </c>
      <c r="C36" s="95" t="s">
        <v>1008</v>
      </c>
      <c r="D36" s="263"/>
      <c r="E36" s="214"/>
      <c r="F36" s="101"/>
      <c r="G36" s="102" t="s">
        <v>67</v>
      </c>
      <c r="I36" s="110">
        <f>IF(NOT(ISBLANK($B36)),VLOOKUP($B36,specdata,2,FALSE()),"")</f>
        <v>1</v>
      </c>
      <c r="J36" s="110">
        <f>VLOOKUP(G36,AvailabilityData,2,FALSE())</f>
        <v>0</v>
      </c>
      <c r="K36" s="110">
        <f>I36*J36</f>
        <v>0</v>
      </c>
      <c r="L36" s="43">
        <v>1</v>
      </c>
      <c r="N36" s="51" t="s">
        <v>78</v>
      </c>
    </row>
    <row r="37" spans="1:14" ht="78" x14ac:dyDescent="0.3">
      <c r="A37" s="213" t="str">
        <f>IF(L37=1,"IPRO-"&amp;TEXT(COUNTIF($L$3:L37, "1"), "0"), "")</f>
        <v>IPRO-27</v>
      </c>
      <c r="B37" s="98" t="s">
        <v>10</v>
      </c>
      <c r="C37" s="95" t="s">
        <v>1009</v>
      </c>
      <c r="D37" s="263"/>
      <c r="E37" s="214"/>
      <c r="F37" s="101"/>
      <c r="G37" s="88" t="s">
        <v>67</v>
      </c>
      <c r="I37" s="110">
        <f>IF(NOT(ISBLANK($B37)),VLOOKUP($B37,specdata,2,FALSE()),"")</f>
        <v>1</v>
      </c>
      <c r="J37" s="110">
        <f>VLOOKUP(G37,AvailabilityData,2,FALSE())</f>
        <v>0</v>
      </c>
      <c r="K37" s="110">
        <f>I37*J37</f>
        <v>0</v>
      </c>
      <c r="L37" s="43">
        <v>1</v>
      </c>
      <c r="N37" s="51" t="s">
        <v>78</v>
      </c>
    </row>
    <row r="38" spans="1:14" x14ac:dyDescent="0.3">
      <c r="A38" s="53" t="str">
        <f>IF(L38=1,"IPRO-"&amp;TEXT(COUNTIF($L$3:L38, "1"), "0"), "")</f>
        <v/>
      </c>
      <c r="B38" s="53"/>
      <c r="C38" s="144" t="s">
        <v>1010</v>
      </c>
      <c r="D38" s="55"/>
      <c r="E38" s="223"/>
      <c r="F38" s="75"/>
      <c r="G38" s="411"/>
    </row>
    <row r="39" spans="1:14" ht="46.8" x14ac:dyDescent="0.3">
      <c r="A39" s="53" t="str">
        <f>IF(L39=1,"IPRO-"&amp;TEXT(COUNTIF($L$3:L39, "1"), "0"), "")</f>
        <v/>
      </c>
      <c r="B39" s="146"/>
      <c r="C39" s="147" t="s">
        <v>1011</v>
      </c>
      <c r="D39" s="267"/>
      <c r="E39" s="259"/>
      <c r="F39" s="150"/>
      <c r="G39" s="411"/>
    </row>
    <row r="40" spans="1:14" ht="31.2" x14ac:dyDescent="0.3">
      <c r="A40" s="213" t="str">
        <f>IF(L40=1,"IPRO-"&amp;TEXT(COUNTIF($L$3:L40, "1"), "0"), "")</f>
        <v>IPRO-28</v>
      </c>
      <c r="B40" s="112" t="s">
        <v>10</v>
      </c>
      <c r="C40" s="78" t="s">
        <v>1012</v>
      </c>
      <c r="D40" s="266"/>
      <c r="E40" s="262"/>
      <c r="F40" s="116"/>
      <c r="G40" s="117" t="s">
        <v>67</v>
      </c>
      <c r="I40" s="110">
        <f t="shared" ref="I40:I47" si="3">IF(NOT(ISBLANK($B40)),VLOOKUP($B40,specdata,2,FALSE()),"")</f>
        <v>1</v>
      </c>
      <c r="J40" s="110">
        <f t="shared" ref="J40:J47" si="4">VLOOKUP(G40,AvailabilityData,2,FALSE())</f>
        <v>0</v>
      </c>
      <c r="K40" s="110">
        <f t="shared" ref="K40:K47" si="5">I40*J40</f>
        <v>0</v>
      </c>
      <c r="L40" s="43">
        <v>1</v>
      </c>
      <c r="N40" s="51" t="s">
        <v>78</v>
      </c>
    </row>
    <row r="41" spans="1:14" ht="31.2" x14ac:dyDescent="0.3">
      <c r="A41" s="213" t="str">
        <f>IF(L41=1,"IPRO-"&amp;TEXT(COUNTIF($L$3:L41, "1"), "0"), "")</f>
        <v>IPRO-29</v>
      </c>
      <c r="B41" s="98" t="s">
        <v>10</v>
      </c>
      <c r="C41" s="84" t="s">
        <v>1013</v>
      </c>
      <c r="D41" s="263"/>
      <c r="E41" s="214"/>
      <c r="F41" s="101"/>
      <c r="G41" s="102" t="s">
        <v>67</v>
      </c>
      <c r="I41" s="110">
        <f t="shared" si="3"/>
        <v>1</v>
      </c>
      <c r="J41" s="110">
        <f t="shared" si="4"/>
        <v>0</v>
      </c>
      <c r="K41" s="110">
        <f t="shared" si="5"/>
        <v>0</v>
      </c>
      <c r="L41" s="43">
        <v>1</v>
      </c>
      <c r="N41" s="51" t="s">
        <v>78</v>
      </c>
    </row>
    <row r="42" spans="1:14" ht="31.2" x14ac:dyDescent="0.3">
      <c r="A42" s="213" t="str">
        <f>IF(L42=1,"IPRO-"&amp;TEXT(COUNTIF($L$3:L42, "1"), "0"), "")</f>
        <v>IPRO-30</v>
      </c>
      <c r="B42" s="98" t="s">
        <v>10</v>
      </c>
      <c r="C42" s="84" t="s">
        <v>1014</v>
      </c>
      <c r="D42" s="263"/>
      <c r="E42" s="214"/>
      <c r="F42" s="101"/>
      <c r="G42" s="102" t="s">
        <v>67</v>
      </c>
      <c r="I42" s="110">
        <f t="shared" si="3"/>
        <v>1</v>
      </c>
      <c r="J42" s="110">
        <f t="shared" si="4"/>
        <v>0</v>
      </c>
      <c r="K42" s="110">
        <f t="shared" si="5"/>
        <v>0</v>
      </c>
      <c r="L42" s="43">
        <v>1</v>
      </c>
      <c r="N42" s="51" t="s">
        <v>78</v>
      </c>
    </row>
    <row r="43" spans="1:14" x14ac:dyDescent="0.3">
      <c r="A43" s="213" t="str">
        <f>IF(L43=1,"IPRO-"&amp;TEXT(COUNTIF($L$3:L43, "1"), "0"), "")</f>
        <v>IPRO-31</v>
      </c>
      <c r="B43" s="98" t="s">
        <v>10</v>
      </c>
      <c r="C43" s="84" t="s">
        <v>1015</v>
      </c>
      <c r="D43" s="263"/>
      <c r="E43" s="214"/>
      <c r="F43" s="101"/>
      <c r="G43" s="102" t="s">
        <v>67</v>
      </c>
      <c r="I43" s="110">
        <f t="shared" si="3"/>
        <v>1</v>
      </c>
      <c r="J43" s="110">
        <f t="shared" si="4"/>
        <v>0</v>
      </c>
      <c r="K43" s="110">
        <f t="shared" si="5"/>
        <v>0</v>
      </c>
      <c r="L43" s="43">
        <v>1</v>
      </c>
      <c r="N43" s="51" t="s">
        <v>78</v>
      </c>
    </row>
    <row r="44" spans="1:14" ht="31.2" x14ac:dyDescent="0.3">
      <c r="A44" s="213" t="str">
        <f>IF(L44=1,"IPRO-"&amp;TEXT(COUNTIF($L$3:L44, "1"), "0"), "")</f>
        <v>IPRO-32</v>
      </c>
      <c r="B44" s="98" t="s">
        <v>10</v>
      </c>
      <c r="C44" s="84" t="s">
        <v>1016</v>
      </c>
      <c r="D44" s="263"/>
      <c r="E44" s="214"/>
      <c r="F44" s="101"/>
      <c r="G44" s="102" t="s">
        <v>67</v>
      </c>
      <c r="I44" s="110">
        <f t="shared" si="3"/>
        <v>1</v>
      </c>
      <c r="J44" s="110">
        <f t="shared" si="4"/>
        <v>0</v>
      </c>
      <c r="K44" s="110">
        <f t="shared" si="5"/>
        <v>0</v>
      </c>
      <c r="L44" s="43">
        <v>1</v>
      </c>
      <c r="N44" s="51" t="s">
        <v>78</v>
      </c>
    </row>
    <row r="45" spans="1:14" ht="31.2" x14ac:dyDescent="0.3">
      <c r="A45" s="213" t="str">
        <f>IF(L45=1,"IPRO-"&amp;TEXT(COUNTIF($L$3:L45, "1"), "0"), "")</f>
        <v>IPRO-33</v>
      </c>
      <c r="B45" s="98" t="s">
        <v>10</v>
      </c>
      <c r="C45" s="84" t="s">
        <v>1017</v>
      </c>
      <c r="D45" s="263"/>
      <c r="E45" s="214"/>
      <c r="F45" s="101"/>
      <c r="G45" s="102" t="s">
        <v>67</v>
      </c>
      <c r="I45" s="110">
        <f t="shared" si="3"/>
        <v>1</v>
      </c>
      <c r="J45" s="110">
        <f t="shared" si="4"/>
        <v>0</v>
      </c>
      <c r="K45" s="110">
        <f t="shared" si="5"/>
        <v>0</v>
      </c>
      <c r="L45" s="43">
        <v>1</v>
      </c>
      <c r="N45" s="51" t="s">
        <v>78</v>
      </c>
    </row>
    <row r="46" spans="1:14" ht="30" customHeight="1" x14ac:dyDescent="0.3">
      <c r="A46" s="213" t="str">
        <f>IF(L46=1,"IPRO-"&amp;TEXT(COUNTIF($L$3:L46, "1"), "0"), "")</f>
        <v>IPRO-34</v>
      </c>
      <c r="B46" s="98" t="s">
        <v>10</v>
      </c>
      <c r="C46" s="84" t="s">
        <v>1018</v>
      </c>
      <c r="D46" s="263"/>
      <c r="E46" s="214"/>
      <c r="F46" s="101"/>
      <c r="G46" s="102" t="s">
        <v>67</v>
      </c>
      <c r="I46" s="110">
        <f t="shared" si="3"/>
        <v>1</v>
      </c>
      <c r="J46" s="110">
        <f t="shared" si="4"/>
        <v>0</v>
      </c>
      <c r="K46" s="110">
        <f t="shared" si="5"/>
        <v>0</v>
      </c>
      <c r="L46" s="43">
        <v>1</v>
      </c>
      <c r="N46" s="51" t="s">
        <v>78</v>
      </c>
    </row>
    <row r="47" spans="1:14" ht="30" customHeight="1" x14ac:dyDescent="0.3">
      <c r="A47" s="213" t="str">
        <f>IF(L47=1,"IPRO-"&amp;TEXT(COUNTIF($L$3:L47, "1"), "0"), "")</f>
        <v>IPRO-35</v>
      </c>
      <c r="B47" s="98" t="s">
        <v>10</v>
      </c>
      <c r="C47" s="95" t="s">
        <v>1019</v>
      </c>
      <c r="D47" s="263"/>
      <c r="E47" s="214"/>
      <c r="F47" s="101"/>
      <c r="G47" s="88" t="s">
        <v>67</v>
      </c>
      <c r="I47" s="110">
        <f t="shared" si="3"/>
        <v>1</v>
      </c>
      <c r="J47" s="110">
        <f t="shared" si="4"/>
        <v>0</v>
      </c>
      <c r="K47" s="110">
        <f t="shared" si="5"/>
        <v>0</v>
      </c>
      <c r="L47" s="43">
        <v>1</v>
      </c>
      <c r="N47" s="51" t="s">
        <v>78</v>
      </c>
    </row>
    <row r="48" spans="1:14" x14ac:dyDescent="0.3">
      <c r="A48" s="53" t="str">
        <f>IF(L48=1,"IPRO-"&amp;TEXT(COUNTIF($L$3:L48, "1"), "0"), "")</f>
        <v/>
      </c>
      <c r="B48" s="53"/>
      <c r="C48" s="144" t="s">
        <v>1020</v>
      </c>
      <c r="D48" s="55"/>
      <c r="E48" s="223"/>
      <c r="F48" s="75"/>
      <c r="G48" s="411"/>
    </row>
    <row r="49" spans="1:14" ht="30" customHeight="1" x14ac:dyDescent="0.3">
      <c r="A49" s="213" t="str">
        <f>IF(L49=1,"IPRO-"&amp;TEXT(COUNTIF($L$3:L49, "1"), "0"), "")</f>
        <v>IPRO-36</v>
      </c>
      <c r="B49" s="112" t="s">
        <v>10</v>
      </c>
      <c r="C49" s="119" t="s">
        <v>1021</v>
      </c>
      <c r="D49" s="266"/>
      <c r="E49" s="262"/>
      <c r="F49" s="116"/>
      <c r="G49" s="117" t="s">
        <v>67</v>
      </c>
      <c r="I49" s="110">
        <f t="shared" ref="I49:I56" si="6">IF(NOT(ISBLANK($B49)),VLOOKUP($B49,specdata,2,FALSE()),"")</f>
        <v>1</v>
      </c>
      <c r="J49" s="110">
        <f t="shared" ref="J49:J56" si="7">VLOOKUP(G49,AvailabilityData,2,FALSE())</f>
        <v>0</v>
      </c>
      <c r="K49" s="110">
        <f t="shared" ref="K49:K56" si="8">I49*J49</f>
        <v>0</v>
      </c>
      <c r="L49" s="43">
        <v>1</v>
      </c>
      <c r="N49" s="51" t="s">
        <v>78</v>
      </c>
    </row>
    <row r="50" spans="1:14" ht="30" customHeight="1" x14ac:dyDescent="0.3">
      <c r="A50" s="213" t="str">
        <f>IF(L50=1,"IPRO-"&amp;TEXT(COUNTIF($L$3:L50, "1"), "0"), "")</f>
        <v>IPRO-37</v>
      </c>
      <c r="B50" s="98" t="s">
        <v>10</v>
      </c>
      <c r="C50" s="95" t="s">
        <v>1022</v>
      </c>
      <c r="D50" s="263"/>
      <c r="E50" s="214"/>
      <c r="F50" s="101"/>
      <c r="G50" s="102" t="s">
        <v>67</v>
      </c>
      <c r="I50" s="110">
        <f t="shared" si="6"/>
        <v>1</v>
      </c>
      <c r="J50" s="110">
        <f t="shared" si="7"/>
        <v>0</v>
      </c>
      <c r="K50" s="110">
        <f t="shared" si="8"/>
        <v>0</v>
      </c>
      <c r="L50" s="43">
        <v>1</v>
      </c>
      <c r="N50" s="51" t="s">
        <v>78</v>
      </c>
    </row>
    <row r="51" spans="1:14" ht="46.8" x14ac:dyDescent="0.3">
      <c r="A51" s="213" t="str">
        <f>IF(L51=1,"IPRO-"&amp;TEXT(COUNTIF($L$3:L51, "1"), "0"), "")</f>
        <v>IPRO-38</v>
      </c>
      <c r="B51" s="112" t="s">
        <v>10</v>
      </c>
      <c r="C51" s="95" t="s">
        <v>1023</v>
      </c>
      <c r="D51" s="263"/>
      <c r="E51" s="214"/>
      <c r="F51" s="101"/>
      <c r="G51" s="102" t="s">
        <v>67</v>
      </c>
      <c r="I51" s="110">
        <f t="shared" si="6"/>
        <v>1</v>
      </c>
      <c r="J51" s="110">
        <f t="shared" si="7"/>
        <v>0</v>
      </c>
      <c r="K51" s="110">
        <f t="shared" si="8"/>
        <v>0</v>
      </c>
      <c r="L51" s="43">
        <v>1</v>
      </c>
      <c r="N51" s="51" t="s">
        <v>78</v>
      </c>
    </row>
    <row r="52" spans="1:14" ht="46.8" x14ac:dyDescent="0.3">
      <c r="A52" s="213" t="str">
        <f>IF(L52=1,"IPRO-"&amp;TEXT(COUNTIF($L$3:L52, "1"), "0"), "")</f>
        <v>IPRO-39</v>
      </c>
      <c r="B52" s="83" t="s">
        <v>10</v>
      </c>
      <c r="C52" s="95" t="s">
        <v>1024</v>
      </c>
      <c r="D52" s="263"/>
      <c r="E52" s="214"/>
      <c r="F52" s="101"/>
      <c r="G52" s="102" t="s">
        <v>67</v>
      </c>
      <c r="I52" s="110">
        <f t="shared" si="6"/>
        <v>1</v>
      </c>
      <c r="J52" s="110">
        <f t="shared" si="7"/>
        <v>0</v>
      </c>
      <c r="K52" s="110">
        <f t="shared" si="8"/>
        <v>0</v>
      </c>
      <c r="L52" s="43">
        <v>1</v>
      </c>
      <c r="N52" s="51" t="s">
        <v>78</v>
      </c>
    </row>
    <row r="53" spans="1:14" ht="46.8" x14ac:dyDescent="0.3">
      <c r="A53" s="213" t="str">
        <f>IF(L53=1,"IPRO-"&amp;TEXT(COUNTIF($L$3:L53, "1"), "0"), "")</f>
        <v>IPRO-40</v>
      </c>
      <c r="B53" s="112" t="s">
        <v>10</v>
      </c>
      <c r="C53" s="95" t="s">
        <v>1025</v>
      </c>
      <c r="D53" s="263"/>
      <c r="E53" s="214"/>
      <c r="F53" s="101"/>
      <c r="G53" s="102" t="s">
        <v>67</v>
      </c>
      <c r="I53" s="110">
        <f t="shared" si="6"/>
        <v>1</v>
      </c>
      <c r="J53" s="110">
        <f t="shared" si="7"/>
        <v>0</v>
      </c>
      <c r="K53" s="110">
        <f t="shared" si="8"/>
        <v>0</v>
      </c>
      <c r="L53" s="43">
        <v>1</v>
      </c>
      <c r="N53" s="51" t="s">
        <v>78</v>
      </c>
    </row>
    <row r="54" spans="1:14" ht="30" customHeight="1" x14ac:dyDescent="0.3">
      <c r="A54" s="213" t="str">
        <f>IF(L54=1,"IPRO-"&amp;TEXT(COUNTIF($L$3:L54, "1"), "0"), "")</f>
        <v>IPRO-41</v>
      </c>
      <c r="B54" s="98" t="s">
        <v>10</v>
      </c>
      <c r="C54" s="95" t="s">
        <v>1026</v>
      </c>
      <c r="D54" s="263"/>
      <c r="E54" s="214"/>
      <c r="F54" s="101"/>
      <c r="G54" s="102" t="s">
        <v>67</v>
      </c>
      <c r="I54" s="110">
        <f t="shared" si="6"/>
        <v>1</v>
      </c>
      <c r="J54" s="110">
        <f t="shared" si="7"/>
        <v>0</v>
      </c>
      <c r="K54" s="110">
        <f t="shared" si="8"/>
        <v>0</v>
      </c>
      <c r="L54" s="43">
        <v>1</v>
      </c>
      <c r="N54" s="51" t="s">
        <v>78</v>
      </c>
    </row>
    <row r="55" spans="1:14" ht="30" customHeight="1" x14ac:dyDescent="0.3">
      <c r="A55" s="213" t="str">
        <f>IF(L55=1,"IPRO-"&amp;TEXT(COUNTIF($L$3:L55, "1"), "0"), "")</f>
        <v>IPRO-42</v>
      </c>
      <c r="B55" s="98" t="s">
        <v>10</v>
      </c>
      <c r="C55" s="95" t="s">
        <v>1027</v>
      </c>
      <c r="D55" s="263"/>
      <c r="E55" s="214"/>
      <c r="F55" s="101"/>
      <c r="G55" s="102" t="s">
        <v>67</v>
      </c>
      <c r="I55" s="110">
        <f t="shared" si="6"/>
        <v>1</v>
      </c>
      <c r="J55" s="110">
        <f t="shared" si="7"/>
        <v>0</v>
      </c>
      <c r="K55" s="110">
        <f t="shared" si="8"/>
        <v>0</v>
      </c>
      <c r="L55" s="43">
        <v>1</v>
      </c>
      <c r="N55" s="51" t="s">
        <v>78</v>
      </c>
    </row>
    <row r="56" spans="1:14" ht="46.8" x14ac:dyDescent="0.3">
      <c r="A56" s="213" t="str">
        <f>IF(L56=1,"IPRO-"&amp;TEXT(COUNTIF($L$3:L56, "1"), "0"), "")</f>
        <v>IPRO-43</v>
      </c>
      <c r="B56" s="98" t="s">
        <v>10</v>
      </c>
      <c r="C56" s="95" t="s">
        <v>1028</v>
      </c>
      <c r="D56" s="263"/>
      <c r="E56" s="214"/>
      <c r="F56" s="101"/>
      <c r="G56" s="88" t="s">
        <v>67</v>
      </c>
      <c r="I56" s="110">
        <f t="shared" si="6"/>
        <v>1</v>
      </c>
      <c r="J56" s="110">
        <f t="shared" si="7"/>
        <v>0</v>
      </c>
      <c r="K56" s="110">
        <f t="shared" si="8"/>
        <v>0</v>
      </c>
      <c r="L56" s="43">
        <v>1</v>
      </c>
      <c r="N56" s="51" t="s">
        <v>78</v>
      </c>
    </row>
    <row r="57" spans="1:14" ht="30" customHeight="1" x14ac:dyDescent="0.3">
      <c r="A57" s="53" t="str">
        <f>IF(L57=1,"IPRO-"&amp;TEXT(COUNTIF($L$3:L57, "1"), "0"), "")</f>
        <v/>
      </c>
      <c r="B57" s="53"/>
      <c r="C57" s="141" t="s">
        <v>1029</v>
      </c>
      <c r="D57" s="55"/>
      <c r="E57" s="223"/>
      <c r="F57" s="75"/>
      <c r="G57" s="411"/>
    </row>
    <row r="58" spans="1:14" ht="30" customHeight="1" x14ac:dyDescent="0.3">
      <c r="A58" s="213" t="str">
        <f>IF(L58=1,"IPRO-"&amp;TEXT(COUNTIF($L$3:L58, "1"), "0"), "")</f>
        <v>IPRO-44</v>
      </c>
      <c r="B58" s="112" t="s">
        <v>10</v>
      </c>
      <c r="C58" s="119" t="s">
        <v>1030</v>
      </c>
      <c r="D58" s="266"/>
      <c r="E58" s="262"/>
      <c r="F58" s="116"/>
      <c r="G58" s="82" t="s">
        <v>67</v>
      </c>
      <c r="I58" s="110">
        <f>IF(NOT(ISBLANK($B58)),VLOOKUP($B58,specdata,2,FALSE()),"")</f>
        <v>1</v>
      </c>
      <c r="J58" s="110">
        <f>VLOOKUP(G58,AvailabilityData,2,FALSE())</f>
        <v>0</v>
      </c>
      <c r="K58" s="110">
        <f>I58*J58</f>
        <v>0</v>
      </c>
      <c r="L58" s="43">
        <v>1</v>
      </c>
      <c r="N58" s="51" t="s">
        <v>78</v>
      </c>
    </row>
    <row r="59" spans="1:14" ht="30" customHeight="1" x14ac:dyDescent="0.3">
      <c r="A59" s="53" t="str">
        <f>IF(L59=1,"IPRO-"&amp;TEXT(COUNTIF($L$3:L59, "1"), "0"), "")</f>
        <v/>
      </c>
      <c r="B59" s="53"/>
      <c r="C59" s="126" t="s">
        <v>1031</v>
      </c>
      <c r="D59" s="55"/>
      <c r="E59" s="223"/>
      <c r="F59" s="75"/>
      <c r="G59" s="411"/>
    </row>
    <row r="60" spans="1:14" ht="46.8" x14ac:dyDescent="0.3">
      <c r="A60" s="213" t="str">
        <f>IF(L60=1,"IPRO-"&amp;TEXT(COUNTIF($L$3:L60, "1"), "0"), "")</f>
        <v>IPRO-45</v>
      </c>
      <c r="B60" s="112" t="s">
        <v>10</v>
      </c>
      <c r="C60" s="78" t="s">
        <v>1032</v>
      </c>
      <c r="D60" s="266"/>
      <c r="E60" s="262"/>
      <c r="F60" s="116"/>
      <c r="G60" s="117" t="s">
        <v>67</v>
      </c>
      <c r="I60" s="110">
        <f>IF(NOT(ISBLANK($B60)),VLOOKUP($B60,specdata,2,FALSE()),"")</f>
        <v>1</v>
      </c>
      <c r="J60" s="110">
        <f>VLOOKUP(G60,AvailabilityData,2,FALSE())</f>
        <v>0</v>
      </c>
      <c r="K60" s="110">
        <f>I60*J60</f>
        <v>0</v>
      </c>
      <c r="L60" s="43">
        <v>1</v>
      </c>
      <c r="N60" s="51" t="s">
        <v>78</v>
      </c>
    </row>
    <row r="61" spans="1:14" ht="46.8" x14ac:dyDescent="0.3">
      <c r="A61" s="213" t="str">
        <f>IF(L61=1,"IPRO-"&amp;TEXT(COUNTIF($L$3:L61, "1"), "0"), "")</f>
        <v>IPRO-46</v>
      </c>
      <c r="B61" s="98" t="s">
        <v>10</v>
      </c>
      <c r="C61" s="84" t="s">
        <v>1033</v>
      </c>
      <c r="D61" s="263"/>
      <c r="E61" s="214"/>
      <c r="F61" s="101"/>
      <c r="G61" s="102" t="s">
        <v>67</v>
      </c>
      <c r="I61" s="110">
        <f>IF(NOT(ISBLANK($B61)),VLOOKUP($B61,specdata,2,FALSE()),"")</f>
        <v>1</v>
      </c>
      <c r="J61" s="110">
        <f>VLOOKUP(G61,AvailabilityData,2,FALSE())</f>
        <v>0</v>
      </c>
      <c r="K61" s="110">
        <f>I61*J61</f>
        <v>0</v>
      </c>
      <c r="L61" s="43">
        <v>1</v>
      </c>
      <c r="N61" s="51" t="s">
        <v>78</v>
      </c>
    </row>
    <row r="62" spans="1:14" ht="46.8" x14ac:dyDescent="0.3">
      <c r="A62" s="213" t="str">
        <f>IF(L62=1,"IPRO-"&amp;TEXT(COUNTIF($L$3:L62, "1"), "0"), "")</f>
        <v>IPRO-47</v>
      </c>
      <c r="B62" s="98" t="s">
        <v>10</v>
      </c>
      <c r="C62" s="84" t="s">
        <v>1034</v>
      </c>
      <c r="D62" s="263"/>
      <c r="E62" s="214"/>
      <c r="F62" s="101"/>
      <c r="G62" s="102" t="s">
        <v>67</v>
      </c>
      <c r="I62" s="110">
        <f>IF(NOT(ISBLANK($B62)),VLOOKUP($B62,specdata,2,FALSE()),"")</f>
        <v>1</v>
      </c>
      <c r="J62" s="110">
        <f>VLOOKUP(G62,AvailabilityData,2,FALSE())</f>
        <v>0</v>
      </c>
      <c r="K62" s="110">
        <f>I62*J62</f>
        <v>0</v>
      </c>
      <c r="L62" s="43">
        <v>1</v>
      </c>
      <c r="N62" s="51" t="s">
        <v>78</v>
      </c>
    </row>
    <row r="63" spans="1:14" ht="31.2" x14ac:dyDescent="0.3">
      <c r="A63" s="213" t="str">
        <f>IF(L63=1,"IPRO-"&amp;TEXT(COUNTIF($L$3:L63, "1"), "0"), "")</f>
        <v>IPRO-48</v>
      </c>
      <c r="B63" s="98" t="s">
        <v>10</v>
      </c>
      <c r="C63" s="84" t="s">
        <v>1035</v>
      </c>
      <c r="D63" s="263"/>
      <c r="E63" s="214"/>
      <c r="F63" s="101"/>
      <c r="G63" s="102" t="s">
        <v>67</v>
      </c>
      <c r="I63" s="110">
        <f>IF(NOT(ISBLANK($B63)),VLOOKUP($B63,specdata,2,FALSE()),"")</f>
        <v>1</v>
      </c>
      <c r="J63" s="110">
        <f>VLOOKUP(G63,AvailabilityData,2,FALSE())</f>
        <v>0</v>
      </c>
      <c r="K63" s="110">
        <f>I63*J63</f>
        <v>0</v>
      </c>
      <c r="L63" s="43">
        <v>1</v>
      </c>
      <c r="N63" s="51" t="s">
        <v>78</v>
      </c>
    </row>
    <row r="64" spans="1:14" ht="46.8" x14ac:dyDescent="0.3">
      <c r="A64" s="213" t="str">
        <f>IF(L64=1,"IPRO-"&amp;TEXT(COUNTIF($L$3:L64, "1"), "0"), "")</f>
        <v>IPRO-49</v>
      </c>
      <c r="B64" s="98" t="s">
        <v>10</v>
      </c>
      <c r="C64" s="95" t="s">
        <v>1036</v>
      </c>
      <c r="D64" s="263"/>
      <c r="E64" s="214"/>
      <c r="F64" s="101"/>
      <c r="G64" s="88" t="s">
        <v>67</v>
      </c>
      <c r="I64" s="110">
        <f>IF(NOT(ISBLANK($B64)),VLOOKUP($B64,specdata,2,FALSE()),"")</f>
        <v>1</v>
      </c>
      <c r="J64" s="110">
        <f>VLOOKUP(G64,AvailabilityData,2,FALSE())</f>
        <v>0</v>
      </c>
      <c r="K64" s="110">
        <f>I64*J64</f>
        <v>0</v>
      </c>
      <c r="L64" s="43">
        <v>1</v>
      </c>
      <c r="N64" s="51" t="s">
        <v>78</v>
      </c>
    </row>
    <row r="65" spans="1:14" x14ac:dyDescent="0.3">
      <c r="A65" s="53" t="str">
        <f>IF(L65=1,"IPRO-"&amp;TEXT(COUNTIF($L$3:L65, "1"), "0"), "")</f>
        <v/>
      </c>
      <c r="B65" s="53"/>
      <c r="C65" s="144" t="s">
        <v>1037</v>
      </c>
      <c r="D65" s="55"/>
      <c r="E65" s="223"/>
      <c r="F65" s="75"/>
      <c r="G65" s="411"/>
    </row>
    <row r="66" spans="1:14" ht="31.2" x14ac:dyDescent="0.3">
      <c r="A66" s="53" t="str">
        <f>IF(L66=1,"IPRO-"&amp;TEXT(COUNTIF($L$3:L66, "1"), "0"), "")</f>
        <v/>
      </c>
      <c r="B66" s="146"/>
      <c r="C66" s="147" t="s">
        <v>1038</v>
      </c>
      <c r="D66" s="267"/>
      <c r="E66" s="259"/>
      <c r="F66" s="150"/>
      <c r="G66" s="411"/>
    </row>
    <row r="67" spans="1:14" ht="46.8" x14ac:dyDescent="0.3">
      <c r="A67" s="213" t="str">
        <f>IF(L67=1,"IPRO-"&amp;TEXT(COUNTIF($L$3:L67, "1"), "0"), "")</f>
        <v>IPRO-50</v>
      </c>
      <c r="B67" s="98" t="s">
        <v>9</v>
      </c>
      <c r="C67" s="84" t="s">
        <v>1039</v>
      </c>
      <c r="D67" s="263"/>
      <c r="E67" s="214"/>
      <c r="F67" s="101"/>
      <c r="G67" s="102" t="s">
        <v>67</v>
      </c>
      <c r="I67" s="110">
        <f t="shared" ref="I67:I70" si="9">IF(NOT(ISBLANK($B67)),VLOOKUP($B67,specdata,2,FALSE()),"")</f>
        <v>5</v>
      </c>
      <c r="J67" s="110">
        <f t="shared" ref="J67:J70" si="10">VLOOKUP(G67,AvailabilityData,2,FALSE())</f>
        <v>0</v>
      </c>
      <c r="K67" s="110">
        <f t="shared" ref="K67:K70" si="11">I67*J67</f>
        <v>0</v>
      </c>
      <c r="L67" s="43">
        <v>1</v>
      </c>
      <c r="N67" s="51" t="s">
        <v>87</v>
      </c>
    </row>
    <row r="68" spans="1:14" ht="62.4" x14ac:dyDescent="0.3">
      <c r="A68" s="213" t="str">
        <f>IF(L68=1,"IPRO-"&amp;TEXT(COUNTIF($L$3:L68, "1"), "0"), "")</f>
        <v>IPRO-51</v>
      </c>
      <c r="B68" s="98" t="s">
        <v>10</v>
      </c>
      <c r="C68" s="95" t="s">
        <v>1040</v>
      </c>
      <c r="D68" s="263"/>
      <c r="E68" s="214"/>
      <c r="F68" s="101"/>
      <c r="G68" s="102" t="s">
        <v>67</v>
      </c>
      <c r="I68" s="110">
        <f t="shared" si="9"/>
        <v>1</v>
      </c>
      <c r="J68" s="110">
        <f t="shared" si="10"/>
        <v>0</v>
      </c>
      <c r="K68" s="110">
        <f t="shared" si="11"/>
        <v>0</v>
      </c>
      <c r="L68" s="43">
        <v>1</v>
      </c>
      <c r="N68" s="51" t="s">
        <v>78</v>
      </c>
    </row>
    <row r="69" spans="1:14" ht="62.4" x14ac:dyDescent="0.3">
      <c r="A69" s="213" t="str">
        <f>IF(L69=1,"IPRO-"&amp;TEXT(COUNTIF($L$3:L69, "1"), "0"), "")</f>
        <v>IPRO-52</v>
      </c>
      <c r="B69" s="98" t="s">
        <v>10</v>
      </c>
      <c r="C69" s="95" t="s">
        <v>1041</v>
      </c>
      <c r="D69" s="263"/>
      <c r="E69" s="214"/>
      <c r="F69" s="101"/>
      <c r="G69" s="102" t="s">
        <v>67</v>
      </c>
      <c r="I69" s="110">
        <f t="shared" si="9"/>
        <v>1</v>
      </c>
      <c r="J69" s="110">
        <f t="shared" si="10"/>
        <v>0</v>
      </c>
      <c r="K69" s="110">
        <f t="shared" si="11"/>
        <v>0</v>
      </c>
      <c r="L69" s="43">
        <v>1</v>
      </c>
      <c r="N69" s="51" t="s">
        <v>78</v>
      </c>
    </row>
    <row r="70" spans="1:14" ht="62.4" x14ac:dyDescent="0.3">
      <c r="A70" s="213" t="str">
        <f>IF(L70=1,"IPRO-"&amp;TEXT(COUNTIF($L$3:L70, "1"), "0"), "")</f>
        <v>IPRO-53</v>
      </c>
      <c r="B70" s="98" t="s">
        <v>10</v>
      </c>
      <c r="C70" s="95" t="s">
        <v>1042</v>
      </c>
      <c r="D70" s="263"/>
      <c r="E70" s="214"/>
      <c r="F70" s="101"/>
      <c r="G70" s="88" t="s">
        <v>67</v>
      </c>
      <c r="I70" s="110">
        <f t="shared" si="9"/>
        <v>1</v>
      </c>
      <c r="J70" s="110">
        <f t="shared" si="10"/>
        <v>0</v>
      </c>
      <c r="K70" s="110">
        <f t="shared" si="11"/>
        <v>0</v>
      </c>
      <c r="L70" s="43">
        <v>1</v>
      </c>
      <c r="N70" s="51" t="s">
        <v>78</v>
      </c>
    </row>
    <row r="71" spans="1:14" ht="30" customHeight="1" x14ac:dyDescent="0.3">
      <c r="A71" s="53" t="str">
        <f>IF(L71=1,"IPRO-"&amp;TEXT(COUNTIF($L$3:L71, "1"), "0"), "")</f>
        <v/>
      </c>
      <c r="B71" s="53"/>
      <c r="C71" s="126" t="s">
        <v>1043</v>
      </c>
      <c r="D71" s="55"/>
      <c r="E71" s="223"/>
      <c r="F71" s="75"/>
      <c r="G71" s="411"/>
    </row>
    <row r="72" spans="1:14" ht="62.4" x14ac:dyDescent="0.3">
      <c r="A72" s="213" t="str">
        <f>IF(L72=1,"IPRO-"&amp;TEXT(COUNTIF($L$3:L72, "1"), "0"), "")</f>
        <v>IPRO-54</v>
      </c>
      <c r="B72" s="98" t="s">
        <v>9</v>
      </c>
      <c r="C72" s="84" t="s">
        <v>1044</v>
      </c>
      <c r="D72" s="263"/>
      <c r="E72" s="214"/>
      <c r="F72" s="101"/>
      <c r="G72" s="102" t="s">
        <v>67</v>
      </c>
      <c r="I72" s="110">
        <f t="shared" ref="I72:I78" si="12">IF(NOT(ISBLANK($B72)),VLOOKUP($B72,specdata,2,FALSE()),"")</f>
        <v>5</v>
      </c>
      <c r="J72" s="110">
        <f t="shared" ref="J72:J78" si="13">VLOOKUP(G72,AvailabilityData,2,FALSE())</f>
        <v>0</v>
      </c>
      <c r="K72" s="110">
        <f t="shared" ref="K72:K78" si="14">I72*J72</f>
        <v>0</v>
      </c>
      <c r="L72" s="43">
        <v>1</v>
      </c>
      <c r="N72" s="51" t="s">
        <v>87</v>
      </c>
    </row>
    <row r="73" spans="1:14" ht="78" x14ac:dyDescent="0.3">
      <c r="A73" s="213" t="str">
        <f>IF(L73=1,"IPRO-"&amp;TEXT(COUNTIF($L$3:L73, "1"), "0"), "")</f>
        <v>IPRO-55</v>
      </c>
      <c r="B73" s="98" t="s">
        <v>10</v>
      </c>
      <c r="C73" s="84" t="s">
        <v>1045</v>
      </c>
      <c r="D73" s="263"/>
      <c r="E73" s="214"/>
      <c r="F73" s="101"/>
      <c r="G73" s="102" t="s">
        <v>67</v>
      </c>
      <c r="I73" s="110">
        <f t="shared" si="12"/>
        <v>1</v>
      </c>
      <c r="J73" s="110">
        <f t="shared" si="13"/>
        <v>0</v>
      </c>
      <c r="K73" s="110">
        <f t="shared" si="14"/>
        <v>0</v>
      </c>
      <c r="L73" s="43">
        <v>1</v>
      </c>
      <c r="N73" s="51" t="s">
        <v>87</v>
      </c>
    </row>
    <row r="74" spans="1:14" ht="62.4" x14ac:dyDescent="0.3">
      <c r="A74" s="213" t="str">
        <f>IF(L74=1,"IPRO-"&amp;TEXT(COUNTIF($L$3:L74, "1"), "0"), "")</f>
        <v>IPRO-56</v>
      </c>
      <c r="B74" s="401" t="s">
        <v>18</v>
      </c>
      <c r="C74" s="84" t="s">
        <v>1046</v>
      </c>
      <c r="D74" s="263"/>
      <c r="E74" s="214"/>
      <c r="F74" s="101"/>
      <c r="G74" s="102" t="s">
        <v>67</v>
      </c>
      <c r="I74" s="110">
        <f t="shared" si="12"/>
        <v>0</v>
      </c>
      <c r="J74" s="110">
        <f t="shared" si="13"/>
        <v>0</v>
      </c>
      <c r="K74" s="110">
        <f t="shared" si="14"/>
        <v>0</v>
      </c>
      <c r="L74" s="43">
        <v>1</v>
      </c>
      <c r="N74" s="51" t="s">
        <v>87</v>
      </c>
    </row>
    <row r="75" spans="1:14" ht="93.6" x14ac:dyDescent="0.3">
      <c r="A75" s="213" t="str">
        <f>IF(L75=1,"IPRO-"&amp;TEXT(COUNTIF($L$3:L75, "1"), "0"), "")</f>
        <v>IPRO-57</v>
      </c>
      <c r="B75" s="401" t="s">
        <v>18</v>
      </c>
      <c r="C75" s="84" t="s">
        <v>1047</v>
      </c>
      <c r="D75" s="263"/>
      <c r="E75" s="214"/>
      <c r="F75" s="101"/>
      <c r="G75" s="102" t="s">
        <v>67</v>
      </c>
      <c r="I75" s="110">
        <f t="shared" si="12"/>
        <v>0</v>
      </c>
      <c r="J75" s="110">
        <f t="shared" si="13"/>
        <v>0</v>
      </c>
      <c r="K75" s="110">
        <f t="shared" si="14"/>
        <v>0</v>
      </c>
      <c r="L75" s="43">
        <v>1</v>
      </c>
      <c r="N75" s="51" t="s">
        <v>87</v>
      </c>
    </row>
    <row r="76" spans="1:14" ht="31.2" x14ac:dyDescent="0.3">
      <c r="A76" s="213" t="str">
        <f>IF(L76=1,"IPRO-"&amp;TEXT(COUNTIF($L$3:L76, "1"), "0"), "")</f>
        <v>IPRO-58</v>
      </c>
      <c r="B76" s="98" t="s">
        <v>9</v>
      </c>
      <c r="C76" s="95" t="s">
        <v>1048</v>
      </c>
      <c r="D76" s="263"/>
      <c r="E76" s="214"/>
      <c r="F76" s="101"/>
      <c r="G76" s="102" t="s">
        <v>67</v>
      </c>
      <c r="I76" s="110">
        <f t="shared" si="12"/>
        <v>5</v>
      </c>
      <c r="J76" s="110">
        <f t="shared" si="13"/>
        <v>0</v>
      </c>
      <c r="K76" s="110">
        <f t="shared" si="14"/>
        <v>0</v>
      </c>
      <c r="L76" s="43">
        <v>1</v>
      </c>
      <c r="N76" s="51" t="s">
        <v>87</v>
      </c>
    </row>
    <row r="77" spans="1:14" ht="62.4" x14ac:dyDescent="0.3">
      <c r="A77" s="213" t="str">
        <f>IF(L77=1,"IPRO-"&amp;TEXT(COUNTIF($L$3:L77, "1"), "0"), "")</f>
        <v>IPRO-59</v>
      </c>
      <c r="B77" s="98" t="s">
        <v>9</v>
      </c>
      <c r="C77" s="95" t="s">
        <v>1049</v>
      </c>
      <c r="D77" s="263"/>
      <c r="E77" s="214"/>
      <c r="F77" s="101"/>
      <c r="G77" s="102" t="s">
        <v>67</v>
      </c>
      <c r="I77" s="110">
        <f t="shared" si="12"/>
        <v>5</v>
      </c>
      <c r="J77" s="110">
        <f t="shared" si="13"/>
        <v>0</v>
      </c>
      <c r="K77" s="110">
        <f t="shared" si="14"/>
        <v>0</v>
      </c>
      <c r="L77" s="43">
        <v>1</v>
      </c>
      <c r="N77" s="51" t="s">
        <v>87</v>
      </c>
    </row>
    <row r="78" spans="1:14" ht="62.4" x14ac:dyDescent="0.3">
      <c r="A78" s="213" t="str">
        <f>IF(L78=1,"IPRO-"&amp;TEXT(COUNTIF($L$3:L78, "1"), "0"), "")</f>
        <v>IPRO-60</v>
      </c>
      <c r="B78" s="98" t="s">
        <v>9</v>
      </c>
      <c r="C78" s="95" t="s">
        <v>1050</v>
      </c>
      <c r="D78" s="263"/>
      <c r="E78" s="214"/>
      <c r="F78" s="101"/>
      <c r="G78" s="88" t="s">
        <v>67</v>
      </c>
      <c r="I78" s="110">
        <f t="shared" si="12"/>
        <v>5</v>
      </c>
      <c r="J78" s="110">
        <f t="shared" si="13"/>
        <v>0</v>
      </c>
      <c r="K78" s="110">
        <f t="shared" si="14"/>
        <v>0</v>
      </c>
      <c r="L78" s="43">
        <v>1</v>
      </c>
      <c r="N78" s="51" t="s">
        <v>87</v>
      </c>
    </row>
    <row r="79" spans="1:14" x14ac:dyDescent="0.3">
      <c r="A79" s="53" t="str">
        <f>IF(L79=1,"IPRO-"&amp;TEXT(COUNTIF($L$3:L79, "1"), "0"), "")</f>
        <v/>
      </c>
      <c r="B79" s="53"/>
      <c r="C79" s="141" t="s">
        <v>1051</v>
      </c>
      <c r="D79" s="55"/>
      <c r="E79" s="223"/>
      <c r="F79" s="75"/>
      <c r="G79" s="411"/>
    </row>
    <row r="80" spans="1:14" ht="31.2" x14ac:dyDescent="0.3">
      <c r="A80" s="213" t="str">
        <f>IF(L80=1,"IPRO-"&amp;TEXT(COUNTIF($L$3:L80, "1"), "0"), "")</f>
        <v>IPRO-61</v>
      </c>
      <c r="B80" s="112" t="s">
        <v>10</v>
      </c>
      <c r="C80" s="119" t="s">
        <v>1052</v>
      </c>
      <c r="D80" s="266"/>
      <c r="E80" s="262"/>
      <c r="F80" s="116"/>
      <c r="G80" s="82" t="s">
        <v>67</v>
      </c>
      <c r="I80" s="110">
        <f>IF(NOT(ISBLANK($B80)),VLOOKUP($B80,specdata,2,FALSE()),"")</f>
        <v>1</v>
      </c>
      <c r="J80" s="110">
        <f>VLOOKUP(G80,AvailabilityData,2,FALSE())</f>
        <v>0</v>
      </c>
      <c r="K80" s="110">
        <f>I80*J80</f>
        <v>0</v>
      </c>
      <c r="L80" s="43">
        <v>1</v>
      </c>
      <c r="N80" s="51" t="s">
        <v>78</v>
      </c>
    </row>
    <row r="81" spans="1:14" x14ac:dyDescent="0.3">
      <c r="A81" s="53" t="str">
        <f>IF(L81=1,"IPRO-"&amp;TEXT(COUNTIF($L$3:L81, "1"), "0"), "")</f>
        <v/>
      </c>
      <c r="B81" s="53"/>
      <c r="C81" s="141" t="s">
        <v>1053</v>
      </c>
      <c r="D81" s="55"/>
      <c r="E81" s="223"/>
      <c r="F81" s="75"/>
      <c r="G81" s="411"/>
    </row>
    <row r="82" spans="1:14" ht="46.8" x14ac:dyDescent="0.3">
      <c r="A82" s="213" t="str">
        <f>IF(L82=1,"IPRO-"&amp;TEXT(COUNTIF($L$3:L82, "1"), "0"), "")</f>
        <v>IPRO-62</v>
      </c>
      <c r="B82" s="112" t="s">
        <v>10</v>
      </c>
      <c r="C82" s="119" t="s">
        <v>1054</v>
      </c>
      <c r="D82" s="266"/>
      <c r="E82" s="262"/>
      <c r="F82" s="116"/>
      <c r="G82" s="117" t="s">
        <v>67</v>
      </c>
      <c r="I82" s="110">
        <f t="shared" ref="I82:I87" si="15">IF(NOT(ISBLANK($B82)),VLOOKUP($B82,specdata,2,FALSE()),"")</f>
        <v>1</v>
      </c>
      <c r="J82" s="110">
        <f t="shared" ref="J82:J87" si="16">VLOOKUP(G82,AvailabilityData,2,FALSE())</f>
        <v>0</v>
      </c>
      <c r="K82" s="110">
        <f t="shared" ref="K82:K87" si="17">I82*J82</f>
        <v>0</v>
      </c>
      <c r="L82" s="43">
        <v>1</v>
      </c>
      <c r="N82" s="51" t="s">
        <v>78</v>
      </c>
    </row>
    <row r="83" spans="1:14" ht="62.4" x14ac:dyDescent="0.3">
      <c r="A83" s="213" t="str">
        <f>IF(L83=1,"IPRO-"&amp;TEXT(COUNTIF($L$3:L83, "1"), "0"), "")</f>
        <v>IPRO-63</v>
      </c>
      <c r="B83" s="98" t="s">
        <v>10</v>
      </c>
      <c r="C83" s="95" t="s">
        <v>1055</v>
      </c>
      <c r="D83" s="263"/>
      <c r="E83" s="214"/>
      <c r="F83" s="101"/>
      <c r="G83" s="102" t="s">
        <v>67</v>
      </c>
      <c r="I83" s="110">
        <f t="shared" si="15"/>
        <v>1</v>
      </c>
      <c r="J83" s="110">
        <f t="shared" si="16"/>
        <v>0</v>
      </c>
      <c r="K83" s="110">
        <f t="shared" si="17"/>
        <v>0</v>
      </c>
      <c r="L83" s="43">
        <v>1</v>
      </c>
      <c r="N83" s="51" t="s">
        <v>78</v>
      </c>
    </row>
    <row r="84" spans="1:14" ht="30" customHeight="1" x14ac:dyDescent="0.3">
      <c r="A84" s="213" t="str">
        <f>IF(L84=1,"IPRO-"&amp;TEXT(COUNTIF($L$3:L84, "1"), "0"), "")</f>
        <v>IPRO-64</v>
      </c>
      <c r="B84" s="98" t="s">
        <v>10</v>
      </c>
      <c r="C84" s="95" t="s">
        <v>1056</v>
      </c>
      <c r="D84" s="263"/>
      <c r="E84" s="214"/>
      <c r="F84" s="101"/>
      <c r="G84" s="102" t="s">
        <v>67</v>
      </c>
      <c r="I84" s="110">
        <f t="shared" si="15"/>
        <v>1</v>
      </c>
      <c r="J84" s="110">
        <f t="shared" si="16"/>
        <v>0</v>
      </c>
      <c r="K84" s="110">
        <f t="shared" si="17"/>
        <v>0</v>
      </c>
      <c r="L84" s="43">
        <v>1</v>
      </c>
      <c r="N84" s="51" t="s">
        <v>78</v>
      </c>
    </row>
    <row r="85" spans="1:14" ht="46.8" x14ac:dyDescent="0.3">
      <c r="A85" s="213" t="str">
        <f>IF(L85=1,"IPRO-"&amp;TEXT(COUNTIF($L$3:L85, "1"), "0"), "")</f>
        <v>IPRO-65</v>
      </c>
      <c r="B85" s="98" t="s">
        <v>10</v>
      </c>
      <c r="C85" s="95" t="s">
        <v>1057</v>
      </c>
      <c r="D85" s="263"/>
      <c r="E85" s="214"/>
      <c r="F85" s="101"/>
      <c r="G85" s="102" t="s">
        <v>67</v>
      </c>
      <c r="I85" s="110">
        <f t="shared" si="15"/>
        <v>1</v>
      </c>
      <c r="J85" s="110">
        <f t="shared" si="16"/>
        <v>0</v>
      </c>
      <c r="K85" s="110">
        <f t="shared" si="17"/>
        <v>0</v>
      </c>
      <c r="L85" s="43">
        <v>1</v>
      </c>
      <c r="N85" s="51" t="s">
        <v>78</v>
      </c>
    </row>
    <row r="86" spans="1:14" ht="46.8" x14ac:dyDescent="0.3">
      <c r="A86" s="213" t="str">
        <f>IF(L86=1,"IPRO-"&amp;TEXT(COUNTIF($L$3:L86, "1"), "0"), "")</f>
        <v>IPRO-66</v>
      </c>
      <c r="B86" s="112" t="s">
        <v>10</v>
      </c>
      <c r="C86" s="95" t="s">
        <v>1058</v>
      </c>
      <c r="D86" s="263"/>
      <c r="E86" s="214"/>
      <c r="F86" s="101"/>
      <c r="G86" s="102" t="s">
        <v>67</v>
      </c>
      <c r="I86" s="110">
        <f t="shared" si="15"/>
        <v>1</v>
      </c>
      <c r="J86" s="110">
        <f t="shared" si="16"/>
        <v>0</v>
      </c>
      <c r="K86" s="110">
        <f t="shared" si="17"/>
        <v>0</v>
      </c>
      <c r="L86" s="43">
        <v>1</v>
      </c>
      <c r="N86" s="51" t="s">
        <v>78</v>
      </c>
    </row>
    <row r="87" spans="1:14" ht="46.8" x14ac:dyDescent="0.3">
      <c r="A87" s="213" t="str">
        <f>IF(L87=1,"IPRO-"&amp;TEXT(COUNTIF($L$3:L87, "1"), "0"), "")</f>
        <v>IPRO-67</v>
      </c>
      <c r="B87" s="98" t="s">
        <v>10</v>
      </c>
      <c r="C87" s="95" t="s">
        <v>1059</v>
      </c>
      <c r="D87" s="263"/>
      <c r="E87" s="214"/>
      <c r="F87" s="101"/>
      <c r="G87" s="88" t="s">
        <v>67</v>
      </c>
      <c r="I87" s="110">
        <f t="shared" si="15"/>
        <v>1</v>
      </c>
      <c r="J87" s="110">
        <f t="shared" si="16"/>
        <v>0</v>
      </c>
      <c r="K87" s="110">
        <f t="shared" si="17"/>
        <v>0</v>
      </c>
      <c r="L87" s="43">
        <v>1</v>
      </c>
      <c r="N87" s="51" t="s">
        <v>78</v>
      </c>
    </row>
    <row r="88" spans="1:14" ht="30" customHeight="1" x14ac:dyDescent="0.3">
      <c r="A88" s="53" t="str">
        <f>IF(L88=1,"IPRO-"&amp;TEXT(COUNTIF($L$3:L88, "1"), "0"), "")</f>
        <v/>
      </c>
      <c r="B88" s="53"/>
      <c r="C88" s="141" t="s">
        <v>1060</v>
      </c>
      <c r="D88" s="55"/>
      <c r="E88" s="223"/>
      <c r="F88" s="75"/>
      <c r="G88" s="411"/>
    </row>
    <row r="89" spans="1:14" ht="31.2" x14ac:dyDescent="0.3">
      <c r="A89" s="213" t="str">
        <f>IF(L89=1,"IPRO-"&amp;TEXT(COUNTIF($L$3:L89, "1"), "0"), "")</f>
        <v>IPRO-68</v>
      </c>
      <c r="B89" s="112" t="s">
        <v>10</v>
      </c>
      <c r="C89" s="119" t="s">
        <v>1061</v>
      </c>
      <c r="D89" s="266"/>
      <c r="E89" s="262"/>
      <c r="F89" s="116"/>
      <c r="G89" s="117" t="s">
        <v>67</v>
      </c>
      <c r="I89" s="110">
        <f>IF(NOT(ISBLANK($B89)),VLOOKUP($B89,specdata,2,FALSE()),"")</f>
        <v>1</v>
      </c>
      <c r="J89" s="110">
        <f>VLOOKUP(G89,AvailabilityData,2,FALSE())</f>
        <v>0</v>
      </c>
      <c r="K89" s="110">
        <f>I89*J89</f>
        <v>0</v>
      </c>
      <c r="L89" s="43">
        <v>1</v>
      </c>
      <c r="N89" s="51" t="s">
        <v>78</v>
      </c>
    </row>
    <row r="90" spans="1:14" x14ac:dyDescent="0.3">
      <c r="A90" s="213" t="str">
        <f>IF(L90=1,"IPRO-"&amp;TEXT(COUNTIF($L$3:L90, "1"), "0"), "")</f>
        <v>IPRO-69</v>
      </c>
      <c r="B90" s="98" t="s">
        <v>10</v>
      </c>
      <c r="C90" s="95" t="s">
        <v>1062</v>
      </c>
      <c r="D90" s="263"/>
      <c r="E90" s="214"/>
      <c r="F90" s="101"/>
      <c r="G90" s="88" t="s">
        <v>67</v>
      </c>
      <c r="I90" s="110">
        <f>IF(NOT(ISBLANK($B90)),VLOOKUP($B90,specdata,2,FALSE()),"")</f>
        <v>1</v>
      </c>
      <c r="J90" s="110">
        <f>VLOOKUP(G90,AvailabilityData,2,FALSE())</f>
        <v>0</v>
      </c>
      <c r="K90" s="110">
        <f>I90*J90</f>
        <v>0</v>
      </c>
      <c r="L90" s="43">
        <v>1</v>
      </c>
      <c r="N90" s="51" t="s">
        <v>78</v>
      </c>
    </row>
    <row r="91" spans="1:14" x14ac:dyDescent="0.3">
      <c r="A91" s="53" t="str">
        <f>IF(L91=1,"IPRO-"&amp;TEXT(COUNTIF($L$3:L91, "1"), "0"), "")</f>
        <v/>
      </c>
      <c r="B91" s="121"/>
      <c r="C91" s="122" t="s">
        <v>1063</v>
      </c>
      <c r="D91" s="244"/>
      <c r="E91" s="222"/>
      <c r="F91" s="125"/>
      <c r="G91" s="411"/>
    </row>
    <row r="92" spans="1:14" ht="31.2" x14ac:dyDescent="0.3">
      <c r="A92" s="53" t="str">
        <f>IF(L92=1,"IPRO-"&amp;TEXT(COUNTIF($L$3:L92, "1"), "0"), "")</f>
        <v/>
      </c>
      <c r="B92" s="53"/>
      <c r="C92" s="126" t="s">
        <v>1064</v>
      </c>
      <c r="D92" s="55"/>
      <c r="E92" s="223"/>
      <c r="F92" s="75"/>
      <c r="G92" s="411"/>
    </row>
    <row r="93" spans="1:14" ht="31.2" x14ac:dyDescent="0.3">
      <c r="A93" s="213" t="str">
        <f>IF(L93=1,"IPRO-"&amp;TEXT(COUNTIF($L$3:L93, "1"), "0"), "")</f>
        <v>IPRO-70</v>
      </c>
      <c r="B93" s="112" t="s">
        <v>9</v>
      </c>
      <c r="C93" s="78" t="s">
        <v>1065</v>
      </c>
      <c r="D93" s="266"/>
      <c r="E93" s="262"/>
      <c r="F93" s="116"/>
      <c r="G93" s="117" t="s">
        <v>67</v>
      </c>
      <c r="I93" s="110">
        <f t="shared" ref="I93:I99" si="18">IF(NOT(ISBLANK($B93)),VLOOKUP($B93,specdata,2,FALSE()),"")</f>
        <v>5</v>
      </c>
      <c r="J93" s="110">
        <f t="shared" ref="J93:J99" si="19">VLOOKUP(G93,AvailabilityData,2,FALSE())</f>
        <v>0</v>
      </c>
      <c r="K93" s="110">
        <f t="shared" ref="K93:K99" si="20">I93*J93</f>
        <v>0</v>
      </c>
      <c r="L93" s="43">
        <v>1</v>
      </c>
      <c r="N93" s="51" t="s">
        <v>87</v>
      </c>
    </row>
    <row r="94" spans="1:14" ht="31.2" x14ac:dyDescent="0.3">
      <c r="A94" s="213" t="str">
        <f>IF(L94=1,"IPRO-"&amp;TEXT(COUNTIF($L$3:L94, "1"), "0"), "")</f>
        <v>IPRO-71</v>
      </c>
      <c r="B94" s="112" t="s">
        <v>9</v>
      </c>
      <c r="C94" s="84" t="s">
        <v>1066</v>
      </c>
      <c r="D94" s="263"/>
      <c r="E94" s="214"/>
      <c r="F94" s="101"/>
      <c r="G94" s="102" t="s">
        <v>67</v>
      </c>
      <c r="I94" s="110">
        <f t="shared" si="18"/>
        <v>5</v>
      </c>
      <c r="J94" s="110">
        <f t="shared" si="19"/>
        <v>0</v>
      </c>
      <c r="K94" s="110">
        <f t="shared" si="20"/>
        <v>0</v>
      </c>
      <c r="L94" s="43">
        <v>1</v>
      </c>
      <c r="N94" s="51" t="s">
        <v>87</v>
      </c>
    </row>
    <row r="95" spans="1:14" ht="31.2" x14ac:dyDescent="0.3">
      <c r="A95" s="213" t="str">
        <f>IF(L95=1,"IPRO-"&amp;TEXT(COUNTIF($L$3:L95, "1"), "0"), "")</f>
        <v>IPRO-72</v>
      </c>
      <c r="B95" s="112" t="s">
        <v>9</v>
      </c>
      <c r="C95" s="84" t="s">
        <v>1067</v>
      </c>
      <c r="D95" s="263"/>
      <c r="E95" s="214"/>
      <c r="F95" s="101"/>
      <c r="G95" s="102" t="s">
        <v>67</v>
      </c>
      <c r="I95" s="110">
        <f t="shared" si="18"/>
        <v>5</v>
      </c>
      <c r="J95" s="110">
        <f t="shared" si="19"/>
        <v>0</v>
      </c>
      <c r="K95" s="110">
        <f t="shared" si="20"/>
        <v>0</v>
      </c>
      <c r="L95" s="43">
        <v>1</v>
      </c>
      <c r="N95" s="51" t="s">
        <v>87</v>
      </c>
    </row>
    <row r="96" spans="1:14" ht="30" customHeight="1" x14ac:dyDescent="0.3">
      <c r="A96" s="213" t="str">
        <f>IF(L96=1,"IPRO-"&amp;TEXT(COUNTIF($L$3:L96, "1"), "0"), "")</f>
        <v>IPRO-73</v>
      </c>
      <c r="B96" s="98" t="s">
        <v>9</v>
      </c>
      <c r="C96" s="84" t="s">
        <v>1068</v>
      </c>
      <c r="D96" s="263"/>
      <c r="E96" s="214"/>
      <c r="F96" s="101"/>
      <c r="G96" s="102" t="s">
        <v>67</v>
      </c>
      <c r="I96" s="110">
        <f t="shared" si="18"/>
        <v>5</v>
      </c>
      <c r="J96" s="110">
        <f t="shared" si="19"/>
        <v>0</v>
      </c>
      <c r="K96" s="110">
        <f t="shared" si="20"/>
        <v>0</v>
      </c>
      <c r="L96" s="43">
        <v>1</v>
      </c>
      <c r="N96" s="51" t="s">
        <v>87</v>
      </c>
    </row>
    <row r="97" spans="1:14" ht="30" customHeight="1" x14ac:dyDescent="0.3">
      <c r="A97" s="213" t="str">
        <f>IF(L97=1,"IPRO-"&amp;TEXT(COUNTIF($L$3:L97, "1"), "0"), "")</f>
        <v>IPRO-74</v>
      </c>
      <c r="B97" s="98" t="s">
        <v>9</v>
      </c>
      <c r="C97" s="84" t="s">
        <v>1069</v>
      </c>
      <c r="D97" s="263"/>
      <c r="E97" s="214"/>
      <c r="F97" s="101"/>
      <c r="G97" s="102" t="s">
        <v>67</v>
      </c>
      <c r="I97" s="110">
        <f t="shared" si="18"/>
        <v>5</v>
      </c>
      <c r="J97" s="110">
        <f t="shared" si="19"/>
        <v>0</v>
      </c>
      <c r="K97" s="110">
        <f t="shared" si="20"/>
        <v>0</v>
      </c>
      <c r="L97" s="43">
        <v>1</v>
      </c>
      <c r="N97" s="51" t="s">
        <v>87</v>
      </c>
    </row>
    <row r="98" spans="1:14" ht="46.8" x14ac:dyDescent="0.3">
      <c r="A98" s="213" t="str">
        <f>IF(L98=1,"IPRO-"&amp;TEXT(COUNTIF($L$3:L98, "1"), "0"), "")</f>
        <v>IPRO-75</v>
      </c>
      <c r="B98" s="98" t="s">
        <v>9</v>
      </c>
      <c r="C98" s="84" t="s">
        <v>1070</v>
      </c>
      <c r="D98" s="263"/>
      <c r="E98" s="214"/>
      <c r="F98" s="101"/>
      <c r="G98" s="102" t="s">
        <v>67</v>
      </c>
      <c r="I98" s="110">
        <f t="shared" si="18"/>
        <v>5</v>
      </c>
      <c r="J98" s="110">
        <f t="shared" si="19"/>
        <v>0</v>
      </c>
      <c r="K98" s="110">
        <f t="shared" si="20"/>
        <v>0</v>
      </c>
      <c r="L98" s="43">
        <v>1</v>
      </c>
      <c r="N98" s="51" t="s">
        <v>87</v>
      </c>
    </row>
    <row r="99" spans="1:14" ht="30" customHeight="1" x14ac:dyDescent="0.3">
      <c r="A99" s="213" t="str">
        <f>IF(L99=1,"IPRO-"&amp;TEXT(COUNTIF($L$3:L99, "1"), "0"), "")</f>
        <v>IPRO-76</v>
      </c>
      <c r="B99" s="98" t="s">
        <v>9</v>
      </c>
      <c r="C99" s="84" t="s">
        <v>1071</v>
      </c>
      <c r="D99" s="263"/>
      <c r="E99" s="214"/>
      <c r="F99" s="101"/>
      <c r="G99" s="88" t="s">
        <v>67</v>
      </c>
      <c r="I99" s="110">
        <f t="shared" si="18"/>
        <v>5</v>
      </c>
      <c r="J99" s="110">
        <f t="shared" si="19"/>
        <v>0</v>
      </c>
      <c r="K99" s="110">
        <f t="shared" si="20"/>
        <v>0</v>
      </c>
      <c r="L99" s="43">
        <v>1</v>
      </c>
      <c r="N99" s="51" t="s">
        <v>87</v>
      </c>
    </row>
    <row r="100" spans="1:14" x14ac:dyDescent="0.3">
      <c r="A100" s="53" t="str">
        <f>IF(L100=1,"IPRO-"&amp;TEXT(COUNTIF($L$3:L100, "1"), "0"), "")</f>
        <v/>
      </c>
      <c r="B100" s="121"/>
      <c r="C100" s="122" t="s">
        <v>1072</v>
      </c>
      <c r="D100" s="244"/>
      <c r="E100" s="222"/>
      <c r="F100" s="125"/>
      <c r="G100" s="411"/>
    </row>
    <row r="101" spans="1:14" x14ac:dyDescent="0.3">
      <c r="A101" s="53" t="str">
        <f>IF(L101=1,"IPRO-"&amp;TEXT(COUNTIF($L$3:L101, "1"), "0"), "")</f>
        <v/>
      </c>
      <c r="B101" s="53"/>
      <c r="C101" s="144" t="s">
        <v>1073</v>
      </c>
      <c r="D101" s="55"/>
      <c r="E101" s="223"/>
      <c r="F101" s="75"/>
      <c r="G101" s="411"/>
    </row>
    <row r="102" spans="1:14" ht="30" customHeight="1" x14ac:dyDescent="0.3">
      <c r="A102" s="213" t="str">
        <f>IF(L102=1,"IPRO-"&amp;TEXT(COUNTIF($L$3:L102, "1"), "0"), "")</f>
        <v>IPRO-77</v>
      </c>
      <c r="B102" s="112" t="s">
        <v>10</v>
      </c>
      <c r="C102" s="119" t="s">
        <v>1074</v>
      </c>
      <c r="D102" s="266"/>
      <c r="E102" s="262"/>
      <c r="F102" s="116"/>
      <c r="G102" s="117" t="s">
        <v>67</v>
      </c>
      <c r="I102" s="110">
        <f t="shared" ref="I102:I107" si="21">IF(NOT(ISBLANK($B102)),VLOOKUP($B102,specdata,2,FALSE()),"")</f>
        <v>1</v>
      </c>
      <c r="J102" s="110">
        <f t="shared" ref="J102:J107" si="22">VLOOKUP(G102,AvailabilityData,2,FALSE())</f>
        <v>0</v>
      </c>
      <c r="K102" s="110">
        <f t="shared" ref="K102:K107" si="23">I102*J102</f>
        <v>0</v>
      </c>
      <c r="L102" s="43">
        <v>1</v>
      </c>
      <c r="N102" s="51" t="s">
        <v>78</v>
      </c>
    </row>
    <row r="103" spans="1:14" ht="31.2" x14ac:dyDescent="0.3">
      <c r="A103" s="213" t="str">
        <f>IF(L103=1,"IPRO-"&amp;TEXT(COUNTIF($L$3:L103, "1"), "0"), "")</f>
        <v>IPRO-78</v>
      </c>
      <c r="B103" s="98" t="s">
        <v>10</v>
      </c>
      <c r="C103" s="95" t="s">
        <v>1075</v>
      </c>
      <c r="D103" s="263"/>
      <c r="E103" s="214"/>
      <c r="F103" s="101"/>
      <c r="G103" s="102" t="s">
        <v>67</v>
      </c>
      <c r="I103" s="110">
        <f t="shared" si="21"/>
        <v>1</v>
      </c>
      <c r="J103" s="110">
        <f t="shared" si="22"/>
        <v>0</v>
      </c>
      <c r="K103" s="110">
        <f t="shared" si="23"/>
        <v>0</v>
      </c>
      <c r="L103" s="43">
        <v>1</v>
      </c>
      <c r="N103" s="51" t="s">
        <v>78</v>
      </c>
    </row>
    <row r="104" spans="1:14" ht="31.2" x14ac:dyDescent="0.3">
      <c r="A104" s="213" t="str">
        <f>IF(L104=1,"IPRO-"&amp;TEXT(COUNTIF($L$3:L104, "1"), "0"), "")</f>
        <v>IPRO-79</v>
      </c>
      <c r="B104" s="98" t="s">
        <v>10</v>
      </c>
      <c r="C104" s="95" t="s">
        <v>1076</v>
      </c>
      <c r="D104" s="263"/>
      <c r="E104" s="214"/>
      <c r="F104" s="101"/>
      <c r="G104" s="102" t="s">
        <v>67</v>
      </c>
      <c r="I104" s="110">
        <f t="shared" si="21"/>
        <v>1</v>
      </c>
      <c r="J104" s="110">
        <f t="shared" si="22"/>
        <v>0</v>
      </c>
      <c r="K104" s="110">
        <f t="shared" si="23"/>
        <v>0</v>
      </c>
      <c r="L104" s="43">
        <v>1</v>
      </c>
      <c r="N104" s="51" t="s">
        <v>78</v>
      </c>
    </row>
    <row r="105" spans="1:14" ht="46.8" x14ac:dyDescent="0.3">
      <c r="A105" s="213" t="str">
        <f>IF(L105=1,"IPRO-"&amp;TEXT(COUNTIF($L$3:L105, "1"), "0"), "")</f>
        <v>IPRO-80</v>
      </c>
      <c r="B105" s="98" t="s">
        <v>10</v>
      </c>
      <c r="C105" s="95" t="s">
        <v>1077</v>
      </c>
      <c r="D105" s="263"/>
      <c r="E105" s="214"/>
      <c r="F105" s="101"/>
      <c r="G105" s="102" t="s">
        <v>67</v>
      </c>
      <c r="I105" s="110">
        <f t="shared" si="21"/>
        <v>1</v>
      </c>
      <c r="J105" s="110">
        <f t="shared" si="22"/>
        <v>0</v>
      </c>
      <c r="K105" s="110">
        <f t="shared" si="23"/>
        <v>0</v>
      </c>
      <c r="L105" s="43">
        <v>1</v>
      </c>
      <c r="N105" s="51" t="s">
        <v>78</v>
      </c>
    </row>
    <row r="106" spans="1:14" ht="31.2" x14ac:dyDescent="0.3">
      <c r="A106" s="213" t="str">
        <f>IF(L106=1,"IPRO-"&amp;TEXT(COUNTIF($L$3:L106, "1"), "0"), "")</f>
        <v>IPRO-81</v>
      </c>
      <c r="B106" s="98" t="s">
        <v>10</v>
      </c>
      <c r="C106" s="95" t="s">
        <v>1078</v>
      </c>
      <c r="D106" s="263"/>
      <c r="E106" s="214"/>
      <c r="F106" s="101"/>
      <c r="G106" s="102" t="s">
        <v>67</v>
      </c>
      <c r="I106" s="110">
        <f t="shared" si="21"/>
        <v>1</v>
      </c>
      <c r="J106" s="110">
        <f t="shared" si="22"/>
        <v>0</v>
      </c>
      <c r="K106" s="110">
        <f t="shared" si="23"/>
        <v>0</v>
      </c>
      <c r="L106" s="43">
        <v>1</v>
      </c>
      <c r="N106" s="51" t="s">
        <v>78</v>
      </c>
    </row>
    <row r="107" spans="1:14" ht="31.2" x14ac:dyDescent="0.3">
      <c r="A107" s="213" t="str">
        <f>IF(L107=1,"IPRO-"&amp;TEXT(COUNTIF($L$3:L107, "1"), "0"), "")</f>
        <v>IPRO-82</v>
      </c>
      <c r="B107" s="98" t="s">
        <v>10</v>
      </c>
      <c r="C107" s="95" t="s">
        <v>1079</v>
      </c>
      <c r="D107" s="263"/>
      <c r="E107" s="214"/>
      <c r="F107" s="101"/>
      <c r="G107" s="88" t="s">
        <v>67</v>
      </c>
      <c r="I107" s="110">
        <f t="shared" si="21"/>
        <v>1</v>
      </c>
      <c r="J107" s="110">
        <f t="shared" si="22"/>
        <v>0</v>
      </c>
      <c r="K107" s="110">
        <f t="shared" si="23"/>
        <v>0</v>
      </c>
      <c r="L107" s="43">
        <v>1</v>
      </c>
      <c r="N107" s="51" t="s">
        <v>78</v>
      </c>
    </row>
    <row r="108" spans="1:14" x14ac:dyDescent="0.3">
      <c r="A108" s="53" t="str">
        <f>IF(L108=1,"IPRO-"&amp;TEXT(COUNTIF($L$3:L108, "1"), "0"), "")</f>
        <v/>
      </c>
      <c r="B108" s="121"/>
      <c r="C108" s="153" t="s">
        <v>1080</v>
      </c>
      <c r="D108" s="244"/>
      <c r="E108" s="222"/>
      <c r="F108" s="125"/>
      <c r="G108" s="411"/>
    </row>
    <row r="109" spans="1:14" x14ac:dyDescent="0.3">
      <c r="A109" s="53" t="str">
        <f>IF(L109=1,"IPRO-"&amp;TEXT(COUNTIF($L$3:L109, "1"), "0"), "")</f>
        <v/>
      </c>
      <c r="B109" s="53"/>
      <c r="C109" s="126" t="s">
        <v>1081</v>
      </c>
      <c r="D109" s="55"/>
      <c r="E109" s="223"/>
      <c r="F109" s="75"/>
      <c r="G109" s="411"/>
    </row>
    <row r="110" spans="1:14" ht="31.2" x14ac:dyDescent="0.3">
      <c r="A110" s="213" t="str">
        <f>IF(L110=1,"IPRO-"&amp;TEXT(COUNTIF($L$3:L110, "1"), "0"), "")</f>
        <v>IPRO-83</v>
      </c>
      <c r="B110" s="112" t="s">
        <v>10</v>
      </c>
      <c r="C110" s="78" t="s">
        <v>1082</v>
      </c>
      <c r="D110" s="266"/>
      <c r="E110" s="262"/>
      <c r="F110" s="116"/>
      <c r="G110" s="117" t="s">
        <v>67</v>
      </c>
      <c r="I110" s="110">
        <f t="shared" ref="I110:I118" si="24">IF(NOT(ISBLANK($B110)),VLOOKUP($B110,specdata,2,FALSE()),"")</f>
        <v>1</v>
      </c>
      <c r="J110" s="110">
        <f t="shared" ref="J110:J118" si="25">VLOOKUP(G110,AvailabilityData,2,FALSE())</f>
        <v>0</v>
      </c>
      <c r="K110" s="110">
        <f t="shared" ref="K110:K118" si="26">I110*J110</f>
        <v>0</v>
      </c>
      <c r="L110" s="43">
        <v>1</v>
      </c>
      <c r="N110" s="51" t="s">
        <v>78</v>
      </c>
    </row>
    <row r="111" spans="1:14" ht="30" customHeight="1" x14ac:dyDescent="0.3">
      <c r="A111" s="213" t="str">
        <f>IF(L111=1,"IPRO-"&amp;TEXT(COUNTIF($L$3:L111, "1"), "0"), "")</f>
        <v>IPRO-84</v>
      </c>
      <c r="B111" s="98" t="s">
        <v>10</v>
      </c>
      <c r="C111" s="84" t="s">
        <v>1083</v>
      </c>
      <c r="D111" s="263"/>
      <c r="E111" s="214"/>
      <c r="F111" s="101"/>
      <c r="G111" s="102" t="s">
        <v>67</v>
      </c>
      <c r="I111" s="110">
        <f t="shared" si="24"/>
        <v>1</v>
      </c>
      <c r="J111" s="110">
        <f t="shared" si="25"/>
        <v>0</v>
      </c>
      <c r="K111" s="110">
        <f t="shared" si="26"/>
        <v>0</v>
      </c>
      <c r="L111" s="43">
        <v>1</v>
      </c>
      <c r="N111" s="51" t="s">
        <v>78</v>
      </c>
    </row>
    <row r="112" spans="1:14" ht="30" customHeight="1" x14ac:dyDescent="0.3">
      <c r="A112" s="213" t="str">
        <f>IF(L112=1,"IPRO-"&amp;TEXT(COUNTIF($L$3:L112, "1"), "0"), "")</f>
        <v>IPRO-85</v>
      </c>
      <c r="B112" s="98" t="s">
        <v>10</v>
      </c>
      <c r="C112" s="84" t="s">
        <v>1084</v>
      </c>
      <c r="D112" s="263"/>
      <c r="E112" s="214"/>
      <c r="F112" s="101"/>
      <c r="G112" s="102" t="s">
        <v>67</v>
      </c>
      <c r="I112" s="110">
        <f t="shared" si="24"/>
        <v>1</v>
      </c>
      <c r="J112" s="110">
        <f t="shared" si="25"/>
        <v>0</v>
      </c>
      <c r="K112" s="110">
        <f t="shared" si="26"/>
        <v>0</v>
      </c>
      <c r="L112" s="43">
        <v>1</v>
      </c>
      <c r="N112" s="51" t="s">
        <v>78</v>
      </c>
    </row>
    <row r="113" spans="1:14" ht="30" customHeight="1" x14ac:dyDescent="0.3">
      <c r="A113" s="213" t="str">
        <f>IF(L113=1,"IPRO-"&amp;TEXT(COUNTIF($L$3:L113, "1"), "0"), "")</f>
        <v>IPRO-86</v>
      </c>
      <c r="B113" s="98" t="s">
        <v>10</v>
      </c>
      <c r="C113" s="84" t="s">
        <v>1085</v>
      </c>
      <c r="D113" s="263"/>
      <c r="E113" s="214"/>
      <c r="F113" s="101"/>
      <c r="G113" s="102" t="s">
        <v>67</v>
      </c>
      <c r="I113" s="110">
        <f t="shared" si="24"/>
        <v>1</v>
      </c>
      <c r="J113" s="110">
        <f t="shared" si="25"/>
        <v>0</v>
      </c>
      <c r="K113" s="110">
        <f t="shared" si="26"/>
        <v>0</v>
      </c>
      <c r="L113" s="43">
        <v>1</v>
      </c>
      <c r="N113" s="51" t="s">
        <v>78</v>
      </c>
    </row>
    <row r="114" spans="1:14" ht="30" customHeight="1" x14ac:dyDescent="0.3">
      <c r="A114" s="213" t="str">
        <f>IF(L114=1,"IPRO-"&amp;TEXT(COUNTIF($L$3:L114, "1"), "0"), "")</f>
        <v>IPRO-87</v>
      </c>
      <c r="B114" s="98" t="s">
        <v>10</v>
      </c>
      <c r="C114" s="84" t="s">
        <v>1086</v>
      </c>
      <c r="D114" s="263"/>
      <c r="E114" s="214"/>
      <c r="F114" s="101"/>
      <c r="G114" s="102" t="s">
        <v>67</v>
      </c>
      <c r="I114" s="110">
        <f t="shared" si="24"/>
        <v>1</v>
      </c>
      <c r="J114" s="110">
        <f t="shared" si="25"/>
        <v>0</v>
      </c>
      <c r="K114" s="110">
        <f t="shared" si="26"/>
        <v>0</v>
      </c>
      <c r="L114" s="43">
        <v>1</v>
      </c>
      <c r="N114" s="51" t="s">
        <v>78</v>
      </c>
    </row>
    <row r="115" spans="1:14" ht="46.8" x14ac:dyDescent="0.3">
      <c r="A115" s="213" t="str">
        <f>IF(L115=1,"IPRO-"&amp;TEXT(COUNTIF($L$3:L115, "1"), "0"), "")</f>
        <v>IPRO-88</v>
      </c>
      <c r="B115" s="98" t="s">
        <v>10</v>
      </c>
      <c r="C115" s="95" t="s">
        <v>1087</v>
      </c>
      <c r="D115" s="263"/>
      <c r="E115" s="214"/>
      <c r="F115" s="101"/>
      <c r="G115" s="102" t="s">
        <v>67</v>
      </c>
      <c r="I115" s="110">
        <f t="shared" si="24"/>
        <v>1</v>
      </c>
      <c r="J115" s="110">
        <f t="shared" si="25"/>
        <v>0</v>
      </c>
      <c r="K115" s="110">
        <f t="shared" si="26"/>
        <v>0</v>
      </c>
      <c r="L115" s="43">
        <v>1</v>
      </c>
      <c r="N115" s="51" t="s">
        <v>78</v>
      </c>
    </row>
    <row r="116" spans="1:14" ht="31.2" x14ac:dyDescent="0.3">
      <c r="A116" s="213" t="str">
        <f>IF(L116=1,"IPRO-"&amp;TEXT(COUNTIF($L$3:L116, "1"), "0"), "")</f>
        <v>IPRO-89</v>
      </c>
      <c r="B116" s="98" t="s">
        <v>10</v>
      </c>
      <c r="C116" s="95" t="s">
        <v>1088</v>
      </c>
      <c r="D116" s="263"/>
      <c r="E116" s="214"/>
      <c r="F116" s="101"/>
      <c r="G116" s="102" t="s">
        <v>67</v>
      </c>
      <c r="I116" s="110">
        <f t="shared" si="24"/>
        <v>1</v>
      </c>
      <c r="J116" s="110">
        <f t="shared" si="25"/>
        <v>0</v>
      </c>
      <c r="K116" s="110">
        <f t="shared" si="26"/>
        <v>0</v>
      </c>
      <c r="L116" s="43">
        <v>1</v>
      </c>
      <c r="N116" s="51" t="s">
        <v>78</v>
      </c>
    </row>
    <row r="117" spans="1:14" ht="46.8" x14ac:dyDescent="0.3">
      <c r="A117" s="213" t="str">
        <f>IF(L117=1,"IPRO-"&amp;TEXT(COUNTIF($L$3:L117, "1"), "0"), "")</f>
        <v>IPRO-90</v>
      </c>
      <c r="B117" s="98" t="s">
        <v>10</v>
      </c>
      <c r="C117" s="95" t="s">
        <v>1089</v>
      </c>
      <c r="D117" s="263"/>
      <c r="E117" s="214"/>
      <c r="F117" s="101"/>
      <c r="G117" s="102" t="s">
        <v>67</v>
      </c>
      <c r="I117" s="110">
        <f t="shared" si="24"/>
        <v>1</v>
      </c>
      <c r="J117" s="110">
        <f t="shared" si="25"/>
        <v>0</v>
      </c>
      <c r="K117" s="110">
        <f t="shared" si="26"/>
        <v>0</v>
      </c>
      <c r="L117" s="43">
        <v>1</v>
      </c>
      <c r="N117" s="51" t="s">
        <v>78</v>
      </c>
    </row>
    <row r="118" spans="1:14" ht="30" customHeight="1" x14ac:dyDescent="0.3">
      <c r="A118" s="239" t="str">
        <f>IF(L118=1,"IPRO-"&amp;TEXT(COUNTIF($L$3:L118, "1"), "0"), "")</f>
        <v>IPRO-91</v>
      </c>
      <c r="B118" s="83" t="s">
        <v>10</v>
      </c>
      <c r="C118" s="164" t="s">
        <v>1090</v>
      </c>
      <c r="D118" s="265"/>
      <c r="E118" s="253"/>
      <c r="F118" s="87"/>
      <c r="G118" s="88" t="s">
        <v>67</v>
      </c>
      <c r="I118" s="110">
        <f t="shared" si="24"/>
        <v>1</v>
      </c>
      <c r="J118" s="110">
        <f t="shared" si="25"/>
        <v>0</v>
      </c>
      <c r="K118" s="110">
        <f t="shared" si="26"/>
        <v>0</v>
      </c>
      <c r="L118" s="43">
        <v>1</v>
      </c>
      <c r="N118" s="51" t="s">
        <v>78</v>
      </c>
    </row>
    <row r="119" spans="1:14" x14ac:dyDescent="0.3">
      <c r="A119" s="240" t="str">
        <f>IF(L119=1,"IPRO-"&amp;TEXT(COUNTIF($L$3:L119, "1"), "0"), "")</f>
        <v/>
      </c>
      <c r="H119" s="43"/>
    </row>
    <row r="120" spans="1:14" x14ac:dyDescent="0.3">
      <c r="H120" s="43"/>
    </row>
    <row r="121" spans="1:14" x14ac:dyDescent="0.3">
      <c r="H121" s="43"/>
    </row>
    <row r="122" spans="1:14" x14ac:dyDescent="0.3">
      <c r="H122" s="43"/>
    </row>
    <row r="123" spans="1:14" x14ac:dyDescent="0.3">
      <c r="H123" s="43"/>
    </row>
    <row r="124" spans="1:14" x14ac:dyDescent="0.3">
      <c r="H124" s="43"/>
    </row>
    <row r="125" spans="1:14" x14ac:dyDescent="0.3">
      <c r="H125" s="43"/>
    </row>
    <row r="126" spans="1:14" x14ac:dyDescent="0.3">
      <c r="H126" s="43"/>
    </row>
    <row r="127" spans="1:14" x14ac:dyDescent="0.3">
      <c r="H127" s="43"/>
    </row>
    <row r="128" spans="1:14" x14ac:dyDescent="0.3">
      <c r="H128" s="43"/>
    </row>
    <row r="129" spans="8:8" x14ac:dyDescent="0.3">
      <c r="H129" s="43"/>
    </row>
    <row r="130" spans="8:8" x14ac:dyDescent="0.3">
      <c r="H130" s="43"/>
    </row>
    <row r="131" spans="8:8" x14ac:dyDescent="0.3">
      <c r="H131" s="43"/>
    </row>
    <row r="132" spans="8:8" x14ac:dyDescent="0.3">
      <c r="H132" s="43"/>
    </row>
    <row r="133" spans="8:8" x14ac:dyDescent="0.3">
      <c r="H133" s="43"/>
    </row>
    <row r="134" spans="8:8" x14ac:dyDescent="0.3">
      <c r="H134" s="43"/>
    </row>
    <row r="135" spans="8:8" x14ac:dyDescent="0.3">
      <c r="H135" s="43"/>
    </row>
  </sheetData>
  <sheetProtection algorithmName="SHA-512" hashValue="/+MSqPz/BB57RIhkXVpgwT8WAOcpUdaxdBs/Z09Tz5ex9ZBHfuZecVdDdiLXqH579Ky8neG++rBpgV7EozQ0NQ==" saltValue="VD30PQK9RbTxLUoRp/16Bw==" spinCount="100000" sheet="1" objects="1" scenarios="1"/>
  <mergeCells count="1">
    <mergeCell ref="Q3:S6"/>
  </mergeCells>
  <conditionalFormatting sqref="A4:A5">
    <cfRule type="cellIs" dxfId="352" priority="2" operator="equal">
      <formula>"Critical"</formula>
    </cfRule>
    <cfRule type="cellIs" dxfId="351" priority="3" operator="equal">
      <formula>"Extremely Advantageous"</formula>
    </cfRule>
    <cfRule type="cellIs" dxfId="350" priority="4" operator="equal">
      <formula>"Minimal"</formula>
    </cfRule>
    <cfRule type="cellIs" dxfId="349" priority="5" operator="equal">
      <formula>"Not Needed"</formula>
    </cfRule>
  </conditionalFormatting>
  <conditionalFormatting sqref="A7">
    <cfRule type="cellIs" dxfId="348" priority="6" operator="equal">
      <formula>"Critical"</formula>
    </cfRule>
    <cfRule type="cellIs" dxfId="347" priority="7" operator="equal">
      <formula>"Extremely Advantageous"</formula>
    </cfRule>
    <cfRule type="cellIs" dxfId="346" priority="8" operator="equal">
      <formula>"Minimal"</formula>
    </cfRule>
    <cfRule type="cellIs" dxfId="345" priority="9" operator="equal">
      <formula>"Not Needed"</formula>
    </cfRule>
  </conditionalFormatting>
  <conditionalFormatting sqref="A9">
    <cfRule type="cellIs" dxfId="344" priority="10" operator="equal">
      <formula>"Critical"</formula>
    </cfRule>
    <cfRule type="cellIs" dxfId="343" priority="11" operator="equal">
      <formula>"Extremely Advantageous"</formula>
    </cfRule>
    <cfRule type="cellIs" dxfId="342" priority="12" operator="equal">
      <formula>"Minimal"</formula>
    </cfRule>
    <cfRule type="cellIs" dxfId="341" priority="13" operator="equal">
      <formula>"Not Needed"</formula>
    </cfRule>
  </conditionalFormatting>
  <conditionalFormatting sqref="A13">
    <cfRule type="cellIs" dxfId="340" priority="14" operator="equal">
      <formula>"Critical"</formula>
    </cfRule>
    <cfRule type="cellIs" dxfId="339" priority="15" operator="equal">
      <formula>"Extremely Advantageous"</formula>
    </cfRule>
    <cfRule type="cellIs" dxfId="338" priority="16" operator="equal">
      <formula>"Minimal"</formula>
    </cfRule>
    <cfRule type="cellIs" dxfId="337" priority="17" operator="equal">
      <formula>"Not Needed"</formula>
    </cfRule>
  </conditionalFormatting>
  <conditionalFormatting sqref="A22">
    <cfRule type="cellIs" dxfId="336" priority="18" operator="equal">
      <formula>"Critical"</formula>
    </cfRule>
    <cfRule type="cellIs" dxfId="335" priority="19" operator="equal">
      <formula>"Extremely Advantageous"</formula>
    </cfRule>
    <cfRule type="cellIs" dxfId="334" priority="20" operator="equal">
      <formula>"Minimal"</formula>
    </cfRule>
    <cfRule type="cellIs" dxfId="333" priority="21" operator="equal">
      <formula>"Not Needed"</formula>
    </cfRule>
  </conditionalFormatting>
  <conditionalFormatting sqref="A27">
    <cfRule type="cellIs" dxfId="332" priority="22" operator="equal">
      <formula>"Critical"</formula>
    </cfRule>
    <cfRule type="cellIs" dxfId="331" priority="23" operator="equal">
      <formula>"Extremely Advantageous"</formula>
    </cfRule>
    <cfRule type="cellIs" dxfId="330" priority="24" operator="equal">
      <formula>"Minimal"</formula>
    </cfRule>
    <cfRule type="cellIs" dxfId="329" priority="25" operator="equal">
      <formula>"Not Needed"</formula>
    </cfRule>
  </conditionalFormatting>
  <conditionalFormatting sqref="A32">
    <cfRule type="cellIs" dxfId="328" priority="26" operator="equal">
      <formula>"Critical"</formula>
    </cfRule>
    <cfRule type="cellIs" dxfId="327" priority="27" operator="equal">
      <formula>"Extremely Advantageous"</formula>
    </cfRule>
    <cfRule type="cellIs" dxfId="326" priority="28" operator="equal">
      <formula>"Minimal"</formula>
    </cfRule>
    <cfRule type="cellIs" dxfId="325" priority="29" operator="equal">
      <formula>"Not Needed"</formula>
    </cfRule>
  </conditionalFormatting>
  <conditionalFormatting sqref="A38:A39">
    <cfRule type="cellIs" dxfId="324" priority="30" operator="equal">
      <formula>"Critical"</formula>
    </cfRule>
    <cfRule type="cellIs" dxfId="323" priority="31" operator="equal">
      <formula>"Extremely Advantageous"</formula>
    </cfRule>
    <cfRule type="cellIs" dxfId="322" priority="32" operator="equal">
      <formula>"Minimal"</formula>
    </cfRule>
    <cfRule type="cellIs" dxfId="321" priority="33" operator="equal">
      <formula>"Not Needed"</formula>
    </cfRule>
  </conditionalFormatting>
  <conditionalFormatting sqref="A48">
    <cfRule type="cellIs" dxfId="320" priority="34" operator="equal">
      <formula>"Critical"</formula>
    </cfRule>
    <cfRule type="cellIs" dxfId="319" priority="35" operator="equal">
      <formula>"Extremely Advantageous"</formula>
    </cfRule>
    <cfRule type="cellIs" dxfId="318" priority="36" operator="equal">
      <formula>"Minimal"</formula>
    </cfRule>
    <cfRule type="cellIs" dxfId="317" priority="37" operator="equal">
      <formula>"Not Needed"</formula>
    </cfRule>
  </conditionalFormatting>
  <conditionalFormatting sqref="A57">
    <cfRule type="cellIs" dxfId="316" priority="38" operator="equal">
      <formula>"Critical"</formula>
    </cfRule>
    <cfRule type="cellIs" dxfId="315" priority="39" operator="equal">
      <formula>"Extremely Advantageous"</formula>
    </cfRule>
    <cfRule type="cellIs" dxfId="314" priority="40" operator="equal">
      <formula>"Minimal"</formula>
    </cfRule>
    <cfRule type="cellIs" dxfId="313" priority="41" operator="equal">
      <formula>"Not Needed"</formula>
    </cfRule>
  </conditionalFormatting>
  <conditionalFormatting sqref="A59">
    <cfRule type="cellIs" dxfId="312" priority="42" operator="equal">
      <formula>"Critical"</formula>
    </cfRule>
    <cfRule type="cellIs" dxfId="311" priority="43" operator="equal">
      <formula>"Extremely Advantageous"</formula>
    </cfRule>
    <cfRule type="cellIs" dxfId="310" priority="44" operator="equal">
      <formula>"Minimal"</formula>
    </cfRule>
    <cfRule type="cellIs" dxfId="309" priority="45" operator="equal">
      <formula>"Not Needed"</formula>
    </cfRule>
  </conditionalFormatting>
  <conditionalFormatting sqref="A65:A66">
    <cfRule type="cellIs" dxfId="308" priority="46" operator="equal">
      <formula>"Critical"</formula>
    </cfRule>
    <cfRule type="cellIs" dxfId="307" priority="47" operator="equal">
      <formula>"Extremely Advantageous"</formula>
    </cfRule>
    <cfRule type="cellIs" dxfId="306" priority="48" operator="equal">
      <formula>"Minimal"</formula>
    </cfRule>
    <cfRule type="cellIs" dxfId="305" priority="49" operator="equal">
      <formula>"Not Needed"</formula>
    </cfRule>
  </conditionalFormatting>
  <conditionalFormatting sqref="A71">
    <cfRule type="cellIs" dxfId="304" priority="50" operator="equal">
      <formula>"Critical"</formula>
    </cfRule>
    <cfRule type="cellIs" dxfId="303" priority="51" operator="equal">
      <formula>"Extremely Advantageous"</formula>
    </cfRule>
    <cfRule type="cellIs" dxfId="302" priority="52" operator="equal">
      <formula>"Minimal"</formula>
    </cfRule>
    <cfRule type="cellIs" dxfId="301" priority="53" operator="equal">
      <formula>"Not Needed"</formula>
    </cfRule>
  </conditionalFormatting>
  <conditionalFormatting sqref="A79">
    <cfRule type="cellIs" dxfId="300" priority="54" operator="equal">
      <formula>"Critical"</formula>
    </cfRule>
    <cfRule type="cellIs" dxfId="299" priority="55" operator="equal">
      <formula>"Extremely Advantageous"</formula>
    </cfRule>
    <cfRule type="cellIs" dxfId="298" priority="56" operator="equal">
      <formula>"Minimal"</formula>
    </cfRule>
    <cfRule type="cellIs" dxfId="297" priority="57" operator="equal">
      <formula>"Not Needed"</formula>
    </cfRule>
  </conditionalFormatting>
  <conditionalFormatting sqref="A81">
    <cfRule type="cellIs" dxfId="296" priority="58" operator="equal">
      <formula>"Critical"</formula>
    </cfRule>
    <cfRule type="cellIs" dxfId="295" priority="59" operator="equal">
      <formula>"Extremely Advantageous"</formula>
    </cfRule>
    <cfRule type="cellIs" dxfId="294" priority="60" operator="equal">
      <formula>"Minimal"</formula>
    </cfRule>
    <cfRule type="cellIs" dxfId="293" priority="61" operator="equal">
      <formula>"Not Needed"</formula>
    </cfRule>
  </conditionalFormatting>
  <conditionalFormatting sqref="A88">
    <cfRule type="cellIs" dxfId="292" priority="62" operator="equal">
      <formula>"Critical"</formula>
    </cfRule>
    <cfRule type="cellIs" dxfId="291" priority="63" operator="equal">
      <formula>"Extremely Advantageous"</formula>
    </cfRule>
    <cfRule type="cellIs" dxfId="290" priority="64" operator="equal">
      <formula>"Minimal"</formula>
    </cfRule>
    <cfRule type="cellIs" dxfId="289" priority="65" operator="equal">
      <formula>"Not Needed"</formula>
    </cfRule>
  </conditionalFormatting>
  <conditionalFormatting sqref="A91:A92">
    <cfRule type="cellIs" dxfId="288" priority="66" operator="equal">
      <formula>"Critical"</formula>
    </cfRule>
    <cfRule type="cellIs" dxfId="287" priority="67" operator="equal">
      <formula>"Extremely Advantageous"</formula>
    </cfRule>
    <cfRule type="cellIs" dxfId="286" priority="68" operator="equal">
      <formula>"Minimal"</formula>
    </cfRule>
    <cfRule type="cellIs" dxfId="285" priority="69" operator="equal">
      <formula>"Not Needed"</formula>
    </cfRule>
  </conditionalFormatting>
  <conditionalFormatting sqref="A100:A101">
    <cfRule type="cellIs" dxfId="284" priority="70" operator="equal">
      <formula>"Critical"</formula>
    </cfRule>
    <cfRule type="cellIs" dxfId="283" priority="71" operator="equal">
      <formula>"Extremely Advantageous"</formula>
    </cfRule>
    <cfRule type="cellIs" dxfId="282" priority="72" operator="equal">
      <formula>"Minimal"</formula>
    </cfRule>
    <cfRule type="cellIs" dxfId="281" priority="73" operator="equal">
      <formula>"Not Needed"</formula>
    </cfRule>
  </conditionalFormatting>
  <conditionalFormatting sqref="A108:A109">
    <cfRule type="cellIs" dxfId="280" priority="74" operator="equal">
      <formula>"Critical"</formula>
    </cfRule>
    <cfRule type="cellIs" dxfId="279" priority="75" operator="equal">
      <formula>"Extremely Advantageous"</formula>
    </cfRule>
    <cfRule type="cellIs" dxfId="278" priority="76" operator="equal">
      <formula>"Minimal"</formula>
    </cfRule>
    <cfRule type="cellIs" dxfId="277" priority="77" operator="equal">
      <formula>"Not Needed"</formula>
    </cfRule>
  </conditionalFormatting>
  <conditionalFormatting sqref="B1:B2">
    <cfRule type="cellIs" dxfId="276" priority="91" operator="equal">
      <formula>"Mandatory"</formula>
    </cfRule>
  </conditionalFormatting>
  <conditionalFormatting sqref="B1:B1048576">
    <cfRule type="cellIs" dxfId="275" priority="89" operator="equal">
      <formula>"Minimal"</formula>
    </cfRule>
    <cfRule type="cellIs" dxfId="274" priority="90" operator="equal">
      <formula>"Not Needed"</formula>
    </cfRule>
  </conditionalFormatting>
  <conditionalFormatting sqref="B3:B118">
    <cfRule type="cellIs" dxfId="273" priority="87" operator="equal">
      <formula>"Critical"</formula>
    </cfRule>
    <cfRule type="cellIs" dxfId="272" priority="88" operator="equal">
      <formula>"Extremely Advantageous"</formula>
    </cfRule>
  </conditionalFormatting>
  <conditionalFormatting sqref="G3 G6 G8 G10:G12 G14:G21 G23:G26 G28:G31 G33:G37 G40:G47 G49:G56 G58 G60:G64 G67:G70 G72:G78 G80 G82:G87 G89:G90 G93:G99 G102:G107 G110:G118">
    <cfRule type="cellIs" dxfId="271" priority="86" operator="equal">
      <formula>"Select from Drop Down List"</formula>
    </cfRule>
  </conditionalFormatting>
  <dataValidations count="2">
    <dataValidation type="list" allowBlank="1" showInputMessage="1" showErrorMessage="1" sqref="G3 G6 G8 G10:G12 G14:G21 G23:G26 G28:G31 G33:G37 G40:G47 G49:G56 G58 G60:G64 G67:G70 G72:G78 G80 G82:G87 G89:G90 G93:G99 G102:G107 G110:G118" xr:uid="{00000000-0002-0000-0B00-000000000000}">
      <formula1>Availability</formula1>
      <formula2>0</formula2>
    </dataValidation>
    <dataValidation type="list" allowBlank="1" showInputMessage="1" showErrorMessage="1" errorTitle="Invalid specification type" error="Please enter a Specification type from the drop-down list." sqref="B3:B118" xr:uid="{00000000-0002-0000-0B00-000001000000}">
      <formula1>SpecType</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S115"/>
  <sheetViews>
    <sheetView zoomScaleNormal="100" zoomScalePageLayoutView="90" workbookViewId="0">
      <selection activeCell="Q5" sqref="Q5:S8"/>
    </sheetView>
  </sheetViews>
  <sheetFormatPr defaultColWidth="9" defaultRowHeight="15.6" x14ac:dyDescent="0.3"/>
  <cols>
    <col min="1" max="1" width="11" style="215" customWidth="1"/>
    <col min="2" max="2" width="14.59765625" style="42" customWidth="1"/>
    <col min="3" max="3" width="65.59765625" style="42" customWidth="1"/>
    <col min="4" max="4" width="65.59765625" style="43" customWidth="1"/>
    <col min="5" max="5" width="16.3984375" style="43" hidden="1" customWidth="1"/>
    <col min="6" max="6" width="16.0976562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thickBot="1" x14ac:dyDescent="0.3">
      <c r="A1" s="181" t="s">
        <v>68</v>
      </c>
      <c r="B1" s="181" t="s">
        <v>69</v>
      </c>
      <c r="C1" s="268"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41" t="s">
        <v>1091</v>
      </c>
      <c r="B2" s="269"/>
      <c r="C2" s="243"/>
      <c r="D2" s="244"/>
      <c r="E2" s="245"/>
      <c r="F2" s="245"/>
      <c r="G2" s="410"/>
      <c r="H2" s="110">
        <f>COUNTA(B3:B98)</f>
        <v>72</v>
      </c>
      <c r="I2" s="270"/>
      <c r="J2" s="270"/>
      <c r="K2" s="271">
        <f>SUM(K3:K98)</f>
        <v>0</v>
      </c>
    </row>
    <row r="3" spans="1:19" ht="46.8" x14ac:dyDescent="0.3">
      <c r="A3" s="247"/>
      <c r="B3" s="121"/>
      <c r="C3" s="272" t="s">
        <v>1092</v>
      </c>
      <c r="D3" s="273"/>
      <c r="E3" s="274"/>
      <c r="F3" s="274"/>
      <c r="G3" s="411"/>
      <c r="H3" s="44">
        <f>COUNTIF(G:G,"=Select from Drop Down List")</f>
        <v>72</v>
      </c>
    </row>
    <row r="4" spans="1:19" x14ac:dyDescent="0.3">
      <c r="A4" s="249"/>
      <c r="B4" s="53"/>
      <c r="C4" s="141" t="s">
        <v>1093</v>
      </c>
      <c r="D4" s="275"/>
      <c r="E4" s="276"/>
      <c r="F4" s="276"/>
      <c r="G4" s="411"/>
      <c r="H4" s="44">
        <f>COUNTIF(G:G,"=Function Available")</f>
        <v>0</v>
      </c>
    </row>
    <row r="5" spans="1:19" ht="30" customHeight="1" x14ac:dyDescent="0.3">
      <c r="A5" s="250" t="str">
        <f>IF(L5=1,"GIS-"&amp;TEXT(COUNTIF($L$5:L5, "1"), "0"), "")</f>
        <v>GIS-1</v>
      </c>
      <c r="B5" s="77" t="s">
        <v>10</v>
      </c>
      <c r="C5" s="277" t="s">
        <v>1094</v>
      </c>
      <c r="D5" s="198"/>
      <c r="E5" s="278"/>
      <c r="F5" s="278"/>
      <c r="G5" s="82" t="s">
        <v>67</v>
      </c>
      <c r="H5" s="44">
        <f>COUNTIF(F:G,"=Function Not Available")</f>
        <v>0</v>
      </c>
      <c r="I5" s="110">
        <f>IF(NOT(ISBLANK($B5)),VLOOKUP($B5,specdata,2,FALSE()),"")</f>
        <v>1</v>
      </c>
      <c r="J5" s="110">
        <f>VLOOKUP(G5,AvailabilityData,2,FALSE())</f>
        <v>0</v>
      </c>
      <c r="K5" s="110">
        <f>I5*J5</f>
        <v>0</v>
      </c>
      <c r="L5" s="43">
        <v>1</v>
      </c>
      <c r="N5" s="51" t="s">
        <v>78</v>
      </c>
      <c r="Q5" s="443"/>
      <c r="R5" s="443"/>
      <c r="S5" s="443"/>
    </row>
    <row r="6" spans="1:19" ht="30" customHeight="1" x14ac:dyDescent="0.3">
      <c r="A6" s="250" t="str">
        <f>IF(L6=1,"GIS-"&amp;TEXT(COUNTIF($L$5:L6, "1"), "0"), "")</f>
        <v>GIS-2</v>
      </c>
      <c r="B6" s="98" t="s">
        <v>10</v>
      </c>
      <c r="C6" s="95" t="s">
        <v>1095</v>
      </c>
      <c r="D6" s="279"/>
      <c r="E6" s="280"/>
      <c r="F6" s="280"/>
      <c r="G6" s="88" t="s">
        <v>67</v>
      </c>
      <c r="H6" s="44">
        <f>COUNTIF(G:G,"=Exception")</f>
        <v>0</v>
      </c>
      <c r="I6" s="110">
        <f>IF(NOT(ISBLANK($B6)),VLOOKUP($B6,specdata,2,FALSE()),"")</f>
        <v>1</v>
      </c>
      <c r="J6" s="110">
        <f>VLOOKUP(G6,AvailabilityData,2,FALSE())</f>
        <v>0</v>
      </c>
      <c r="K6" s="110">
        <f>I6*J6</f>
        <v>0</v>
      </c>
      <c r="L6" s="43">
        <v>1</v>
      </c>
      <c r="N6" s="51" t="s">
        <v>78</v>
      </c>
      <c r="Q6" s="443"/>
      <c r="R6" s="443"/>
      <c r="S6" s="443"/>
    </row>
    <row r="7" spans="1:19" ht="30" customHeight="1" x14ac:dyDescent="0.3">
      <c r="A7" s="53" t="str">
        <f>IF(L7=1,"GIS-"&amp;TEXT(COUNTIF($L$5:L7, "1"), "0"), "")</f>
        <v/>
      </c>
      <c r="B7" s="53"/>
      <c r="C7" s="126" t="s">
        <v>1096</v>
      </c>
      <c r="D7" s="275"/>
      <c r="E7" s="276"/>
      <c r="F7" s="276"/>
      <c r="G7" s="411"/>
      <c r="H7" s="396">
        <f>COUNTIFS(B:B,"=Critical",G:G,"=Select from Drop Down List")</f>
        <v>14</v>
      </c>
      <c r="Q7" s="443"/>
      <c r="R7" s="443"/>
      <c r="S7" s="443"/>
    </row>
    <row r="8" spans="1:19" ht="30" customHeight="1" x14ac:dyDescent="0.3">
      <c r="A8" s="250" t="str">
        <f>IF(L8=1,"GIS-"&amp;TEXT(COUNTIF($L$5:L8, "1"), "0"), "")</f>
        <v>GIS-3</v>
      </c>
      <c r="B8" s="77" t="s">
        <v>10</v>
      </c>
      <c r="C8" s="251" t="s">
        <v>1097</v>
      </c>
      <c r="D8" s="198"/>
      <c r="E8" s="278"/>
      <c r="F8" s="278"/>
      <c r="G8" s="82" t="s">
        <v>67</v>
      </c>
      <c r="H8" s="396">
        <f>COUNTIFS(B:B,"=Critical",G:G,"=Function Available")</f>
        <v>0</v>
      </c>
      <c r="I8" s="110">
        <f t="shared" ref="I8:I17" si="0">IF(NOT(ISBLANK($B8)),VLOOKUP($B8,specdata,2,FALSE()),"")</f>
        <v>1</v>
      </c>
      <c r="J8" s="110">
        <f t="shared" ref="J8:J17" si="1">VLOOKUP(G8,AvailabilityData,2,FALSE())</f>
        <v>0</v>
      </c>
      <c r="K8" s="110">
        <f t="shared" ref="K8:K17" si="2">I8*J8</f>
        <v>0</v>
      </c>
      <c r="L8" s="43">
        <v>1</v>
      </c>
      <c r="N8" s="51" t="s">
        <v>78</v>
      </c>
      <c r="Q8" s="443"/>
      <c r="R8" s="443"/>
      <c r="S8" s="443"/>
    </row>
    <row r="9" spans="1:19" ht="30" customHeight="1" x14ac:dyDescent="0.3">
      <c r="A9" s="250" t="str">
        <f>IF(L9=1,"GIS-"&amp;TEXT(COUNTIF($L$5:L9, "1"), "0"), "")</f>
        <v>GIS-4</v>
      </c>
      <c r="B9" s="83" t="s">
        <v>10</v>
      </c>
      <c r="C9" s="140" t="s">
        <v>1098</v>
      </c>
      <c r="D9" s="197"/>
      <c r="E9" s="281"/>
      <c r="F9" s="281"/>
      <c r="G9" s="88" t="s">
        <v>67</v>
      </c>
      <c r="H9" s="396">
        <f>COUNTIFS(B:B,"=Critical",G:G,"=Function Not Available")</f>
        <v>0</v>
      </c>
      <c r="I9" s="110">
        <f t="shared" si="0"/>
        <v>1</v>
      </c>
      <c r="J9" s="110">
        <f t="shared" si="1"/>
        <v>0</v>
      </c>
      <c r="K9" s="110">
        <f t="shared" si="2"/>
        <v>0</v>
      </c>
      <c r="L9" s="43">
        <v>1</v>
      </c>
      <c r="N9" s="51" t="s">
        <v>78</v>
      </c>
    </row>
    <row r="10" spans="1:19" ht="30" customHeight="1" x14ac:dyDescent="0.3">
      <c r="A10" s="250" t="str">
        <f>IF(L10=1,"GIS-"&amp;TEXT(COUNTIF($L$5:L10, "1"), "0"), "")</f>
        <v>GIS-5</v>
      </c>
      <c r="B10" s="83" t="s">
        <v>10</v>
      </c>
      <c r="C10" s="140" t="s">
        <v>1099</v>
      </c>
      <c r="D10" s="197"/>
      <c r="E10" s="281"/>
      <c r="F10" s="281"/>
      <c r="G10" s="88" t="s">
        <v>67</v>
      </c>
      <c r="H10" s="396">
        <f>COUNTIFS(B:B,"=Critical",G:G,"=Exception")</f>
        <v>0</v>
      </c>
      <c r="I10" s="110">
        <f t="shared" si="0"/>
        <v>1</v>
      </c>
      <c r="J10" s="110">
        <f t="shared" si="1"/>
        <v>0</v>
      </c>
      <c r="K10" s="110">
        <f t="shared" si="2"/>
        <v>0</v>
      </c>
      <c r="L10" s="43">
        <v>1</v>
      </c>
      <c r="N10" s="51" t="s">
        <v>78</v>
      </c>
    </row>
    <row r="11" spans="1:19" ht="30" customHeight="1" x14ac:dyDescent="0.3">
      <c r="A11" s="250" t="str">
        <f>IF(L11=1,"GIS-"&amp;TEXT(COUNTIF($L$5:L11, "1"), "0"), "")</f>
        <v>GIS-6</v>
      </c>
      <c r="B11" s="83" t="s">
        <v>10</v>
      </c>
      <c r="C11" s="140" t="s">
        <v>1100</v>
      </c>
      <c r="D11" s="197"/>
      <c r="E11" s="281"/>
      <c r="F11" s="281"/>
      <c r="G11" s="88" t="s">
        <v>67</v>
      </c>
      <c r="H11" s="397">
        <f>COUNTIFS(B:B,"=Important",G:G,"=Select from Drop Down List")</f>
        <v>48</v>
      </c>
      <c r="I11" s="110">
        <f t="shared" si="0"/>
        <v>1</v>
      </c>
      <c r="J11" s="110">
        <f t="shared" si="1"/>
        <v>0</v>
      </c>
      <c r="K11" s="110">
        <f t="shared" si="2"/>
        <v>0</v>
      </c>
      <c r="L11" s="43">
        <v>1</v>
      </c>
      <c r="N11" s="51" t="s">
        <v>78</v>
      </c>
    </row>
    <row r="12" spans="1:19" ht="30" customHeight="1" x14ac:dyDescent="0.3">
      <c r="A12" s="250" t="str">
        <f>IF(L12=1,"GIS-"&amp;TEXT(COUNTIF($L$5:L12, "1"), "0"), "")</f>
        <v>GIS-7</v>
      </c>
      <c r="B12" s="83" t="s">
        <v>10</v>
      </c>
      <c r="C12" s="140" t="s">
        <v>1101</v>
      </c>
      <c r="D12" s="197"/>
      <c r="E12" s="281"/>
      <c r="F12" s="281"/>
      <c r="G12" s="88" t="s">
        <v>67</v>
      </c>
      <c r="H12" s="397">
        <f>COUNTIFS(B:B,"=Important",G:G,"=Function Available")</f>
        <v>0</v>
      </c>
      <c r="I12" s="110">
        <f t="shared" si="0"/>
        <v>1</v>
      </c>
      <c r="J12" s="110">
        <f t="shared" si="1"/>
        <v>0</v>
      </c>
      <c r="K12" s="110">
        <f t="shared" si="2"/>
        <v>0</v>
      </c>
      <c r="L12" s="43">
        <v>1</v>
      </c>
      <c r="N12" s="51" t="s">
        <v>78</v>
      </c>
    </row>
    <row r="13" spans="1:19" ht="30" customHeight="1" x14ac:dyDescent="0.3">
      <c r="A13" s="250" t="str">
        <f>IF(L13=1,"GIS-"&amp;TEXT(COUNTIF($L$5:L13, "1"), "0"), "")</f>
        <v>GIS-8</v>
      </c>
      <c r="B13" s="83" t="s">
        <v>10</v>
      </c>
      <c r="C13" s="164" t="s">
        <v>1102</v>
      </c>
      <c r="D13" s="197"/>
      <c r="E13" s="281"/>
      <c r="F13" s="281"/>
      <c r="G13" s="88" t="s">
        <v>67</v>
      </c>
      <c r="H13" s="397">
        <f>COUNTIFS(B:B,"=Important",G:G,"=Function Not Available")</f>
        <v>0</v>
      </c>
      <c r="I13" s="110">
        <f t="shared" si="0"/>
        <v>1</v>
      </c>
      <c r="J13" s="110">
        <f t="shared" si="1"/>
        <v>0</v>
      </c>
      <c r="K13" s="110">
        <f t="shared" si="2"/>
        <v>0</v>
      </c>
      <c r="L13" s="43">
        <v>1</v>
      </c>
      <c r="N13" s="51" t="s">
        <v>78</v>
      </c>
    </row>
    <row r="14" spans="1:19" ht="30" customHeight="1" x14ac:dyDescent="0.3">
      <c r="A14" s="250" t="str">
        <f>IF(L14=1,"GIS-"&amp;TEXT(COUNTIF($L$5:L14, "1"), "0"), "")</f>
        <v>GIS-9</v>
      </c>
      <c r="B14" s="83" t="s">
        <v>10</v>
      </c>
      <c r="C14" s="164" t="s">
        <v>1103</v>
      </c>
      <c r="D14" s="197"/>
      <c r="E14" s="281"/>
      <c r="F14" s="281"/>
      <c r="G14" s="88" t="s">
        <v>67</v>
      </c>
      <c r="H14" s="397">
        <f>COUNTIFS(B:B,"=Important",G:G,"=Exception")</f>
        <v>0</v>
      </c>
      <c r="I14" s="110">
        <f t="shared" si="0"/>
        <v>1</v>
      </c>
      <c r="J14" s="110">
        <f t="shared" si="1"/>
        <v>0</v>
      </c>
      <c r="K14" s="110">
        <f t="shared" si="2"/>
        <v>0</v>
      </c>
      <c r="L14" s="43">
        <v>1</v>
      </c>
      <c r="N14" s="51" t="s">
        <v>78</v>
      </c>
    </row>
    <row r="15" spans="1:19" ht="31.2" x14ac:dyDescent="0.3">
      <c r="A15" s="250" t="str">
        <f>IF(L15=1,"GIS-"&amp;TEXT(COUNTIF($L$5:L15, "1"), "0"), "")</f>
        <v>GIS-10</v>
      </c>
      <c r="B15" s="83" t="s">
        <v>10</v>
      </c>
      <c r="C15" s="164" t="s">
        <v>1104</v>
      </c>
      <c r="D15" s="197"/>
      <c r="E15" s="281"/>
      <c r="F15" s="281"/>
      <c r="G15" s="88" t="s">
        <v>67</v>
      </c>
      <c r="H15" s="142">
        <f>COUNTIFS(B:B,"=Informational",G:G,"=Select from Drop Down List")</f>
        <v>10</v>
      </c>
      <c r="I15" s="110">
        <f t="shared" si="0"/>
        <v>1</v>
      </c>
      <c r="J15" s="110">
        <f t="shared" si="1"/>
        <v>0</v>
      </c>
      <c r="K15" s="110">
        <f t="shared" si="2"/>
        <v>0</v>
      </c>
      <c r="L15" s="43">
        <v>1</v>
      </c>
      <c r="N15" s="51" t="s">
        <v>78</v>
      </c>
    </row>
    <row r="16" spans="1:19" ht="31.2" x14ac:dyDescent="0.3">
      <c r="A16" s="250" t="str">
        <f>IF(L16=1,"GIS-"&amp;TEXT(COUNTIF($L$5:L16, "1"), "0"), "")</f>
        <v>GIS-11</v>
      </c>
      <c r="B16" s="83" t="s">
        <v>10</v>
      </c>
      <c r="C16" s="164" t="s">
        <v>1105</v>
      </c>
      <c r="D16" s="197"/>
      <c r="E16" s="281"/>
      <c r="F16" s="281"/>
      <c r="G16" s="88" t="s">
        <v>67</v>
      </c>
      <c r="H16" s="142">
        <f>COUNTIFS(B:B,"=Informational",G:G,"=Function Available")</f>
        <v>0</v>
      </c>
      <c r="I16" s="110">
        <f t="shared" si="0"/>
        <v>1</v>
      </c>
      <c r="J16" s="110">
        <f t="shared" si="1"/>
        <v>0</v>
      </c>
      <c r="K16" s="110">
        <f t="shared" si="2"/>
        <v>0</v>
      </c>
      <c r="L16" s="43">
        <v>1</v>
      </c>
      <c r="N16" s="51" t="s">
        <v>78</v>
      </c>
    </row>
    <row r="17" spans="1:14" ht="31.2" x14ac:dyDescent="0.3">
      <c r="A17" s="250" t="str">
        <f>IF(L17=1,"GIS-"&amp;TEXT(COUNTIF($L$5:L17, "1"), "0"), "")</f>
        <v>GIS-12</v>
      </c>
      <c r="B17" s="98" t="s">
        <v>10</v>
      </c>
      <c r="C17" s="95" t="s">
        <v>1106</v>
      </c>
      <c r="D17" s="279"/>
      <c r="E17" s="280"/>
      <c r="F17" s="280"/>
      <c r="G17" s="88" t="s">
        <v>67</v>
      </c>
      <c r="H17" s="142">
        <f>COUNTIFS(B:B,"=Informational",G:G,"=Function Not Available")</f>
        <v>0</v>
      </c>
      <c r="I17" s="110">
        <f t="shared" si="0"/>
        <v>1</v>
      </c>
      <c r="J17" s="110">
        <f t="shared" si="1"/>
        <v>0</v>
      </c>
      <c r="K17" s="110">
        <f t="shared" si="2"/>
        <v>0</v>
      </c>
      <c r="L17" s="43">
        <v>1</v>
      </c>
      <c r="N17" s="51" t="s">
        <v>78</v>
      </c>
    </row>
    <row r="18" spans="1:14" x14ac:dyDescent="0.3">
      <c r="A18" s="53" t="str">
        <f>IF(L18=1,"GIS-"&amp;TEXT(COUNTIF($L$5:L18, "1"), "0"), "")</f>
        <v/>
      </c>
      <c r="B18" s="121"/>
      <c r="C18" s="153" t="s">
        <v>1107</v>
      </c>
      <c r="D18" s="273"/>
      <c r="E18" s="274"/>
      <c r="F18" s="274"/>
      <c r="G18" s="411"/>
      <c r="H18" s="142">
        <f>COUNTIFS(B:B,"=Informational",G:G,"=Exception")</f>
        <v>0</v>
      </c>
    </row>
    <row r="19" spans="1:14" ht="30" customHeight="1" x14ac:dyDescent="0.3">
      <c r="A19" s="53" t="str">
        <f>IF(L19=1,"GIS-"&amp;TEXT(COUNTIF($L$5:L19, "1"), "0"), "")</f>
        <v/>
      </c>
      <c r="B19" s="53"/>
      <c r="C19" s="126" t="s">
        <v>1108</v>
      </c>
      <c r="D19" s="275"/>
      <c r="E19" s="276"/>
      <c r="F19" s="276"/>
      <c r="G19" s="411"/>
      <c r="H19" s="282"/>
    </row>
    <row r="20" spans="1:14" ht="30" customHeight="1" x14ac:dyDescent="0.3">
      <c r="A20" s="250" t="str">
        <f>IF(L20=1,"GIS-"&amp;TEXT(COUNTIF($L$5:L20, "1"), "0"), "")</f>
        <v>GIS-13</v>
      </c>
      <c r="B20" s="83" t="s">
        <v>10</v>
      </c>
      <c r="C20" s="251" t="s">
        <v>1109</v>
      </c>
      <c r="D20" s="198"/>
      <c r="E20" s="278"/>
      <c r="F20" s="278"/>
      <c r="G20" s="82" t="s">
        <v>67</v>
      </c>
      <c r="H20" s="282"/>
      <c r="I20" s="110">
        <f>IF(NOT(ISBLANK($B20)),VLOOKUP($B20,specdata,2,FALSE()),"")</f>
        <v>1</v>
      </c>
      <c r="J20" s="110">
        <f>VLOOKUP(G20,AvailabilityData,2,FALSE())</f>
        <v>0</v>
      </c>
      <c r="K20" s="110">
        <f>I20*J20</f>
        <v>0</v>
      </c>
      <c r="L20" s="43">
        <v>1</v>
      </c>
      <c r="N20" s="51" t="s">
        <v>87</v>
      </c>
    </row>
    <row r="21" spans="1:14" ht="31.2" x14ac:dyDescent="0.3">
      <c r="A21" s="250" t="str">
        <f>IF(L21=1,"GIS-"&amp;TEXT(COUNTIF($L$5:L21, "1"), "0"), "")</f>
        <v>GIS-14</v>
      </c>
      <c r="B21" s="83" t="s">
        <v>10</v>
      </c>
      <c r="C21" s="140" t="s">
        <v>1110</v>
      </c>
      <c r="D21" s="197"/>
      <c r="E21" s="281"/>
      <c r="F21" s="281"/>
      <c r="G21" s="88" t="s">
        <v>67</v>
      </c>
      <c r="H21" s="282"/>
      <c r="I21" s="110">
        <f>IF(NOT(ISBLANK($B21)),VLOOKUP($B21,specdata,2,FALSE()),"")</f>
        <v>1</v>
      </c>
      <c r="J21" s="110">
        <f>VLOOKUP(G21,AvailabilityData,2,FALSE())</f>
        <v>0</v>
      </c>
      <c r="K21" s="110">
        <f>I21*J21</f>
        <v>0</v>
      </c>
      <c r="L21" s="43">
        <v>1</v>
      </c>
      <c r="N21" s="51" t="s">
        <v>87</v>
      </c>
    </row>
    <row r="22" spans="1:14" ht="30" customHeight="1" x14ac:dyDescent="0.3">
      <c r="A22" s="250" t="str">
        <f>IF(L22=1,"GIS-"&amp;TEXT(COUNTIF($L$5:L22, "1"), "0"), "")</f>
        <v>GIS-15</v>
      </c>
      <c r="B22" s="83" t="s">
        <v>10</v>
      </c>
      <c r="C22" s="84" t="s">
        <v>1111</v>
      </c>
      <c r="D22" s="279"/>
      <c r="E22" s="280"/>
      <c r="F22" s="280"/>
      <c r="G22" s="88" t="s">
        <v>67</v>
      </c>
      <c r="H22" s="282"/>
      <c r="I22" s="110">
        <f>IF(NOT(ISBLANK($B22)),VLOOKUP($B22,specdata,2,FALSE()),"")</f>
        <v>1</v>
      </c>
      <c r="J22" s="110">
        <f>VLOOKUP(G22,AvailabilityData,2,FALSE())</f>
        <v>0</v>
      </c>
      <c r="K22" s="110">
        <f>I22*J22</f>
        <v>0</v>
      </c>
      <c r="L22" s="43">
        <v>1</v>
      </c>
      <c r="N22" s="51" t="s">
        <v>87</v>
      </c>
    </row>
    <row r="23" spans="1:14" x14ac:dyDescent="0.3">
      <c r="A23" s="53" t="str">
        <f>IF(L23=1,"GIS-"&amp;TEXT(COUNTIF($L$5:L23, "1"), "0"), "")</f>
        <v/>
      </c>
      <c r="B23" s="53"/>
      <c r="C23" s="144" t="s">
        <v>1112</v>
      </c>
      <c r="D23" s="275"/>
      <c r="E23" s="276"/>
      <c r="F23" s="276"/>
      <c r="G23" s="411"/>
      <c r="H23" s="282"/>
    </row>
    <row r="24" spans="1:14" ht="46.8" x14ac:dyDescent="0.3">
      <c r="A24" s="250" t="str">
        <f>IF(L24=1,"GIS-"&amp;TEXT(COUNTIF($L$5:L24, "1"), "0"), "")</f>
        <v>GIS-16</v>
      </c>
      <c r="B24" s="112" t="s">
        <v>10</v>
      </c>
      <c r="C24" s="119" t="s">
        <v>1113</v>
      </c>
      <c r="D24" s="283"/>
      <c r="E24" s="284"/>
      <c r="F24" s="284"/>
      <c r="G24" s="82" t="s">
        <v>67</v>
      </c>
      <c r="H24" s="282"/>
      <c r="I24" s="110">
        <f>IF(NOT(ISBLANK($B24)),VLOOKUP($B24,specdata,2,FALSE()),"")</f>
        <v>1</v>
      </c>
      <c r="J24" s="110">
        <f>VLOOKUP(G24,AvailabilityData,2,FALSE())</f>
        <v>0</v>
      </c>
      <c r="K24" s="110">
        <f>I24*J24</f>
        <v>0</v>
      </c>
      <c r="L24" s="43">
        <v>1</v>
      </c>
      <c r="N24" s="51" t="s">
        <v>78</v>
      </c>
    </row>
    <row r="25" spans="1:14" x14ac:dyDescent="0.3">
      <c r="A25" s="53" t="str">
        <f>IF(L25=1,"GIS-"&amp;TEXT(COUNTIF($L$5:L25, "1"), "0"), "")</f>
        <v/>
      </c>
      <c r="B25" s="53"/>
      <c r="C25" s="144" t="s">
        <v>1114</v>
      </c>
      <c r="D25" s="275"/>
      <c r="E25" s="276"/>
      <c r="F25" s="276"/>
      <c r="G25" s="411"/>
      <c r="H25" s="282"/>
    </row>
    <row r="26" spans="1:14" ht="30" customHeight="1" x14ac:dyDescent="0.3">
      <c r="A26" s="250" t="str">
        <f>IF(L26=1,"GIS-"&amp;TEXT(COUNTIF($L$5:L26, "1"), "0"), "")</f>
        <v>GIS-17</v>
      </c>
      <c r="B26" s="83" t="s">
        <v>9</v>
      </c>
      <c r="C26" s="277" t="s">
        <v>1115</v>
      </c>
      <c r="D26" s="198"/>
      <c r="E26" s="278"/>
      <c r="F26" s="278"/>
      <c r="G26" s="82" t="s">
        <v>67</v>
      </c>
      <c r="H26" s="282"/>
      <c r="I26" s="110">
        <f>IF(NOT(ISBLANK($B26)),VLOOKUP($B26,specdata,2,FALSE()),"")</f>
        <v>5</v>
      </c>
      <c r="J26" s="110">
        <f>VLOOKUP(G26,AvailabilityData,2,FALSE())</f>
        <v>0</v>
      </c>
      <c r="K26" s="110">
        <f>I26*J26</f>
        <v>0</v>
      </c>
      <c r="L26" s="43">
        <v>1</v>
      </c>
      <c r="N26" s="51" t="s">
        <v>87</v>
      </c>
    </row>
    <row r="27" spans="1:14" ht="30" customHeight="1" x14ac:dyDescent="0.3">
      <c r="A27" s="250" t="str">
        <f>IF(L27=1,"GIS-"&amp;TEXT(COUNTIF($L$5:L27, "1"), "0"), "")</f>
        <v>GIS-18</v>
      </c>
      <c r="B27" s="83" t="s">
        <v>9</v>
      </c>
      <c r="C27" s="164" t="s">
        <v>1116</v>
      </c>
      <c r="D27" s="197"/>
      <c r="E27" s="281"/>
      <c r="F27" s="281"/>
      <c r="G27" s="88" t="s">
        <v>67</v>
      </c>
      <c r="H27" s="282"/>
      <c r="I27" s="110">
        <f>IF(NOT(ISBLANK($B27)),VLOOKUP($B27,specdata,2,FALSE()),"")</f>
        <v>5</v>
      </c>
      <c r="J27" s="110">
        <f>VLOOKUP(G27,AvailabilityData,2,FALSE())</f>
        <v>0</v>
      </c>
      <c r="K27" s="110">
        <f>I27*J27</f>
        <v>0</v>
      </c>
      <c r="L27" s="43">
        <v>1</v>
      </c>
      <c r="N27" s="51" t="s">
        <v>87</v>
      </c>
    </row>
    <row r="28" spans="1:14" ht="30" customHeight="1" x14ac:dyDescent="0.3">
      <c r="A28" s="250" t="str">
        <f>IF(L28=1,"GIS-"&amp;TEXT(COUNTIF($L$5:L28, "1"), "0"), "")</f>
        <v>GIS-19</v>
      </c>
      <c r="B28" s="98" t="s">
        <v>9</v>
      </c>
      <c r="C28" s="95" t="s">
        <v>1117</v>
      </c>
      <c r="D28" s="279"/>
      <c r="E28" s="280"/>
      <c r="F28" s="280"/>
      <c r="G28" s="88" t="s">
        <v>67</v>
      </c>
      <c r="H28" s="282"/>
      <c r="I28" s="110">
        <f>IF(NOT(ISBLANK($B28)),VLOOKUP($B28,specdata,2,FALSE()),"")</f>
        <v>5</v>
      </c>
      <c r="J28" s="110">
        <f>VLOOKUP(G28,AvailabilityData,2,FALSE())</f>
        <v>0</v>
      </c>
      <c r="K28" s="110">
        <f>I28*J28</f>
        <v>0</v>
      </c>
      <c r="L28" s="43">
        <v>1</v>
      </c>
      <c r="N28" s="51" t="s">
        <v>87</v>
      </c>
    </row>
    <row r="29" spans="1:14" x14ac:dyDescent="0.3">
      <c r="A29" s="53" t="str">
        <f>IF(L29=1,"GIS-"&amp;TEXT(COUNTIF($L$5:L29, "1"), "0"), "")</f>
        <v/>
      </c>
      <c r="B29" s="53"/>
      <c r="C29" s="141" t="s">
        <v>1118</v>
      </c>
      <c r="D29" s="275"/>
      <c r="E29" s="276"/>
      <c r="F29" s="276"/>
      <c r="G29" s="411"/>
      <c r="H29" s="282"/>
    </row>
    <row r="30" spans="1:14" ht="30" customHeight="1" x14ac:dyDescent="0.3">
      <c r="A30" s="250" t="str">
        <f>IF(L30=1,"GIS-"&amp;TEXT(COUNTIF($L$5:L30, "1"), "0"), "")</f>
        <v>GIS-20</v>
      </c>
      <c r="B30" s="112" t="s">
        <v>10</v>
      </c>
      <c r="C30" s="119" t="s">
        <v>1119</v>
      </c>
      <c r="D30" s="283"/>
      <c r="E30" s="284"/>
      <c r="F30" s="284"/>
      <c r="G30" s="82" t="s">
        <v>67</v>
      </c>
      <c r="H30" s="282"/>
      <c r="I30" s="110">
        <f>IF(NOT(ISBLANK($B30)),VLOOKUP($B30,specdata,2,FALSE()),"")</f>
        <v>1</v>
      </c>
      <c r="J30" s="110">
        <f>VLOOKUP(G30,AvailabilityData,2,FALSE())</f>
        <v>0</v>
      </c>
      <c r="K30" s="110">
        <f>I30*J30</f>
        <v>0</v>
      </c>
      <c r="L30" s="43">
        <v>1</v>
      </c>
      <c r="N30" s="51" t="s">
        <v>78</v>
      </c>
    </row>
    <row r="31" spans="1:14" x14ac:dyDescent="0.3">
      <c r="A31" s="53" t="str">
        <f>IF(L31=1,"GIS-"&amp;TEXT(COUNTIF($L$5:L31, "1"), "0"), "")</f>
        <v/>
      </c>
      <c r="B31" s="121"/>
      <c r="C31" s="153" t="s">
        <v>1120</v>
      </c>
      <c r="D31" s="273"/>
      <c r="E31" s="274"/>
      <c r="F31" s="274"/>
      <c r="G31" s="58"/>
      <c r="H31" s="282"/>
    </row>
    <row r="32" spans="1:14" ht="39" customHeight="1" x14ac:dyDescent="0.3">
      <c r="A32" s="121" t="str">
        <f>IF(L32=1,"GIS-"&amp;TEXT(COUNTIF($L$5:L32, "1"), "0"), "")</f>
        <v/>
      </c>
      <c r="B32" s="121"/>
      <c r="C32" s="206" t="s">
        <v>1121</v>
      </c>
      <c r="D32" s="273"/>
      <c r="E32" s="274"/>
      <c r="F32" s="274"/>
      <c r="G32" s="415"/>
      <c r="H32" s="282"/>
    </row>
    <row r="33" spans="1:14" ht="20.25" customHeight="1" x14ac:dyDescent="0.3">
      <c r="A33" s="146" t="str">
        <f>IF(L33=1,"GIS-"&amp;TEXT(COUNTIF($L$5:L33, "1"), "0"), "")</f>
        <v/>
      </c>
      <c r="B33" s="146"/>
      <c r="C33" s="147" t="s">
        <v>1122</v>
      </c>
      <c r="D33" s="285"/>
      <c r="E33" s="286"/>
      <c r="F33" s="286"/>
      <c r="G33" s="151"/>
      <c r="H33" s="282"/>
    </row>
    <row r="34" spans="1:14" ht="30" customHeight="1" x14ac:dyDescent="0.3">
      <c r="A34" s="250" t="str">
        <f>IF(L34=1,"GIS-"&amp;TEXT(COUNTIF($L$5:L34, "1"), "0"), "")</f>
        <v>GIS-21</v>
      </c>
      <c r="B34" s="83" t="s">
        <v>10</v>
      </c>
      <c r="C34" s="140" t="s">
        <v>1123</v>
      </c>
      <c r="D34" s="197"/>
      <c r="E34" s="281"/>
      <c r="F34" s="281"/>
      <c r="G34" s="88" t="s">
        <v>67</v>
      </c>
      <c r="H34" s="282"/>
      <c r="I34" s="110">
        <f>IF(NOT(ISBLANK($B34)),VLOOKUP($B34,specdata,2,FALSE()),"")</f>
        <v>1</v>
      </c>
      <c r="J34" s="110">
        <f>VLOOKUP(G34,AvailabilityData,2,FALSE())</f>
        <v>0</v>
      </c>
      <c r="K34" s="110">
        <f>I34*J34</f>
        <v>0</v>
      </c>
      <c r="L34" s="43">
        <v>1</v>
      </c>
      <c r="N34" s="51" t="s">
        <v>87</v>
      </c>
    </row>
    <row r="35" spans="1:14" ht="30" customHeight="1" x14ac:dyDescent="0.3">
      <c r="A35" s="250" t="str">
        <f>IF(L35=1,"GIS-"&amp;TEXT(COUNTIF($L$5:L35, "1"), "0"), "")</f>
        <v>GIS-22</v>
      </c>
      <c r="B35" s="83" t="s">
        <v>10</v>
      </c>
      <c r="C35" s="140" t="s">
        <v>1124</v>
      </c>
      <c r="D35" s="197"/>
      <c r="E35" s="281"/>
      <c r="F35" s="281"/>
      <c r="G35" s="88" t="s">
        <v>67</v>
      </c>
      <c r="H35" s="282"/>
      <c r="I35" s="110">
        <f>IF(NOT(ISBLANK($B35)),VLOOKUP($B35,specdata,2,FALSE()),"")</f>
        <v>1</v>
      </c>
      <c r="J35" s="110">
        <f>VLOOKUP(G35,AvailabilityData,2,FALSE())</f>
        <v>0</v>
      </c>
      <c r="K35" s="110">
        <f>I35*J35</f>
        <v>0</v>
      </c>
      <c r="L35" s="43">
        <v>1</v>
      </c>
      <c r="N35" s="51" t="s">
        <v>87</v>
      </c>
    </row>
    <row r="36" spans="1:14" ht="30" customHeight="1" x14ac:dyDescent="0.3">
      <c r="A36" s="250" t="str">
        <f>IF(L36=1,"GIS-"&amp;TEXT(COUNTIF($L$5:L36, "1"), "0"), "")</f>
        <v>GIS-23</v>
      </c>
      <c r="B36" s="83" t="s">
        <v>10</v>
      </c>
      <c r="C36" s="140" t="s">
        <v>1125</v>
      </c>
      <c r="D36" s="197"/>
      <c r="E36" s="281"/>
      <c r="F36" s="281"/>
      <c r="G36" s="88" t="s">
        <v>67</v>
      </c>
      <c r="H36" s="282"/>
      <c r="I36" s="110">
        <f>IF(NOT(ISBLANK($B36)),VLOOKUP($B36,specdata,2,FALSE()),"")</f>
        <v>1</v>
      </c>
      <c r="J36" s="110">
        <f>VLOOKUP(G36,AvailabilityData,2,FALSE())</f>
        <v>0</v>
      </c>
      <c r="K36" s="110">
        <f>I36*J36</f>
        <v>0</v>
      </c>
      <c r="L36" s="43">
        <v>1</v>
      </c>
      <c r="N36" s="51" t="s">
        <v>87</v>
      </c>
    </row>
    <row r="37" spans="1:14" ht="30" customHeight="1" x14ac:dyDescent="0.3">
      <c r="A37" s="250" t="str">
        <f>IF(L37=1,"GIS-"&amp;TEXT(COUNTIF($L$5:L37, "1"), "0"), "")</f>
        <v>GIS-24</v>
      </c>
      <c r="B37" s="98" t="s">
        <v>10</v>
      </c>
      <c r="C37" s="95" t="s">
        <v>1126</v>
      </c>
      <c r="D37" s="279"/>
      <c r="E37" s="280"/>
      <c r="F37" s="280"/>
      <c r="G37" s="88" t="s">
        <v>67</v>
      </c>
      <c r="H37" s="282"/>
      <c r="I37" s="110">
        <f>IF(NOT(ISBLANK($B37)),VLOOKUP($B37,specdata,2,FALSE()),"")</f>
        <v>1</v>
      </c>
      <c r="J37" s="110">
        <f>VLOOKUP(G37,AvailabilityData,2,FALSE())</f>
        <v>0</v>
      </c>
      <c r="K37" s="110">
        <f>I37*J37</f>
        <v>0</v>
      </c>
      <c r="L37" s="43">
        <v>1</v>
      </c>
      <c r="N37" s="51" t="s">
        <v>78</v>
      </c>
    </row>
    <row r="38" spans="1:14" x14ac:dyDescent="0.3">
      <c r="A38" s="53" t="str">
        <f>IF(L38=1,"GIS-"&amp;TEXT(COUNTIF($L$5:L38, "1"), "0"), "")</f>
        <v/>
      </c>
      <c r="B38" s="53"/>
      <c r="C38" s="126" t="s">
        <v>1127</v>
      </c>
      <c r="D38" s="275"/>
      <c r="E38" s="276"/>
      <c r="F38" s="276"/>
      <c r="G38" s="411"/>
      <c r="H38" s="282"/>
    </row>
    <row r="39" spans="1:14" ht="30" customHeight="1" x14ac:dyDescent="0.3">
      <c r="A39" s="250" t="str">
        <f>IF(L39=1,"GIS-"&amp;TEXT(COUNTIF($L$5:L39, "1"), "0"), "")</f>
        <v>GIS-25</v>
      </c>
      <c r="B39" s="77" t="s">
        <v>10</v>
      </c>
      <c r="C39" s="251" t="s">
        <v>1128</v>
      </c>
      <c r="D39" s="198"/>
      <c r="E39" s="278"/>
      <c r="F39" s="278"/>
      <c r="G39" s="82" t="s">
        <v>67</v>
      </c>
      <c r="H39" s="282"/>
      <c r="I39" s="110">
        <f t="shared" ref="I39:I45" si="3">IF(NOT(ISBLANK($B39)),VLOOKUP($B39,specdata,2,FALSE()),"")</f>
        <v>1</v>
      </c>
      <c r="J39" s="110">
        <f t="shared" ref="J39:J45" si="4">VLOOKUP(G39,AvailabilityData,2,FALSE())</f>
        <v>0</v>
      </c>
      <c r="K39" s="110">
        <f t="shared" ref="K39:K45" si="5">I39*J39</f>
        <v>0</v>
      </c>
      <c r="L39" s="43">
        <v>1</v>
      </c>
      <c r="N39" s="51" t="s">
        <v>87</v>
      </c>
    </row>
    <row r="40" spans="1:14" ht="30" customHeight="1" x14ac:dyDescent="0.3">
      <c r="A40" s="250" t="str">
        <f>IF(L40=1,"GIS-"&amp;TEXT(COUNTIF($L$5:L40, "1"), "0"), "")</f>
        <v>GIS-26</v>
      </c>
      <c r="B40" s="83" t="s">
        <v>10</v>
      </c>
      <c r="C40" s="140" t="s">
        <v>1129</v>
      </c>
      <c r="D40" s="197"/>
      <c r="E40" s="281"/>
      <c r="F40" s="281"/>
      <c r="G40" s="88" t="s">
        <v>67</v>
      </c>
      <c r="H40" s="282"/>
      <c r="I40" s="110">
        <f t="shared" si="3"/>
        <v>1</v>
      </c>
      <c r="J40" s="110">
        <f t="shared" si="4"/>
        <v>0</v>
      </c>
      <c r="K40" s="110">
        <f t="shared" si="5"/>
        <v>0</v>
      </c>
      <c r="L40" s="43">
        <v>1</v>
      </c>
      <c r="N40" s="51" t="s">
        <v>87</v>
      </c>
    </row>
    <row r="41" spans="1:14" ht="30" customHeight="1" x14ac:dyDescent="0.3">
      <c r="A41" s="250" t="str">
        <f>IF(L41=1,"GIS-"&amp;TEXT(COUNTIF($L$5:L41, "1"), "0"), "")</f>
        <v>GIS-27</v>
      </c>
      <c r="B41" s="83" t="s">
        <v>10</v>
      </c>
      <c r="C41" s="140" t="s">
        <v>1130</v>
      </c>
      <c r="D41" s="197"/>
      <c r="E41" s="281"/>
      <c r="F41" s="281"/>
      <c r="G41" s="88" t="s">
        <v>67</v>
      </c>
      <c r="H41" s="282"/>
      <c r="I41" s="110">
        <f t="shared" si="3"/>
        <v>1</v>
      </c>
      <c r="J41" s="110">
        <f t="shared" si="4"/>
        <v>0</v>
      </c>
      <c r="K41" s="110">
        <f t="shared" si="5"/>
        <v>0</v>
      </c>
      <c r="L41" s="43">
        <v>1</v>
      </c>
      <c r="N41" s="51" t="s">
        <v>87</v>
      </c>
    </row>
    <row r="42" spans="1:14" ht="30" customHeight="1" x14ac:dyDescent="0.3">
      <c r="A42" s="250" t="str">
        <f>IF(L42=1,"GIS-"&amp;TEXT(COUNTIF($L$5:L42, "1"), "0"), "")</f>
        <v>GIS-28</v>
      </c>
      <c r="B42" s="83" t="s">
        <v>10</v>
      </c>
      <c r="C42" s="140" t="s">
        <v>1131</v>
      </c>
      <c r="D42" s="197"/>
      <c r="E42" s="281"/>
      <c r="F42" s="281"/>
      <c r="G42" s="88" t="s">
        <v>67</v>
      </c>
      <c r="H42" s="282"/>
      <c r="I42" s="110">
        <f t="shared" si="3"/>
        <v>1</v>
      </c>
      <c r="J42" s="110">
        <f t="shared" si="4"/>
        <v>0</v>
      </c>
      <c r="K42" s="110">
        <f t="shared" si="5"/>
        <v>0</v>
      </c>
      <c r="L42" s="43">
        <v>1</v>
      </c>
      <c r="N42" s="51" t="s">
        <v>87</v>
      </c>
    </row>
    <row r="43" spans="1:14" ht="30" customHeight="1" x14ac:dyDescent="0.3">
      <c r="A43" s="250" t="str">
        <f>IF(L43=1,"GIS-"&amp;TEXT(COUNTIF($L$5:L43, "1"), "0"), "")</f>
        <v>GIS-29</v>
      </c>
      <c r="B43" s="83" t="s">
        <v>10</v>
      </c>
      <c r="C43" s="140" t="s">
        <v>1132</v>
      </c>
      <c r="D43" s="197"/>
      <c r="E43" s="281"/>
      <c r="F43" s="281"/>
      <c r="G43" s="88" t="s">
        <v>67</v>
      </c>
      <c r="I43" s="110">
        <f t="shared" si="3"/>
        <v>1</v>
      </c>
      <c r="J43" s="110">
        <f t="shared" si="4"/>
        <v>0</v>
      </c>
      <c r="K43" s="110">
        <f t="shared" si="5"/>
        <v>0</v>
      </c>
      <c r="L43" s="43">
        <v>1</v>
      </c>
      <c r="N43" s="51" t="s">
        <v>87</v>
      </c>
    </row>
    <row r="44" spans="1:14" ht="30" customHeight="1" x14ac:dyDescent="0.3">
      <c r="A44" s="250" t="str">
        <f>IF(L44=1,"GIS-"&amp;TEXT(COUNTIF($L$5:L44, "1"), "0"), "")</f>
        <v>GIS-30</v>
      </c>
      <c r="B44" s="83" t="s">
        <v>10</v>
      </c>
      <c r="C44" s="140" t="s">
        <v>1133</v>
      </c>
      <c r="D44" s="197"/>
      <c r="E44" s="281"/>
      <c r="F44" s="281"/>
      <c r="G44" s="88" t="s">
        <v>67</v>
      </c>
      <c r="H44" s="282"/>
      <c r="I44" s="110">
        <f t="shared" si="3"/>
        <v>1</v>
      </c>
      <c r="J44" s="110">
        <f t="shared" si="4"/>
        <v>0</v>
      </c>
      <c r="K44" s="110">
        <f t="shared" si="5"/>
        <v>0</v>
      </c>
      <c r="L44" s="43">
        <v>1</v>
      </c>
      <c r="N44" s="51" t="s">
        <v>87</v>
      </c>
    </row>
    <row r="45" spans="1:14" ht="30" customHeight="1" x14ac:dyDescent="0.3">
      <c r="A45" s="250" t="str">
        <f>IF(L45=1,"GIS-"&amp;TEXT(COUNTIF($L$5:L45, "1"), "0"), "")</f>
        <v>GIS-31</v>
      </c>
      <c r="B45" s="83" t="s">
        <v>10</v>
      </c>
      <c r="C45" s="84" t="s">
        <v>1134</v>
      </c>
      <c r="D45" s="279"/>
      <c r="E45" s="280"/>
      <c r="F45" s="280"/>
      <c r="G45" s="88" t="s">
        <v>67</v>
      </c>
      <c r="H45" s="282"/>
      <c r="I45" s="110">
        <f t="shared" si="3"/>
        <v>1</v>
      </c>
      <c r="J45" s="110">
        <f t="shared" si="4"/>
        <v>0</v>
      </c>
      <c r="K45" s="110">
        <f t="shared" si="5"/>
        <v>0</v>
      </c>
      <c r="L45" s="43">
        <v>1</v>
      </c>
      <c r="N45" s="51" t="s">
        <v>87</v>
      </c>
    </row>
    <row r="46" spans="1:14" x14ac:dyDescent="0.3">
      <c r="A46" s="53" t="str">
        <f>IF(L46=1,"GIS-"&amp;TEXT(COUNTIF($L$5:L46, "1"), "0"), "")</f>
        <v/>
      </c>
      <c r="B46" s="53"/>
      <c r="C46" s="144" t="s">
        <v>1135</v>
      </c>
      <c r="D46" s="275"/>
      <c r="E46" s="276"/>
      <c r="F46" s="276"/>
      <c r="G46" s="411"/>
      <c r="H46" s="282"/>
    </row>
    <row r="47" spans="1:14" ht="30" customHeight="1" x14ac:dyDescent="0.3">
      <c r="A47" s="250" t="str">
        <f>IF(L47=1,"GIS-"&amp;TEXT(COUNTIF($L$5:L47, "1"), "0"), "")</f>
        <v>GIS-32</v>
      </c>
      <c r="B47" s="77" t="s">
        <v>10</v>
      </c>
      <c r="C47" s="277" t="s">
        <v>1136</v>
      </c>
      <c r="D47" s="198"/>
      <c r="E47" s="278"/>
      <c r="F47" s="278"/>
      <c r="G47" s="82" t="s">
        <v>67</v>
      </c>
      <c r="H47" s="282"/>
      <c r="I47" s="110">
        <f>IF(NOT(ISBLANK($B47)),VLOOKUP($B47,specdata,2,FALSE()),"")</f>
        <v>1</v>
      </c>
      <c r="J47" s="110">
        <f>VLOOKUP(G47,AvailabilityData,2,FALSE())</f>
        <v>0</v>
      </c>
      <c r="K47" s="110">
        <f>I47*J47</f>
        <v>0</v>
      </c>
      <c r="L47" s="43">
        <v>1</v>
      </c>
      <c r="N47" s="51" t="s">
        <v>78</v>
      </c>
    </row>
    <row r="48" spans="1:14" ht="30" customHeight="1" x14ac:dyDescent="0.3">
      <c r="A48" s="250" t="str">
        <f>IF(L48=1,"GIS-"&amp;TEXT(COUNTIF($L$5:L48, "1"), "0"), "")</f>
        <v>GIS-33</v>
      </c>
      <c r="B48" s="83" t="s">
        <v>10</v>
      </c>
      <c r="C48" s="164" t="s">
        <v>1137</v>
      </c>
      <c r="D48" s="197"/>
      <c r="E48" s="281"/>
      <c r="F48" s="281"/>
      <c r="G48" s="88" t="s">
        <v>67</v>
      </c>
      <c r="H48" s="282"/>
      <c r="I48" s="110">
        <f>IF(NOT(ISBLANK($B48)),VLOOKUP($B48,specdata,2,FALSE()),"")</f>
        <v>1</v>
      </c>
      <c r="J48" s="110">
        <f>VLOOKUP(G48,AvailabilityData,2,FALSE())</f>
        <v>0</v>
      </c>
      <c r="K48" s="110">
        <f>I48*J48</f>
        <v>0</v>
      </c>
      <c r="L48" s="43">
        <v>1</v>
      </c>
      <c r="N48" s="51" t="s">
        <v>78</v>
      </c>
    </row>
    <row r="49" spans="1:14" ht="36" customHeight="1" x14ac:dyDescent="0.3">
      <c r="A49" s="250" t="str">
        <f>IF(L49=1,"GIS-"&amp;TEXT(COUNTIF($L$5:L49, "1"), "0"), "")</f>
        <v>GIS-34</v>
      </c>
      <c r="B49" s="83" t="s">
        <v>10</v>
      </c>
      <c r="C49" s="164" t="s">
        <v>1138</v>
      </c>
      <c r="D49" s="197"/>
      <c r="E49" s="281"/>
      <c r="F49" s="281"/>
      <c r="G49" s="88" t="s">
        <v>67</v>
      </c>
      <c r="H49" s="282"/>
      <c r="I49" s="110">
        <f>IF(NOT(ISBLANK($B49)),VLOOKUP($B49,specdata,2,FALSE()),"")</f>
        <v>1</v>
      </c>
      <c r="J49" s="110">
        <f>VLOOKUP(G49,AvailabilityData,2,FALSE())</f>
        <v>0</v>
      </c>
      <c r="K49" s="110">
        <f>I49*J49</f>
        <v>0</v>
      </c>
      <c r="L49" s="43">
        <v>1</v>
      </c>
      <c r="N49" s="51" t="s">
        <v>78</v>
      </c>
    </row>
    <row r="50" spans="1:14" ht="30" customHeight="1" x14ac:dyDescent="0.3">
      <c r="A50" s="250" t="str">
        <f>IF(L50=1,"GIS-"&amp;TEXT(COUNTIF($L$5:L50, "1"), "0"), "")</f>
        <v>GIS-35</v>
      </c>
      <c r="B50" s="83" t="s">
        <v>10</v>
      </c>
      <c r="C50" s="164" t="s">
        <v>1139</v>
      </c>
      <c r="D50" s="197"/>
      <c r="E50" s="281"/>
      <c r="F50" s="281"/>
      <c r="G50" s="88" t="s">
        <v>67</v>
      </c>
      <c r="H50" s="282"/>
      <c r="I50" s="110">
        <f>IF(NOT(ISBLANK($B50)),VLOOKUP($B50,specdata,2,FALSE()),"")</f>
        <v>1</v>
      </c>
      <c r="J50" s="110">
        <f>VLOOKUP(G50,AvailabilityData,2,FALSE())</f>
        <v>0</v>
      </c>
      <c r="K50" s="110">
        <f>I50*J50</f>
        <v>0</v>
      </c>
      <c r="L50" s="43">
        <v>1</v>
      </c>
      <c r="N50" s="51" t="s">
        <v>78</v>
      </c>
    </row>
    <row r="51" spans="1:14" ht="30" customHeight="1" x14ac:dyDescent="0.3">
      <c r="A51" s="250" t="str">
        <f>IF(L51=1,"GIS-"&amp;TEXT(COUNTIF($L$5:L51, "1"), "0"), "")</f>
        <v>GIS-36</v>
      </c>
      <c r="B51" s="98" t="s">
        <v>10</v>
      </c>
      <c r="C51" s="95" t="s">
        <v>1140</v>
      </c>
      <c r="D51" s="279"/>
      <c r="E51" s="280"/>
      <c r="F51" s="280"/>
      <c r="G51" s="88" t="s">
        <v>67</v>
      </c>
      <c r="H51" s="282"/>
      <c r="I51" s="110">
        <f>IF(NOT(ISBLANK($B51)),VLOOKUP($B51,specdata,2,FALSE()),"")</f>
        <v>1</v>
      </c>
      <c r="J51" s="110">
        <f>VLOOKUP(G51,AvailabilityData,2,FALSE())</f>
        <v>0</v>
      </c>
      <c r="K51" s="110">
        <f>I51*J51</f>
        <v>0</v>
      </c>
      <c r="L51" s="43">
        <v>1</v>
      </c>
      <c r="N51" s="51" t="s">
        <v>78</v>
      </c>
    </row>
    <row r="52" spans="1:14" x14ac:dyDescent="0.3">
      <c r="A52" s="53" t="str">
        <f>IF(L52=1,"GIS-"&amp;TEXT(COUNTIF($L$5:L52, "1"), "0"), "")</f>
        <v/>
      </c>
      <c r="B52" s="53"/>
      <c r="C52" s="144" t="s">
        <v>1141</v>
      </c>
      <c r="D52" s="275"/>
      <c r="E52" s="276"/>
      <c r="F52" s="276"/>
      <c r="G52" s="411"/>
      <c r="H52" s="282"/>
    </row>
    <row r="53" spans="1:14" ht="30" customHeight="1" x14ac:dyDescent="0.3">
      <c r="A53" s="250" t="str">
        <f>IF(L53=1,"GIS-"&amp;TEXT(COUNTIF($L$5:L53, "1"), "0"), "")</f>
        <v>GIS-37</v>
      </c>
      <c r="B53" s="400" t="s">
        <v>18</v>
      </c>
      <c r="C53" s="119" t="s">
        <v>1142</v>
      </c>
      <c r="D53" s="283"/>
      <c r="E53" s="284"/>
      <c r="F53" s="284"/>
      <c r="G53" s="82" t="s">
        <v>67</v>
      </c>
      <c r="I53" s="110">
        <f>IF(NOT(ISBLANK($B53)),VLOOKUP($B53,specdata,2,FALSE()),"")</f>
        <v>0</v>
      </c>
      <c r="J53" s="110">
        <f>VLOOKUP(G53,AvailabilityData,2,FALSE())</f>
        <v>0</v>
      </c>
      <c r="K53" s="110">
        <f>I53*J53</f>
        <v>0</v>
      </c>
      <c r="L53" s="43">
        <v>1</v>
      </c>
      <c r="N53" s="51" t="s">
        <v>87</v>
      </c>
    </row>
    <row r="54" spans="1:14" x14ac:dyDescent="0.3">
      <c r="A54" s="53" t="str">
        <f>IF(L54=1,"GIS-"&amp;TEXT(COUNTIF($L$5:L54, "1"), "0"), "")</f>
        <v/>
      </c>
      <c r="B54" s="53"/>
      <c r="C54" s="144" t="s">
        <v>1143</v>
      </c>
      <c r="D54" s="275"/>
      <c r="E54" s="276"/>
      <c r="F54" s="276"/>
      <c r="G54" s="411"/>
      <c r="H54" s="282"/>
    </row>
    <row r="55" spans="1:14" ht="30" customHeight="1" x14ac:dyDescent="0.3">
      <c r="A55" s="250" t="str">
        <f>IF(L55=1,"GIS-"&amp;TEXT(COUNTIF($L$5:L55, "1"), "0"), "")</f>
        <v>GIS-38</v>
      </c>
      <c r="B55" s="112" t="s">
        <v>10</v>
      </c>
      <c r="C55" s="119" t="s">
        <v>1144</v>
      </c>
      <c r="D55" s="283"/>
      <c r="E55" s="284"/>
      <c r="F55" s="284"/>
      <c r="G55" s="82" t="s">
        <v>67</v>
      </c>
      <c r="H55" s="282"/>
      <c r="I55" s="110">
        <f>IF(NOT(ISBLANK($B55)),VLOOKUP($B55,specdata,2,FALSE()),"")</f>
        <v>1</v>
      </c>
      <c r="J55" s="110">
        <f>VLOOKUP(G55,AvailabilityData,2,FALSE())</f>
        <v>0</v>
      </c>
      <c r="K55" s="110">
        <f>I55*J55</f>
        <v>0</v>
      </c>
      <c r="L55" s="43">
        <v>1</v>
      </c>
      <c r="N55" s="51" t="s">
        <v>78</v>
      </c>
    </row>
    <row r="56" spans="1:14" ht="31.2" x14ac:dyDescent="0.3">
      <c r="A56" s="53" t="str">
        <f>IF(L56=1,"GIS-"&amp;TEXT(COUNTIF($L$5:L56, "1"), "0"), "")</f>
        <v/>
      </c>
      <c r="B56" s="53"/>
      <c r="C56" s="126" t="s">
        <v>1145</v>
      </c>
      <c r="D56" s="275"/>
      <c r="E56" s="276"/>
      <c r="F56" s="276"/>
      <c r="G56" s="411"/>
      <c r="H56" s="282"/>
    </row>
    <row r="57" spans="1:14" ht="30" customHeight="1" x14ac:dyDescent="0.3">
      <c r="A57" s="250" t="str">
        <f>IF(L57=1,"GIS-"&amp;TEXT(COUNTIF($L$5:L57, "1"), "0"), "")</f>
        <v>GIS-39</v>
      </c>
      <c r="B57" s="400" t="s">
        <v>18</v>
      </c>
      <c r="C57" s="140" t="s">
        <v>1146</v>
      </c>
      <c r="D57" s="197"/>
      <c r="E57" s="281"/>
      <c r="F57" s="281"/>
      <c r="G57" s="88" t="s">
        <v>67</v>
      </c>
      <c r="H57" s="282"/>
      <c r="I57" s="110">
        <f>IF(NOT(ISBLANK($B57)),VLOOKUP($B57,specdata,2,FALSE()),"")</f>
        <v>0</v>
      </c>
      <c r="J57" s="110">
        <f>VLOOKUP(G57,AvailabilityData,2,FALSE())</f>
        <v>0</v>
      </c>
      <c r="K57" s="110">
        <f>I57*J57</f>
        <v>0</v>
      </c>
      <c r="L57" s="43">
        <v>1</v>
      </c>
      <c r="N57" s="51" t="s">
        <v>87</v>
      </c>
    </row>
    <row r="58" spans="1:14" ht="30" customHeight="1" x14ac:dyDescent="0.3">
      <c r="A58" s="250" t="str">
        <f>IF(L58=1,"GIS-"&amp;TEXT(COUNTIF($L$5:L58, "1"), "0"), "")</f>
        <v>GIS-40</v>
      </c>
      <c r="B58" s="83" t="s">
        <v>9</v>
      </c>
      <c r="C58" s="140" t="s">
        <v>1147</v>
      </c>
      <c r="D58" s="197"/>
      <c r="E58" s="281"/>
      <c r="F58" s="281"/>
      <c r="G58" s="88" t="s">
        <v>67</v>
      </c>
      <c r="H58" s="282"/>
      <c r="L58" s="43">
        <v>1</v>
      </c>
      <c r="N58" s="51" t="s">
        <v>87</v>
      </c>
    </row>
    <row r="59" spans="1:14" ht="30" customHeight="1" x14ac:dyDescent="0.3">
      <c r="A59" s="250" t="str">
        <f>IF(L59=1,"GIS-"&amp;TEXT(COUNTIF($L$5:L59, "1"), "0"), "")</f>
        <v>GIS-41</v>
      </c>
      <c r="B59" s="83" t="s">
        <v>9</v>
      </c>
      <c r="C59" s="140" t="s">
        <v>1148</v>
      </c>
      <c r="D59" s="197"/>
      <c r="E59" s="281"/>
      <c r="F59" s="281"/>
      <c r="G59" s="88" t="s">
        <v>67</v>
      </c>
      <c r="H59" s="282"/>
      <c r="I59" s="110">
        <f t="shared" ref="I59:I67" si="6">IF(NOT(ISBLANK($B59)),VLOOKUP($B59,specdata,2,FALSE()),"")</f>
        <v>5</v>
      </c>
      <c r="J59" s="110">
        <f t="shared" ref="J59:J67" si="7">VLOOKUP(G59,AvailabilityData,2,FALSE())</f>
        <v>0</v>
      </c>
      <c r="K59" s="110">
        <f t="shared" ref="K59:K67" si="8">I59*J59</f>
        <v>0</v>
      </c>
      <c r="L59" s="43">
        <v>1</v>
      </c>
      <c r="N59" s="51" t="s">
        <v>87</v>
      </c>
    </row>
    <row r="60" spans="1:14" ht="30" customHeight="1" x14ac:dyDescent="0.3">
      <c r="A60" s="250" t="str">
        <f>IF(L60=1,"GIS-"&amp;TEXT(COUNTIF($L$5:L60, "1"), "0"), "")</f>
        <v>GIS-42</v>
      </c>
      <c r="B60" s="83" t="s">
        <v>9</v>
      </c>
      <c r="C60" s="140" t="s">
        <v>1149</v>
      </c>
      <c r="D60" s="197"/>
      <c r="E60" s="281"/>
      <c r="F60" s="281"/>
      <c r="G60" s="88" t="s">
        <v>67</v>
      </c>
      <c r="H60" s="282"/>
      <c r="I60" s="110">
        <f t="shared" si="6"/>
        <v>5</v>
      </c>
      <c r="J60" s="110">
        <f t="shared" si="7"/>
        <v>0</v>
      </c>
      <c r="K60" s="110">
        <f t="shared" si="8"/>
        <v>0</v>
      </c>
      <c r="L60" s="43">
        <v>1</v>
      </c>
      <c r="N60" s="51" t="s">
        <v>87</v>
      </c>
    </row>
    <row r="61" spans="1:14" ht="30" customHeight="1" x14ac:dyDescent="0.3">
      <c r="A61" s="250" t="str">
        <f>IF(L61=1,"GIS-"&amp;TEXT(COUNTIF($L$5:L61, "1"), "0"), "")</f>
        <v>GIS-43</v>
      </c>
      <c r="B61" s="83" t="s">
        <v>9</v>
      </c>
      <c r="C61" s="140" t="s">
        <v>1150</v>
      </c>
      <c r="D61" s="197"/>
      <c r="E61" s="281"/>
      <c r="F61" s="281"/>
      <c r="G61" s="88" t="s">
        <v>67</v>
      </c>
      <c r="H61" s="282"/>
      <c r="I61" s="110">
        <f t="shared" si="6"/>
        <v>5</v>
      </c>
      <c r="J61" s="110">
        <f t="shared" si="7"/>
        <v>0</v>
      </c>
      <c r="K61" s="110">
        <f t="shared" si="8"/>
        <v>0</v>
      </c>
      <c r="L61" s="43">
        <v>1</v>
      </c>
      <c r="N61" s="51" t="s">
        <v>87</v>
      </c>
    </row>
    <row r="62" spans="1:14" ht="30" customHeight="1" x14ac:dyDescent="0.3">
      <c r="A62" s="250" t="str">
        <f>IF(L62=1,"GIS-"&amp;TEXT(COUNTIF($L$5:L62, "1"), "0"), "")</f>
        <v>GIS-44</v>
      </c>
      <c r="B62" s="83" t="s">
        <v>9</v>
      </c>
      <c r="C62" s="140" t="s">
        <v>1151</v>
      </c>
      <c r="D62" s="197"/>
      <c r="E62" s="281"/>
      <c r="F62" s="281"/>
      <c r="G62" s="88" t="s">
        <v>67</v>
      </c>
      <c r="H62" s="282"/>
      <c r="I62" s="110">
        <f t="shared" si="6"/>
        <v>5</v>
      </c>
      <c r="J62" s="110">
        <f t="shared" si="7"/>
        <v>0</v>
      </c>
      <c r="K62" s="110">
        <f t="shared" si="8"/>
        <v>0</v>
      </c>
      <c r="L62" s="43">
        <v>1</v>
      </c>
      <c r="N62" s="51" t="s">
        <v>87</v>
      </c>
    </row>
    <row r="63" spans="1:14" ht="30" customHeight="1" x14ac:dyDescent="0.3">
      <c r="A63" s="250" t="str">
        <f>IF(L63=1,"GIS-"&amp;TEXT(COUNTIF($L$5:L63, "1"), "0"), "")</f>
        <v>GIS-45</v>
      </c>
      <c r="B63" s="83" t="s">
        <v>9</v>
      </c>
      <c r="C63" s="140" t="s">
        <v>1152</v>
      </c>
      <c r="D63" s="197"/>
      <c r="E63" s="281"/>
      <c r="F63" s="281"/>
      <c r="G63" s="88" t="s">
        <v>67</v>
      </c>
      <c r="H63" s="282"/>
      <c r="I63" s="110">
        <f t="shared" si="6"/>
        <v>5</v>
      </c>
      <c r="J63" s="110">
        <f t="shared" si="7"/>
        <v>0</v>
      </c>
      <c r="K63" s="110">
        <f t="shared" si="8"/>
        <v>0</v>
      </c>
      <c r="L63" s="43">
        <v>1</v>
      </c>
      <c r="N63" s="51" t="s">
        <v>87</v>
      </c>
    </row>
    <row r="64" spans="1:14" ht="30" customHeight="1" x14ac:dyDescent="0.3">
      <c r="A64" s="250" t="str">
        <f>IF(L64=1,"GIS-"&amp;TEXT(COUNTIF($L$5:L64, "1"), "0"), "")</f>
        <v>GIS-46</v>
      </c>
      <c r="B64" s="400" t="s">
        <v>18</v>
      </c>
      <c r="C64" s="140" t="s">
        <v>1153</v>
      </c>
      <c r="D64" s="197"/>
      <c r="E64" s="281"/>
      <c r="F64" s="281"/>
      <c r="G64" s="88" t="s">
        <v>67</v>
      </c>
      <c r="H64" s="282"/>
      <c r="I64" s="110">
        <f t="shared" si="6"/>
        <v>0</v>
      </c>
      <c r="J64" s="110">
        <f t="shared" si="7"/>
        <v>0</v>
      </c>
      <c r="K64" s="110">
        <f t="shared" si="8"/>
        <v>0</v>
      </c>
      <c r="L64" s="43">
        <v>1</v>
      </c>
      <c r="N64" s="51" t="s">
        <v>87</v>
      </c>
    </row>
    <row r="65" spans="1:14" ht="30" customHeight="1" x14ac:dyDescent="0.3">
      <c r="A65" s="250" t="str">
        <f>IF(L65=1,"GIS-"&amp;TEXT(COUNTIF($L$5:L65, "1"), "0"), "")</f>
        <v>GIS-47</v>
      </c>
      <c r="B65" s="83" t="s">
        <v>9</v>
      </c>
      <c r="C65" s="140" t="s">
        <v>1154</v>
      </c>
      <c r="D65" s="197"/>
      <c r="E65" s="281"/>
      <c r="F65" s="281"/>
      <c r="G65" s="88" t="s">
        <v>67</v>
      </c>
      <c r="H65" s="282"/>
      <c r="I65" s="110">
        <f t="shared" si="6"/>
        <v>5</v>
      </c>
      <c r="J65" s="110">
        <f t="shared" si="7"/>
        <v>0</v>
      </c>
      <c r="K65" s="110">
        <f t="shared" si="8"/>
        <v>0</v>
      </c>
      <c r="L65" s="43">
        <v>1</v>
      </c>
      <c r="N65" s="51" t="s">
        <v>87</v>
      </c>
    </row>
    <row r="66" spans="1:14" ht="30" customHeight="1" x14ac:dyDescent="0.3">
      <c r="A66" s="250" t="str">
        <f>IF(L66=1,"GIS-"&amp;TEXT(COUNTIF($L$5:L66, "1"), "0"), "")</f>
        <v>GIS-48</v>
      </c>
      <c r="B66" s="83" t="s">
        <v>9</v>
      </c>
      <c r="C66" s="140" t="s">
        <v>1155</v>
      </c>
      <c r="D66" s="197"/>
      <c r="E66" s="281"/>
      <c r="F66" s="281"/>
      <c r="G66" s="88" t="s">
        <v>67</v>
      </c>
      <c r="H66" s="282"/>
      <c r="I66" s="110">
        <f t="shared" si="6"/>
        <v>5</v>
      </c>
      <c r="J66" s="110">
        <f t="shared" si="7"/>
        <v>0</v>
      </c>
      <c r="K66" s="110">
        <f t="shared" si="8"/>
        <v>0</v>
      </c>
      <c r="L66" s="43">
        <v>1</v>
      </c>
      <c r="N66" s="51" t="s">
        <v>87</v>
      </c>
    </row>
    <row r="67" spans="1:14" ht="30" customHeight="1" x14ac:dyDescent="0.3">
      <c r="A67" s="250" t="str">
        <f>IF(L67=1,"GIS-"&amp;TEXT(COUNTIF($L$5:L67, "1"), "0"), "")</f>
        <v>GIS-49</v>
      </c>
      <c r="B67" s="401" t="s">
        <v>18</v>
      </c>
      <c r="C67" s="84" t="s">
        <v>1156</v>
      </c>
      <c r="D67" s="279"/>
      <c r="E67" s="280"/>
      <c r="F67" s="280"/>
      <c r="G67" s="88" t="s">
        <v>67</v>
      </c>
      <c r="H67" s="282"/>
      <c r="I67" s="110">
        <f t="shared" si="6"/>
        <v>0</v>
      </c>
      <c r="J67" s="110">
        <f t="shared" si="7"/>
        <v>0</v>
      </c>
      <c r="K67" s="110">
        <f t="shared" si="8"/>
        <v>0</v>
      </c>
      <c r="L67" s="43">
        <v>1</v>
      </c>
      <c r="N67" s="51" t="s">
        <v>87</v>
      </c>
    </row>
    <row r="68" spans="1:14" x14ac:dyDescent="0.3">
      <c r="A68" s="53" t="str">
        <f>IF(L68=1,"GIS-"&amp;TEXT(COUNTIF($L$5:L68, "1"), "0"), "")</f>
        <v/>
      </c>
      <c r="B68" s="53"/>
      <c r="C68" s="144" t="s">
        <v>1157</v>
      </c>
      <c r="D68" s="275"/>
      <c r="E68" s="276"/>
      <c r="F68" s="276"/>
      <c r="G68" s="411"/>
      <c r="H68" s="282"/>
    </row>
    <row r="69" spans="1:14" ht="30" customHeight="1" x14ac:dyDescent="0.3">
      <c r="A69" s="250" t="str">
        <f>IF(L69=1,"GIS-"&amp;TEXT(COUNTIF($L$5:L69, "1"), "0"), "")</f>
        <v>GIS-50</v>
      </c>
      <c r="B69" s="112" t="s">
        <v>10</v>
      </c>
      <c r="C69" s="119" t="s">
        <v>1158</v>
      </c>
      <c r="D69" s="283"/>
      <c r="E69" s="284"/>
      <c r="F69" s="284"/>
      <c r="G69" s="82" t="s">
        <v>67</v>
      </c>
      <c r="H69" s="282"/>
      <c r="I69" s="110">
        <f>IF(NOT(ISBLANK($B69)),VLOOKUP($B69,specdata,2,FALSE()),"")</f>
        <v>1</v>
      </c>
      <c r="J69" s="110">
        <f>VLOOKUP(G69,AvailabilityData,2,FALSE())</f>
        <v>0</v>
      </c>
      <c r="K69" s="110">
        <f>I69*J69</f>
        <v>0</v>
      </c>
      <c r="L69" s="43">
        <v>1</v>
      </c>
      <c r="N69" s="51" t="s">
        <v>78</v>
      </c>
    </row>
    <row r="70" spans="1:14" ht="23.25" customHeight="1" x14ac:dyDescent="0.3">
      <c r="A70" s="53" t="str">
        <f>IF(L70=1,"GIS-"&amp;TEXT(COUNTIF($L$5:L70, "1"), "0"), "")</f>
        <v/>
      </c>
      <c r="B70" s="53"/>
      <c r="C70" s="126" t="s">
        <v>1159</v>
      </c>
      <c r="D70" s="275"/>
      <c r="E70" s="276"/>
      <c r="F70" s="276"/>
      <c r="G70" s="411"/>
      <c r="H70" s="282"/>
    </row>
    <row r="71" spans="1:14" ht="30" customHeight="1" x14ac:dyDescent="0.3">
      <c r="A71" s="250" t="str">
        <f>IF(L71=1,"GIS-"&amp;TEXT(COUNTIF($L$5:L71, "1"), "0"), "")</f>
        <v>GIS-51</v>
      </c>
      <c r="B71" s="77" t="s">
        <v>10</v>
      </c>
      <c r="C71" s="251" t="s">
        <v>1160</v>
      </c>
      <c r="D71" s="198"/>
      <c r="E71" s="278"/>
      <c r="F71" s="278"/>
      <c r="G71" s="82" t="s">
        <v>67</v>
      </c>
      <c r="I71" s="110">
        <f>IF(NOT(ISBLANK($B71)),VLOOKUP($B71,specdata,2,FALSE()),"")</f>
        <v>1</v>
      </c>
      <c r="J71" s="110">
        <f>VLOOKUP(G71,AvailabilityData,2,FALSE())</f>
        <v>0</v>
      </c>
      <c r="K71" s="110">
        <f>I71*J71</f>
        <v>0</v>
      </c>
      <c r="L71" s="43">
        <v>1</v>
      </c>
      <c r="N71" s="51" t="s">
        <v>78</v>
      </c>
    </row>
    <row r="72" spans="1:14" ht="30" customHeight="1" x14ac:dyDescent="0.3">
      <c r="A72" s="250" t="str">
        <f>IF(L72=1,"GIS-"&amp;TEXT(COUNTIF($L$5:L72, "1"), "0"), "")</f>
        <v>GIS-52</v>
      </c>
      <c r="B72" s="83" t="s">
        <v>10</v>
      </c>
      <c r="C72" s="140" t="s">
        <v>1161</v>
      </c>
      <c r="D72" s="197"/>
      <c r="E72" s="281"/>
      <c r="F72" s="281"/>
      <c r="G72" s="88" t="s">
        <v>67</v>
      </c>
      <c r="I72" s="110">
        <f>IF(NOT(ISBLANK($B72)),VLOOKUP($B72,specdata,2,FALSE()),"")</f>
        <v>1</v>
      </c>
      <c r="J72" s="110">
        <f>VLOOKUP(G72,AvailabilityData,2,FALSE())</f>
        <v>0</v>
      </c>
      <c r="K72" s="110">
        <f>I72*J72</f>
        <v>0</v>
      </c>
      <c r="L72" s="43">
        <v>1</v>
      </c>
      <c r="N72" s="51" t="s">
        <v>78</v>
      </c>
    </row>
    <row r="73" spans="1:14" ht="30" customHeight="1" x14ac:dyDescent="0.3">
      <c r="A73" s="250" t="str">
        <f>IF(L73=1,"GIS-"&amp;TEXT(COUNTIF($L$5:L73, "1"), "0"), "")</f>
        <v>GIS-53</v>
      </c>
      <c r="B73" s="83" t="s">
        <v>10</v>
      </c>
      <c r="C73" s="140" t="s">
        <v>1162</v>
      </c>
      <c r="D73" s="197"/>
      <c r="E73" s="281"/>
      <c r="F73" s="281"/>
      <c r="G73" s="88" t="s">
        <v>67</v>
      </c>
      <c r="I73" s="110">
        <f>IF(NOT(ISBLANK($B73)),VLOOKUP($B73,specdata,2,FALSE()),"")</f>
        <v>1</v>
      </c>
      <c r="J73" s="110">
        <f>VLOOKUP(G73,AvailabilityData,2,FALSE())</f>
        <v>0</v>
      </c>
      <c r="K73" s="110">
        <f>I73*J73</f>
        <v>0</v>
      </c>
      <c r="L73" s="43">
        <v>1</v>
      </c>
      <c r="N73" s="51" t="s">
        <v>78</v>
      </c>
    </row>
    <row r="74" spans="1:14" ht="30" customHeight="1" x14ac:dyDescent="0.3">
      <c r="A74" s="250" t="str">
        <f>IF(L74=1,"GIS-"&amp;TEXT(COUNTIF($L$5:L74, "1"), "0"), "")</f>
        <v>GIS-54</v>
      </c>
      <c r="B74" s="83" t="s">
        <v>10</v>
      </c>
      <c r="C74" s="140" t="s">
        <v>1163</v>
      </c>
      <c r="D74" s="197"/>
      <c r="E74" s="281"/>
      <c r="F74" s="281"/>
      <c r="G74" s="88" t="s">
        <v>67</v>
      </c>
      <c r="I74" s="110">
        <f>IF(NOT(ISBLANK($B74)),VLOOKUP($B74,specdata,2,FALSE()),"")</f>
        <v>1</v>
      </c>
      <c r="J74" s="110">
        <f>VLOOKUP(G74,AvailabilityData,2,FALSE())</f>
        <v>0</v>
      </c>
      <c r="K74" s="110">
        <f>I74*J74</f>
        <v>0</v>
      </c>
      <c r="L74" s="43">
        <v>1</v>
      </c>
      <c r="N74" s="51" t="s">
        <v>78</v>
      </c>
    </row>
    <row r="75" spans="1:14" ht="30" customHeight="1" x14ac:dyDescent="0.3">
      <c r="A75" s="250" t="str">
        <f>IF(L75=1,"GIS-"&amp;TEXT(COUNTIF($L$5:L75, "1"), "0"), "")</f>
        <v>GIS-55</v>
      </c>
      <c r="B75" s="83" t="s">
        <v>10</v>
      </c>
      <c r="C75" s="140" t="s">
        <v>1164</v>
      </c>
      <c r="D75" s="197"/>
      <c r="E75" s="281"/>
      <c r="F75" s="281"/>
      <c r="G75" s="88" t="s">
        <v>67</v>
      </c>
      <c r="I75" s="110">
        <f>IF(NOT(ISBLANK($B75)),VLOOKUP($B75,specdata,2,FALSE()),"")</f>
        <v>1</v>
      </c>
      <c r="J75" s="110">
        <f>VLOOKUP(G75,AvailabilityData,2,FALSE())</f>
        <v>0</v>
      </c>
      <c r="K75" s="110">
        <f>I75*J75</f>
        <v>0</v>
      </c>
      <c r="L75" s="43">
        <v>1</v>
      </c>
      <c r="N75" s="51" t="s">
        <v>78</v>
      </c>
    </row>
    <row r="76" spans="1:14" ht="30" customHeight="1" x14ac:dyDescent="0.3">
      <c r="A76" s="250" t="str">
        <f>IF(L76=1,"GIS-"&amp;TEXT(COUNTIF($L$5:L76, "1"), "0"), "")</f>
        <v>GIS-56</v>
      </c>
      <c r="B76" s="98" t="s">
        <v>10</v>
      </c>
      <c r="C76" s="84" t="s">
        <v>1165</v>
      </c>
      <c r="D76" s="279"/>
      <c r="E76" s="280"/>
      <c r="F76" s="280"/>
      <c r="G76" s="88" t="s">
        <v>67</v>
      </c>
      <c r="L76" s="43">
        <v>1</v>
      </c>
    </row>
    <row r="77" spans="1:14" x14ac:dyDescent="0.3">
      <c r="A77" s="53" t="str">
        <f>IF(L77=1,"GIS-"&amp;TEXT(COUNTIF($L$5:L77, "1"), "0"), "")</f>
        <v/>
      </c>
      <c r="B77" s="121"/>
      <c r="C77" s="153" t="s">
        <v>1166</v>
      </c>
      <c r="D77" s="273"/>
      <c r="E77" s="274"/>
      <c r="F77" s="274"/>
      <c r="G77" s="411"/>
    </row>
    <row r="78" spans="1:14" ht="31.2" x14ac:dyDescent="0.3">
      <c r="A78" s="53" t="str">
        <f>IF(L78=1,"GIS-"&amp;TEXT(COUNTIF($L$5:L78, "1"), "0"), "")</f>
        <v/>
      </c>
      <c r="B78" s="53"/>
      <c r="C78" s="126" t="s">
        <v>1167</v>
      </c>
      <c r="D78" s="275"/>
      <c r="E78" s="276"/>
      <c r="F78" s="276"/>
      <c r="G78" s="411"/>
    </row>
    <row r="79" spans="1:14" ht="30" customHeight="1" x14ac:dyDescent="0.3">
      <c r="A79" s="250" t="str">
        <f>IF(L79=1,"GIS-"&amp;TEXT(COUNTIF($L$5:L79, "1"), "0"), "")</f>
        <v>GIS-57</v>
      </c>
      <c r="B79" s="83" t="s">
        <v>10</v>
      </c>
      <c r="C79" s="140" t="s">
        <v>1168</v>
      </c>
      <c r="D79" s="197"/>
      <c r="E79" s="281"/>
      <c r="F79" s="281"/>
      <c r="G79" s="88" t="s">
        <v>67</v>
      </c>
      <c r="I79" s="110">
        <f t="shared" ref="I79:I82" si="9">IF(NOT(ISBLANK($B79)),VLOOKUP($B79,specdata,2,FALSE()),"")</f>
        <v>1</v>
      </c>
      <c r="J79" s="110">
        <f t="shared" ref="J79:J82" si="10">VLOOKUP(G79,AvailabilityData,2,FALSE())</f>
        <v>0</v>
      </c>
      <c r="K79" s="110">
        <f t="shared" ref="K79:K82" si="11">I79*J79</f>
        <v>0</v>
      </c>
      <c r="L79" s="43">
        <v>1</v>
      </c>
      <c r="N79" s="51" t="s">
        <v>87</v>
      </c>
    </row>
    <row r="80" spans="1:14" ht="30" customHeight="1" x14ac:dyDescent="0.3">
      <c r="A80" s="250" t="str">
        <f>IF(L80=1,"GIS-"&amp;TEXT(COUNTIF($L$5:L80, "1"), "0"), "")</f>
        <v>GIS-58</v>
      </c>
      <c r="B80" s="83" t="s">
        <v>10</v>
      </c>
      <c r="C80" s="140" t="s">
        <v>1169</v>
      </c>
      <c r="D80" s="197"/>
      <c r="E80" s="281"/>
      <c r="F80" s="281"/>
      <c r="G80" s="88" t="s">
        <v>67</v>
      </c>
      <c r="I80" s="110">
        <f t="shared" si="9"/>
        <v>1</v>
      </c>
      <c r="J80" s="110">
        <f t="shared" si="10"/>
        <v>0</v>
      </c>
      <c r="K80" s="110">
        <f t="shared" si="11"/>
        <v>0</v>
      </c>
      <c r="L80" s="43">
        <v>1</v>
      </c>
      <c r="N80" s="51" t="s">
        <v>87</v>
      </c>
    </row>
    <row r="81" spans="1:14" ht="30" customHeight="1" x14ac:dyDescent="0.3">
      <c r="A81" s="250" t="str">
        <f>IF(L81=1,"GIS-"&amp;TEXT(COUNTIF($L$5:L81, "1"), "0"), "")</f>
        <v>GIS-59</v>
      </c>
      <c r="B81" s="83" t="s">
        <v>10</v>
      </c>
      <c r="C81" s="140" t="s">
        <v>1170</v>
      </c>
      <c r="D81" s="197"/>
      <c r="E81" s="281"/>
      <c r="F81" s="281"/>
      <c r="G81" s="88" t="s">
        <v>67</v>
      </c>
      <c r="I81" s="110">
        <f t="shared" si="9"/>
        <v>1</v>
      </c>
      <c r="J81" s="110">
        <f t="shared" si="10"/>
        <v>0</v>
      </c>
      <c r="K81" s="110">
        <f t="shared" si="11"/>
        <v>0</v>
      </c>
      <c r="L81" s="43">
        <v>1</v>
      </c>
      <c r="N81" s="51" t="s">
        <v>87</v>
      </c>
    </row>
    <row r="82" spans="1:14" ht="30" customHeight="1" x14ac:dyDescent="0.3">
      <c r="A82" s="250" t="str">
        <f>IF(L82=1,"GIS-"&amp;TEXT(COUNTIF($L$5:L82, "1"), "0"), "")</f>
        <v>GIS-60</v>
      </c>
      <c r="B82" s="83" t="s">
        <v>10</v>
      </c>
      <c r="C82" s="140" t="s">
        <v>1171</v>
      </c>
      <c r="D82" s="197"/>
      <c r="E82" s="281"/>
      <c r="F82" s="281"/>
      <c r="G82" s="88" t="s">
        <v>67</v>
      </c>
      <c r="I82" s="110">
        <f t="shared" si="9"/>
        <v>1</v>
      </c>
      <c r="J82" s="110">
        <f t="shared" si="10"/>
        <v>0</v>
      </c>
      <c r="K82" s="110">
        <f t="shared" si="11"/>
        <v>0</v>
      </c>
      <c r="L82" s="43">
        <v>1</v>
      </c>
      <c r="N82" s="51" t="s">
        <v>87</v>
      </c>
    </row>
    <row r="83" spans="1:14" ht="30" customHeight="1" x14ac:dyDescent="0.3">
      <c r="A83" s="250" t="str">
        <f>IF(L83=1,"GIS-"&amp;TEXT(COUNTIF($L$5:L83, "1"), "0"), "")</f>
        <v>GIS-61</v>
      </c>
      <c r="B83" s="83" t="s">
        <v>9</v>
      </c>
      <c r="C83" s="140" t="s">
        <v>1172</v>
      </c>
      <c r="D83" s="197"/>
      <c r="E83" s="281"/>
      <c r="F83" s="281"/>
      <c r="G83" s="88" t="s">
        <v>67</v>
      </c>
      <c r="I83" s="110">
        <f t="shared" ref="I83:I86" si="12">IF(NOT(ISBLANK($B83)),VLOOKUP($B83,specdata,2,FALSE()),"")</f>
        <v>5</v>
      </c>
      <c r="J83" s="110">
        <f t="shared" ref="J83:J86" si="13">VLOOKUP(G83,AvailabilityData,2,FALSE())</f>
        <v>0</v>
      </c>
      <c r="K83" s="110">
        <f t="shared" ref="K83:K86" si="14">I83*J83</f>
        <v>0</v>
      </c>
      <c r="L83" s="43">
        <v>1</v>
      </c>
      <c r="N83" s="51" t="s">
        <v>87</v>
      </c>
    </row>
    <row r="84" spans="1:14" ht="30" customHeight="1" x14ac:dyDescent="0.3">
      <c r="A84" s="250" t="str">
        <f>IF(L84=1,"GIS-"&amp;TEXT(COUNTIF($L$5:L84, "1"), "0"), "")</f>
        <v>GIS-62</v>
      </c>
      <c r="B84" s="83" t="s">
        <v>9</v>
      </c>
      <c r="C84" s="140" t="s">
        <v>1173</v>
      </c>
      <c r="D84" s="197"/>
      <c r="E84" s="281"/>
      <c r="F84" s="281"/>
      <c r="G84" s="88" t="s">
        <v>67</v>
      </c>
      <c r="I84" s="110">
        <f t="shared" si="12"/>
        <v>5</v>
      </c>
      <c r="J84" s="110">
        <f t="shared" si="13"/>
        <v>0</v>
      </c>
      <c r="K84" s="110">
        <f t="shared" si="14"/>
        <v>0</v>
      </c>
      <c r="L84" s="43">
        <v>1</v>
      </c>
      <c r="N84" s="51" t="s">
        <v>87</v>
      </c>
    </row>
    <row r="85" spans="1:14" ht="30" customHeight="1" x14ac:dyDescent="0.3">
      <c r="A85" s="250" t="str">
        <f>IF(L85=1,"GIS-"&amp;TEXT(COUNTIF($L$5:L85, "1"), "0"), "")</f>
        <v>GIS-63</v>
      </c>
      <c r="B85" s="83" t="s">
        <v>9</v>
      </c>
      <c r="C85" s="140" t="s">
        <v>1174</v>
      </c>
      <c r="D85" s="197"/>
      <c r="E85" s="281"/>
      <c r="F85" s="281"/>
      <c r="G85" s="88" t="s">
        <v>67</v>
      </c>
      <c r="I85" s="110">
        <f t="shared" si="12"/>
        <v>5</v>
      </c>
      <c r="J85" s="110">
        <f t="shared" si="13"/>
        <v>0</v>
      </c>
      <c r="K85" s="110">
        <f t="shared" si="14"/>
        <v>0</v>
      </c>
      <c r="L85" s="43">
        <v>1</v>
      </c>
      <c r="N85" s="51" t="s">
        <v>87</v>
      </c>
    </row>
    <row r="86" spans="1:14" ht="30" customHeight="1" x14ac:dyDescent="0.3">
      <c r="A86" s="250" t="str">
        <f>IF(L86=1,"GIS-"&amp;TEXT(COUNTIF($L$5:L86, "1"), "0"), "")</f>
        <v>GIS-64</v>
      </c>
      <c r="B86" s="83" t="s">
        <v>10</v>
      </c>
      <c r="C86" s="140" t="s">
        <v>1175</v>
      </c>
      <c r="D86" s="197"/>
      <c r="E86" s="281"/>
      <c r="F86" s="281"/>
      <c r="G86" s="88" t="s">
        <v>67</v>
      </c>
      <c r="I86" s="110">
        <f t="shared" si="12"/>
        <v>1</v>
      </c>
      <c r="J86" s="110">
        <f t="shared" si="13"/>
        <v>0</v>
      </c>
      <c r="K86" s="110">
        <f t="shared" si="14"/>
        <v>0</v>
      </c>
      <c r="L86" s="43">
        <v>1</v>
      </c>
      <c r="N86" s="51" t="s">
        <v>87</v>
      </c>
    </row>
    <row r="87" spans="1:14" x14ac:dyDescent="0.3">
      <c r="A87" s="53" t="str">
        <f>IF(L87=1,"GIS-"&amp;TEXT(COUNTIF($L$5:L87, "1"), "0"), "")</f>
        <v/>
      </c>
      <c r="B87" s="53"/>
      <c r="C87" s="144" t="s">
        <v>1176</v>
      </c>
      <c r="D87" s="275"/>
      <c r="E87" s="276"/>
      <c r="F87" s="276"/>
      <c r="G87" s="411"/>
    </row>
    <row r="88" spans="1:14" ht="30" customHeight="1" x14ac:dyDescent="0.3">
      <c r="A88" s="250" t="str">
        <f>IF(L88=1,"GIS-"&amp;TEXT(COUNTIF($L$5:L88, "1"), "0"), "")</f>
        <v>GIS-65</v>
      </c>
      <c r="B88" s="112" t="s">
        <v>10</v>
      </c>
      <c r="C88" s="119" t="s">
        <v>1177</v>
      </c>
      <c r="D88" s="283"/>
      <c r="E88" s="284"/>
      <c r="F88" s="284"/>
      <c r="G88" s="88" t="s">
        <v>67</v>
      </c>
      <c r="I88" s="110">
        <f>IF(NOT(ISBLANK($B88)),VLOOKUP($B88,specdata,2,FALSE()),"")</f>
        <v>1</v>
      </c>
      <c r="J88" s="110">
        <f>VLOOKUP(G88,AvailabilityData,2,FALSE())</f>
        <v>0</v>
      </c>
      <c r="K88" s="110">
        <f>I88*J88</f>
        <v>0</v>
      </c>
      <c r="L88" s="43">
        <v>1</v>
      </c>
      <c r="N88" s="51" t="s">
        <v>78</v>
      </c>
    </row>
    <row r="89" spans="1:14" x14ac:dyDescent="0.3">
      <c r="A89" s="53" t="str">
        <f>IF(L89=1,"GIS-"&amp;TEXT(COUNTIF($L$5:L89, "1"), "0"), "")</f>
        <v/>
      </c>
      <c r="B89" s="53"/>
      <c r="C89" s="144" t="s">
        <v>1178</v>
      </c>
      <c r="D89" s="275"/>
      <c r="E89" s="276"/>
      <c r="F89" s="276"/>
      <c r="G89" s="411"/>
    </row>
    <row r="90" spans="1:14" ht="30" customHeight="1" x14ac:dyDescent="0.3">
      <c r="A90" s="250" t="str">
        <f>IF(L90=1,"GIS-"&amp;TEXT(COUNTIF($L$5:L90, "1"), "0"), "")</f>
        <v>GIS-66</v>
      </c>
      <c r="B90" s="112" t="s">
        <v>10</v>
      </c>
      <c r="C90" s="119" t="s">
        <v>1179</v>
      </c>
      <c r="D90" s="283"/>
      <c r="E90" s="284"/>
      <c r="F90" s="284"/>
      <c r="G90" s="88" t="s">
        <v>67</v>
      </c>
      <c r="I90" s="110">
        <f>IF(NOT(ISBLANK($B90)),VLOOKUP($B90,specdata,2,FALSE()),"")</f>
        <v>1</v>
      </c>
      <c r="J90" s="110">
        <f>VLOOKUP(G90,AvailabilityData,2,FALSE())</f>
        <v>0</v>
      </c>
      <c r="K90" s="110">
        <f>I90*J90</f>
        <v>0</v>
      </c>
      <c r="L90" s="43">
        <v>1</v>
      </c>
      <c r="N90" s="51" t="s">
        <v>78</v>
      </c>
    </row>
    <row r="91" spans="1:14" x14ac:dyDescent="0.3">
      <c r="A91" s="53" t="str">
        <f>IF(L91=1,"GIS-"&amp;TEXT(COUNTIF($L$5:L91, "1"), "0"), "")</f>
        <v/>
      </c>
      <c r="B91" s="53"/>
      <c r="C91" s="141" t="s">
        <v>1180</v>
      </c>
      <c r="D91" s="275"/>
      <c r="E91" s="276"/>
      <c r="F91" s="276"/>
      <c r="G91" s="411"/>
    </row>
    <row r="92" spans="1:14" ht="30" customHeight="1" x14ac:dyDescent="0.3">
      <c r="A92" s="250" t="str">
        <f>IF(L92=1,"GIS-"&amp;TEXT(COUNTIF($L$5:L92, "1"), "0"), "")</f>
        <v>GIS-67</v>
      </c>
      <c r="B92" s="402" t="s">
        <v>18</v>
      </c>
      <c r="C92" s="277" t="s">
        <v>1181</v>
      </c>
      <c r="D92" s="198"/>
      <c r="E92" s="278"/>
      <c r="F92" s="278"/>
      <c r="G92" s="82" t="s">
        <v>67</v>
      </c>
      <c r="I92" s="110">
        <f>IF(NOT(ISBLANK($B92)),VLOOKUP($B92,specdata,2,FALSE()),"")</f>
        <v>0</v>
      </c>
      <c r="J92" s="110">
        <f>VLOOKUP(G92,AvailabilityData,2,FALSE())</f>
        <v>0</v>
      </c>
      <c r="K92" s="110">
        <f>I92*J92</f>
        <v>0</v>
      </c>
      <c r="L92" s="43">
        <v>1</v>
      </c>
      <c r="N92" s="51" t="s">
        <v>87</v>
      </c>
    </row>
    <row r="93" spans="1:14" ht="30" customHeight="1" x14ac:dyDescent="0.3">
      <c r="A93" s="250" t="str">
        <f>IF(L93=1,"GIS-"&amp;TEXT(COUNTIF($L$5:L93, "1"), "0"), "")</f>
        <v>GIS-68</v>
      </c>
      <c r="B93" s="401" t="s">
        <v>18</v>
      </c>
      <c r="C93" s="95" t="s">
        <v>1182</v>
      </c>
      <c r="D93" s="279"/>
      <c r="E93" s="280"/>
      <c r="F93" s="280"/>
      <c r="G93" s="88" t="s">
        <v>67</v>
      </c>
      <c r="I93" s="110">
        <f>IF(NOT(ISBLANK($B93)),VLOOKUP($B93,specdata,2,FALSE()),"")</f>
        <v>0</v>
      </c>
      <c r="J93" s="110">
        <f>VLOOKUP(G93,AvailabilityData,2,FALSE())</f>
        <v>0</v>
      </c>
      <c r="K93" s="110">
        <f>I93*J93</f>
        <v>0</v>
      </c>
      <c r="L93" s="43">
        <v>1</v>
      </c>
      <c r="N93" s="51" t="s">
        <v>87</v>
      </c>
    </row>
    <row r="94" spans="1:14" x14ac:dyDescent="0.3">
      <c r="A94" s="53" t="str">
        <f>IF(L94=1,"GIS-"&amp;TEXT(COUNTIF($L$5:L94, "1"), "0"), "")</f>
        <v/>
      </c>
      <c r="B94" s="53"/>
      <c r="C94" s="126" t="s">
        <v>1183</v>
      </c>
      <c r="D94" s="275"/>
      <c r="E94" s="276"/>
      <c r="F94" s="276"/>
      <c r="G94" s="411"/>
    </row>
    <row r="95" spans="1:14" ht="30" customHeight="1" x14ac:dyDescent="0.3">
      <c r="A95" s="250" t="str">
        <f>IF(L95=1,"GIS-"&amp;TEXT(COUNTIF($L$5:L95, "1"), "0"), "")</f>
        <v>GIS-69</v>
      </c>
      <c r="B95" s="402" t="s">
        <v>18</v>
      </c>
      <c r="C95" s="251" t="s">
        <v>1184</v>
      </c>
      <c r="D95" s="198"/>
      <c r="E95" s="278"/>
      <c r="F95" s="278"/>
      <c r="G95" s="82" t="s">
        <v>67</v>
      </c>
      <c r="I95" s="110">
        <f>IF(NOT(ISBLANK($B95)),VLOOKUP($B95,specdata,2,FALSE()),"")</f>
        <v>0</v>
      </c>
      <c r="J95" s="110">
        <f>VLOOKUP(G95,AvailabilityData,2,FALSE())</f>
        <v>0</v>
      </c>
      <c r="K95" s="110">
        <f>I95*J95</f>
        <v>0</v>
      </c>
      <c r="L95" s="43">
        <v>1</v>
      </c>
      <c r="N95" s="51" t="s">
        <v>87</v>
      </c>
    </row>
    <row r="96" spans="1:14" ht="46.8" x14ac:dyDescent="0.3">
      <c r="A96" s="250" t="str">
        <f>IF(L96=1,"GIS-"&amp;TEXT(COUNTIF($L$5:L96, "1"), "0"), "")</f>
        <v>GIS-70</v>
      </c>
      <c r="B96" s="400" t="s">
        <v>18</v>
      </c>
      <c r="C96" s="140" t="s">
        <v>1185</v>
      </c>
      <c r="D96" s="197"/>
      <c r="E96" s="281"/>
      <c r="F96" s="281"/>
      <c r="G96" s="88" t="s">
        <v>67</v>
      </c>
      <c r="L96" s="43">
        <v>1</v>
      </c>
      <c r="N96" s="51" t="s">
        <v>87</v>
      </c>
    </row>
    <row r="97" spans="1:14" ht="30" customHeight="1" x14ac:dyDescent="0.3">
      <c r="A97" s="250" t="str">
        <f>IF(L97=1,"GIS-"&amp;TEXT(COUNTIF($L$5:L97, "1"), "0"), "")</f>
        <v>GIS-71</v>
      </c>
      <c r="B97" s="400" t="s">
        <v>18</v>
      </c>
      <c r="C97" s="140" t="s">
        <v>1186</v>
      </c>
      <c r="D97" s="197"/>
      <c r="E97" s="281"/>
      <c r="F97" s="281"/>
      <c r="G97" s="88" t="s">
        <v>67</v>
      </c>
      <c r="I97" s="110">
        <f>IF(NOT(ISBLANK($B97)),VLOOKUP($B97,specdata,2,FALSE()),"")</f>
        <v>0</v>
      </c>
      <c r="J97" s="110">
        <f>VLOOKUP(G97,AvailabilityData,2,FALSE())</f>
        <v>0</v>
      </c>
      <c r="K97" s="110">
        <f>I97*J97</f>
        <v>0</v>
      </c>
      <c r="L97" s="43">
        <v>1</v>
      </c>
      <c r="N97" s="51" t="s">
        <v>87</v>
      </c>
    </row>
    <row r="98" spans="1:14" ht="30" customHeight="1" x14ac:dyDescent="0.3">
      <c r="A98" s="250" t="str">
        <f>IF(L98=1,"GIS-"&amp;TEXT(COUNTIF($L$5:L98, "1"), "0"), "")</f>
        <v>GIS-72</v>
      </c>
      <c r="B98" s="400" t="s">
        <v>18</v>
      </c>
      <c r="C98" s="140" t="s">
        <v>1187</v>
      </c>
      <c r="D98" s="197"/>
      <c r="E98" s="281"/>
      <c r="F98" s="281"/>
      <c r="G98" s="88" t="s">
        <v>67</v>
      </c>
      <c r="I98" s="110">
        <f>IF(NOT(ISBLANK($B98)),VLOOKUP($B98,specdata,2,FALSE()),"")</f>
        <v>0</v>
      </c>
      <c r="J98" s="110">
        <f>VLOOKUP(G98,AvailabilityData,2,FALSE())</f>
        <v>0</v>
      </c>
      <c r="K98" s="110">
        <f>I98*J98</f>
        <v>0</v>
      </c>
      <c r="L98" s="43">
        <v>1</v>
      </c>
      <c r="N98" s="51" t="s">
        <v>87</v>
      </c>
    </row>
    <row r="99" spans="1:14" x14ac:dyDescent="0.3">
      <c r="A99" s="240" t="str">
        <f>IF(L99=1,"GIS-"&amp;TEXT(COUNTIF($L$5:L99, "1"), "0"), "")</f>
        <v/>
      </c>
      <c r="H99" s="43"/>
    </row>
    <row r="100" spans="1:14" x14ac:dyDescent="0.3">
      <c r="H100" s="43"/>
    </row>
    <row r="101" spans="1:14" x14ac:dyDescent="0.3">
      <c r="H101" s="43"/>
    </row>
    <row r="102" spans="1:14" x14ac:dyDescent="0.3">
      <c r="H102" s="43"/>
    </row>
    <row r="103" spans="1:14" x14ac:dyDescent="0.3">
      <c r="H103" s="43"/>
    </row>
    <row r="104" spans="1:14" x14ac:dyDescent="0.3">
      <c r="H104" s="43"/>
    </row>
    <row r="105" spans="1:14" x14ac:dyDescent="0.3">
      <c r="H105" s="43"/>
    </row>
    <row r="106" spans="1:14" x14ac:dyDescent="0.3">
      <c r="H106" s="43"/>
    </row>
    <row r="107" spans="1:14" x14ac:dyDescent="0.3">
      <c r="H107" s="43"/>
    </row>
    <row r="108" spans="1:14" x14ac:dyDescent="0.3">
      <c r="H108" s="43"/>
    </row>
    <row r="109" spans="1:14" x14ac:dyDescent="0.3">
      <c r="H109" s="43"/>
    </row>
    <row r="110" spans="1:14" x14ac:dyDescent="0.3">
      <c r="H110" s="43"/>
    </row>
    <row r="111" spans="1:14" x14ac:dyDescent="0.3">
      <c r="H111" s="43"/>
    </row>
    <row r="112" spans="1:14" x14ac:dyDescent="0.3">
      <c r="H112" s="43"/>
    </row>
    <row r="113" spans="8:8" x14ac:dyDescent="0.3">
      <c r="H113" s="43"/>
    </row>
    <row r="114" spans="8:8" x14ac:dyDescent="0.3">
      <c r="H114" s="43"/>
    </row>
    <row r="115" spans="8:8" x14ac:dyDescent="0.3">
      <c r="H115" s="43"/>
    </row>
  </sheetData>
  <sheetProtection algorithmName="SHA-512" hashValue="HhQbPPKA4fJ6q8sBSl/e5KH2jTxD43XS97sqDdPr/omoHcYuOk15NHof+LKG/HBzDj/GGC2J2t36Butls15vRg==" saltValue="lq5etlH5pI1w9SOwazYIEg==" spinCount="100000" sheet="1" objects="1" scenarios="1"/>
  <autoFilter ref="C1:C98" xr:uid="{00000000-0009-0000-0000-00000C000000}"/>
  <mergeCells count="1">
    <mergeCell ref="Q5:S8"/>
  </mergeCells>
  <conditionalFormatting sqref="A18:A19">
    <cfRule type="cellIs" dxfId="270" priority="7" operator="equal">
      <formula>"Minimal"</formula>
    </cfRule>
    <cfRule type="cellIs" dxfId="269" priority="8" operator="equal">
      <formula>"Extremely Advantageous"</formula>
    </cfRule>
    <cfRule type="cellIs" dxfId="268" priority="9" operator="equal">
      <formula>"Not Needed"</formula>
    </cfRule>
    <cfRule type="cellIs" dxfId="267" priority="10" operator="equal">
      <formula>"Critical"</formula>
    </cfRule>
  </conditionalFormatting>
  <conditionalFormatting sqref="A23">
    <cfRule type="cellIs" dxfId="266" priority="13" operator="equal">
      <formula>"Extremely Advantageous"</formula>
    </cfRule>
    <cfRule type="cellIs" dxfId="265" priority="12" operator="equal">
      <formula>"Minimal"</formula>
    </cfRule>
    <cfRule type="cellIs" dxfId="264" priority="14" operator="equal">
      <formula>"Not Needed"</formula>
    </cfRule>
    <cfRule type="cellIs" dxfId="263" priority="15" operator="equal">
      <formula>"Critical"</formula>
    </cfRule>
  </conditionalFormatting>
  <conditionalFormatting sqref="A25">
    <cfRule type="cellIs" dxfId="262" priority="17" operator="equal">
      <formula>"Minimal"</formula>
    </cfRule>
    <cfRule type="cellIs" dxfId="261" priority="18" operator="equal">
      <formula>"Extremely Advantageous"</formula>
    </cfRule>
    <cfRule type="cellIs" dxfId="260" priority="19" operator="equal">
      <formula>"Not Needed"</formula>
    </cfRule>
    <cfRule type="cellIs" dxfId="259" priority="20" operator="equal">
      <formula>"Critical"</formula>
    </cfRule>
  </conditionalFormatting>
  <conditionalFormatting sqref="A29">
    <cfRule type="cellIs" dxfId="258" priority="24" operator="equal">
      <formula>"Not Needed"</formula>
    </cfRule>
    <cfRule type="cellIs" dxfId="257" priority="22" operator="equal">
      <formula>"Minimal"</formula>
    </cfRule>
    <cfRule type="cellIs" dxfId="256" priority="23" operator="equal">
      <formula>"Extremely Advantageous"</formula>
    </cfRule>
    <cfRule type="cellIs" dxfId="255" priority="25" operator="equal">
      <formula>"Critical"</formula>
    </cfRule>
  </conditionalFormatting>
  <conditionalFormatting sqref="A31:A33">
    <cfRule type="cellIs" dxfId="254" priority="27" operator="equal">
      <formula>"Minimal"</formula>
    </cfRule>
    <cfRule type="cellIs" dxfId="253" priority="28" operator="equal">
      <formula>"Extremely Advantageous"</formula>
    </cfRule>
    <cfRule type="cellIs" dxfId="252" priority="29" operator="equal">
      <formula>"Not Needed"</formula>
    </cfRule>
    <cfRule type="cellIs" dxfId="251" priority="30" operator="equal">
      <formula>"Critical"</formula>
    </cfRule>
  </conditionalFormatting>
  <conditionalFormatting sqref="A38">
    <cfRule type="cellIs" dxfId="250" priority="32" operator="equal">
      <formula>"Minimal"</formula>
    </cfRule>
    <cfRule type="cellIs" dxfId="249" priority="33" operator="equal">
      <formula>"Extremely Advantageous"</formula>
    </cfRule>
    <cfRule type="cellIs" dxfId="248" priority="34" operator="equal">
      <formula>"Not Needed"</formula>
    </cfRule>
    <cfRule type="cellIs" dxfId="247" priority="35" operator="equal">
      <formula>"Critical"</formula>
    </cfRule>
  </conditionalFormatting>
  <conditionalFormatting sqref="A46">
    <cfRule type="cellIs" dxfId="246" priority="37" operator="equal">
      <formula>"Minimal"</formula>
    </cfRule>
    <cfRule type="cellIs" dxfId="245" priority="38" operator="equal">
      <formula>"Extremely Advantageous"</formula>
    </cfRule>
    <cfRule type="cellIs" dxfId="244" priority="39" operator="equal">
      <formula>"Not Needed"</formula>
    </cfRule>
    <cfRule type="cellIs" dxfId="243" priority="40" operator="equal">
      <formula>"Critical"</formula>
    </cfRule>
  </conditionalFormatting>
  <conditionalFormatting sqref="A52">
    <cfRule type="cellIs" dxfId="242" priority="42" operator="equal">
      <formula>"Minimal"</formula>
    </cfRule>
    <cfRule type="cellIs" dxfId="241" priority="43" operator="equal">
      <formula>"Extremely Advantageous"</formula>
    </cfRule>
    <cfRule type="cellIs" dxfId="240" priority="44" operator="equal">
      <formula>"Not Needed"</formula>
    </cfRule>
    <cfRule type="cellIs" dxfId="239" priority="45" operator="equal">
      <formula>"Critical"</formula>
    </cfRule>
  </conditionalFormatting>
  <conditionalFormatting sqref="A54">
    <cfRule type="cellIs" dxfId="238" priority="47" operator="equal">
      <formula>"Minimal"</formula>
    </cfRule>
    <cfRule type="cellIs" dxfId="237" priority="48" operator="equal">
      <formula>"Extremely Advantageous"</formula>
    </cfRule>
    <cfRule type="cellIs" dxfId="236" priority="49" operator="equal">
      <formula>"Not Needed"</formula>
    </cfRule>
    <cfRule type="cellIs" dxfId="235" priority="50" operator="equal">
      <formula>"Critical"</formula>
    </cfRule>
  </conditionalFormatting>
  <conditionalFormatting sqref="A56">
    <cfRule type="cellIs" dxfId="234" priority="52" operator="equal">
      <formula>"Minimal"</formula>
    </cfRule>
    <cfRule type="cellIs" dxfId="233" priority="53" operator="equal">
      <formula>"Extremely Advantageous"</formula>
    </cfRule>
    <cfRule type="cellIs" dxfId="232" priority="54" operator="equal">
      <formula>"Not Needed"</formula>
    </cfRule>
    <cfRule type="cellIs" dxfId="231" priority="55" operator="equal">
      <formula>"Critical"</formula>
    </cfRule>
  </conditionalFormatting>
  <conditionalFormatting sqref="A68">
    <cfRule type="cellIs" dxfId="230" priority="57" operator="equal">
      <formula>"Minimal"</formula>
    </cfRule>
    <cfRule type="cellIs" dxfId="229" priority="58" operator="equal">
      <formula>"Extremely Advantageous"</formula>
    </cfRule>
    <cfRule type="cellIs" dxfId="228" priority="59" operator="equal">
      <formula>"Not Needed"</formula>
    </cfRule>
    <cfRule type="cellIs" dxfId="227" priority="60" operator="equal">
      <formula>"Critical"</formula>
    </cfRule>
  </conditionalFormatting>
  <conditionalFormatting sqref="A70">
    <cfRule type="cellIs" dxfId="226" priority="65" operator="equal">
      <formula>"Critical"</formula>
    </cfRule>
    <cfRule type="cellIs" dxfId="225" priority="62" operator="equal">
      <formula>"Minimal"</formula>
    </cfRule>
    <cfRule type="cellIs" dxfId="224" priority="63" operator="equal">
      <formula>"Extremely Advantageous"</formula>
    </cfRule>
    <cfRule type="cellIs" dxfId="223" priority="64" operator="equal">
      <formula>"Not Needed"</formula>
    </cfRule>
  </conditionalFormatting>
  <conditionalFormatting sqref="A77:A78">
    <cfRule type="cellIs" dxfId="222" priority="69" operator="equal">
      <formula>"Not Needed"</formula>
    </cfRule>
    <cfRule type="cellIs" dxfId="221" priority="67" operator="equal">
      <formula>"Minimal"</formula>
    </cfRule>
    <cfRule type="cellIs" dxfId="220" priority="68" operator="equal">
      <formula>"Extremely Advantageous"</formula>
    </cfRule>
    <cfRule type="cellIs" dxfId="219" priority="70" operator="equal">
      <formula>"Critical"</formula>
    </cfRule>
  </conditionalFormatting>
  <conditionalFormatting sqref="A87">
    <cfRule type="cellIs" dxfId="218" priority="72" operator="equal">
      <formula>"Minimal"</formula>
    </cfRule>
    <cfRule type="cellIs" dxfId="217" priority="73" operator="equal">
      <formula>"Extremely Advantageous"</formula>
    </cfRule>
    <cfRule type="cellIs" dxfId="216" priority="74" operator="equal">
      <formula>"Not Needed"</formula>
    </cfRule>
    <cfRule type="cellIs" dxfId="215" priority="75" operator="equal">
      <formula>"Critical"</formula>
    </cfRule>
  </conditionalFormatting>
  <conditionalFormatting sqref="A89">
    <cfRule type="cellIs" dxfId="214" priority="77" operator="equal">
      <formula>"Minimal"</formula>
    </cfRule>
    <cfRule type="cellIs" dxfId="213" priority="78" operator="equal">
      <formula>"Extremely Advantageous"</formula>
    </cfRule>
    <cfRule type="cellIs" dxfId="212" priority="79" operator="equal">
      <formula>"Not Needed"</formula>
    </cfRule>
    <cfRule type="cellIs" dxfId="211" priority="80" operator="equal">
      <formula>"Critical"</formula>
    </cfRule>
  </conditionalFormatting>
  <conditionalFormatting sqref="A91">
    <cfRule type="cellIs" dxfId="210" priority="82" operator="equal">
      <formula>"Minimal"</formula>
    </cfRule>
    <cfRule type="cellIs" dxfId="209" priority="83" operator="equal">
      <formula>"Extremely Advantageous"</formula>
    </cfRule>
    <cfRule type="cellIs" dxfId="208" priority="84" operator="equal">
      <formula>"Not Needed"</formula>
    </cfRule>
    <cfRule type="cellIs" dxfId="207" priority="85" operator="equal">
      <formula>"Critical"</formula>
    </cfRule>
  </conditionalFormatting>
  <conditionalFormatting sqref="A94">
    <cfRule type="cellIs" dxfId="206" priority="87" operator="equal">
      <formula>"Minimal"</formula>
    </cfRule>
    <cfRule type="cellIs" dxfId="205" priority="88" operator="equal">
      <formula>"Extremely Advantageous"</formula>
    </cfRule>
    <cfRule type="cellIs" dxfId="204" priority="89" operator="equal">
      <formula>"Not Needed"</formula>
    </cfRule>
    <cfRule type="cellIs" dxfId="203" priority="90" operator="equal">
      <formula>"Critical"</formula>
    </cfRule>
  </conditionalFormatting>
  <conditionalFormatting sqref="B1:B1048576 A7">
    <cfRule type="cellIs" dxfId="202" priority="5" operator="equal">
      <formula>"Critical"</formula>
    </cfRule>
    <cfRule type="cellIs" dxfId="201" priority="2" operator="equal">
      <formula>"Minimal"</formula>
    </cfRule>
    <cfRule type="cellIs" dxfId="200" priority="3" operator="equal">
      <formula>"Extremely Advantageous"</formula>
    </cfRule>
    <cfRule type="cellIs" dxfId="199" priority="4" operator="equal">
      <formula>"Not Needed"</formula>
    </cfRule>
  </conditionalFormatting>
  <conditionalFormatting sqref="G5:G6 G8:G17 G20:G22 G24 G26:G28 G30 G33:G37 G39:G45 G47:G51 G53 G55 G57:G67 G69 G71:G76 G79:G86 G88 G90 G92:G93 G95:G98">
    <cfRule type="cellIs" dxfId="198" priority="10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98" xr:uid="{00000000-0002-0000-0C00-000000000000}">
      <formula1>SpecType</formula1>
      <formula2>0</formula2>
    </dataValidation>
    <dataValidation type="list" allowBlank="1" showInputMessage="1" showErrorMessage="1" sqref="G5:G6 G8:G17 G20:G22 G24 G26:G28 G30 G33:G37 G39:G45 G47:G51 G53 G55 G57:G67 G69 G71:G76 G79:G86 G88 G90 G92:G93 G95:G98" xr:uid="{00000000-0002-0000-0C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S100"/>
  <sheetViews>
    <sheetView zoomScaleNormal="100" zoomScalePageLayoutView="90" workbookViewId="0">
      <selection activeCell="Q3" sqref="Q3:S6"/>
    </sheetView>
  </sheetViews>
  <sheetFormatPr defaultColWidth="9" defaultRowHeight="15.6" x14ac:dyDescent="0.3"/>
  <cols>
    <col min="1" max="1" width="11" style="215" customWidth="1"/>
    <col min="2" max="2" width="14.59765625" style="42" customWidth="1"/>
    <col min="3" max="3" width="65.59765625" style="42" customWidth="1"/>
    <col min="4" max="4" width="65.59765625" style="43" customWidth="1"/>
    <col min="5" max="5" width="8" style="43" hidden="1" customWidth="1"/>
    <col min="6" max="6" width="6.6992187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x14ac:dyDescent="0.25">
      <c r="A1" s="46" t="s">
        <v>68</v>
      </c>
      <c r="B1" s="46" t="s">
        <v>69</v>
      </c>
      <c r="C1" s="46" t="str">
        <f>'Support Data'!A18</f>
        <v>Functional Requirement</v>
      </c>
      <c r="D1" s="47" t="str">
        <f>'Support Data'!$A$19</f>
        <v>Contractor Work Area</v>
      </c>
      <c r="E1" s="47" t="str">
        <f>'Support Data'!A20</f>
        <v>Def ID</v>
      </c>
      <c r="F1" s="48" t="s">
        <v>44</v>
      </c>
      <c r="G1" s="47"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17" t="s">
        <v>1189</v>
      </c>
      <c r="B2" s="287"/>
      <c r="C2" s="54"/>
      <c r="D2" s="55"/>
      <c r="E2" s="57"/>
      <c r="F2" s="57"/>
      <c r="G2" s="58"/>
      <c r="H2" s="110">
        <f>COUNTA(B3:B81)</f>
        <v>58</v>
      </c>
      <c r="I2" s="270"/>
      <c r="J2" s="270"/>
      <c r="K2" s="271">
        <f>SUM(K3:K81)</f>
        <v>0</v>
      </c>
    </row>
    <row r="3" spans="1:19" ht="29.4" customHeight="1" x14ac:dyDescent="0.3">
      <c r="A3" s="288" t="str">
        <f>IF(L3=1,"LOC-"&amp;TEXT(COUNTIF($L$3:L3, "1"), "0"), "")</f>
        <v>LOC-1</v>
      </c>
      <c r="B3" s="112" t="s">
        <v>10</v>
      </c>
      <c r="C3" s="95" t="s">
        <v>1190</v>
      </c>
      <c r="D3" s="283"/>
      <c r="E3" s="284"/>
      <c r="F3" s="284"/>
      <c r="G3" s="117" t="s">
        <v>67</v>
      </c>
      <c r="H3" s="44">
        <f>COUNTIF(G:G,"=Select from Drop Down List")</f>
        <v>58</v>
      </c>
      <c r="I3" s="110">
        <f>IF(NOT(ISBLANK($B3)),VLOOKUP($B3,specdata,2,FALSE()),"")</f>
        <v>1</v>
      </c>
      <c r="J3" s="110">
        <f>VLOOKUP(G3,AvailabilityData,2,FALSE())</f>
        <v>0</v>
      </c>
      <c r="K3" s="110">
        <f>I3*J3</f>
        <v>0</v>
      </c>
      <c r="L3" s="43">
        <v>1</v>
      </c>
      <c r="N3" s="51" t="s">
        <v>78</v>
      </c>
      <c r="Q3" s="443"/>
      <c r="R3" s="443"/>
      <c r="S3" s="443"/>
    </row>
    <row r="4" spans="1:19" x14ac:dyDescent="0.3">
      <c r="A4" s="53" t="str">
        <f>IF(L4=1,"LOC-"&amp;TEXT(COUNTIF($L$3:L4, "1"), "0"), "")</f>
        <v/>
      </c>
      <c r="B4" s="121"/>
      <c r="C4" s="122" t="s">
        <v>1191</v>
      </c>
      <c r="D4" s="273"/>
      <c r="E4" s="274"/>
      <c r="F4" s="274"/>
      <c r="G4" s="58"/>
      <c r="H4" s="44">
        <f>COUNTIF(G:G,"=Function Available")</f>
        <v>0</v>
      </c>
      <c r="Q4" s="443"/>
      <c r="R4" s="443"/>
      <c r="S4" s="443"/>
    </row>
    <row r="5" spans="1:19" ht="31.2" x14ac:dyDescent="0.3">
      <c r="A5" s="53" t="str">
        <f>IF(L5=1,"LOC-"&amp;TEXT(COUNTIF($L$3:L5, "1"), "0"), "")</f>
        <v/>
      </c>
      <c r="B5" s="53"/>
      <c r="C5" s="126" t="s">
        <v>1192</v>
      </c>
      <c r="D5" s="275"/>
      <c r="E5" s="276"/>
      <c r="F5" s="276"/>
      <c r="G5" s="58"/>
      <c r="H5" s="44">
        <f>COUNTIF(F:G,"=Function Not Available")</f>
        <v>0</v>
      </c>
      <c r="Q5" s="443"/>
      <c r="R5" s="443"/>
      <c r="S5" s="443"/>
    </row>
    <row r="6" spans="1:19" ht="30" customHeight="1" x14ac:dyDescent="0.3">
      <c r="A6" s="239" t="str">
        <f>IF(L6=1,"LOC-"&amp;TEXT(COUNTIF($L$3:L6, "1"), "0"), "")</f>
        <v>LOC-2</v>
      </c>
      <c r="B6" s="129" t="s">
        <v>10</v>
      </c>
      <c r="C6" s="78" t="s">
        <v>995</v>
      </c>
      <c r="D6" s="198"/>
      <c r="E6" s="278"/>
      <c r="F6" s="278"/>
      <c r="G6" s="82" t="s">
        <v>67</v>
      </c>
      <c r="H6" s="44">
        <f>COUNTIF(G:G,"=Exception")</f>
        <v>0</v>
      </c>
      <c r="I6" s="110">
        <f>IF(NOT(ISBLANK($B6)),VLOOKUP($B6,specdata,2,FALSE()),"")</f>
        <v>1</v>
      </c>
      <c r="J6" s="110">
        <f>VLOOKUP(G6,AvailabilityData,2,FALSE())</f>
        <v>0</v>
      </c>
      <c r="K6" s="110">
        <f>I6*J6</f>
        <v>0</v>
      </c>
      <c r="L6" s="43">
        <v>1</v>
      </c>
      <c r="N6" s="51" t="s">
        <v>78</v>
      </c>
      <c r="Q6" s="443"/>
      <c r="R6" s="443"/>
      <c r="S6" s="443"/>
    </row>
    <row r="7" spans="1:19" ht="30" customHeight="1" x14ac:dyDescent="0.3">
      <c r="A7" s="239" t="str">
        <f>IF(L7=1,"LOC-"&amp;TEXT(COUNTIF($L$3:L7, "1"), "0"), "")</f>
        <v>LOC-3</v>
      </c>
      <c r="B7" s="289" t="s">
        <v>10</v>
      </c>
      <c r="C7" s="84" t="s">
        <v>1193</v>
      </c>
      <c r="D7" s="198"/>
      <c r="E7" s="278"/>
      <c r="F7" s="278"/>
      <c r="G7" s="82" t="s">
        <v>67</v>
      </c>
      <c r="H7" s="396">
        <f>COUNTIFS(B:B,"=Critical",G:G,"=Select from Drop Down List")</f>
        <v>15</v>
      </c>
      <c r="I7" s="110">
        <f>IF(NOT(ISBLANK($B7)),VLOOKUP($B7,specdata,2,FALSE()),"")</f>
        <v>1</v>
      </c>
      <c r="J7" s="110">
        <f>VLOOKUP(G7,AvailabilityData,2,FALSE())</f>
        <v>0</v>
      </c>
      <c r="K7" s="110">
        <f>I7*J7</f>
        <v>0</v>
      </c>
      <c r="L7" s="43">
        <v>1</v>
      </c>
      <c r="N7" s="51" t="s">
        <v>78</v>
      </c>
    </row>
    <row r="8" spans="1:19" ht="30" customHeight="1" x14ac:dyDescent="0.3">
      <c r="A8" s="239" t="str">
        <f>IF(L8=1,"LOC-"&amp;TEXT(COUNTIF($L$3:L8, "1"), "0"), "")</f>
        <v>LOC-4</v>
      </c>
      <c r="B8" s="129" t="s">
        <v>10</v>
      </c>
      <c r="C8" s="84" t="s">
        <v>1194</v>
      </c>
      <c r="D8" s="283"/>
      <c r="E8" s="278"/>
      <c r="F8" s="278"/>
      <c r="G8" s="82" t="s">
        <v>67</v>
      </c>
      <c r="H8" s="396">
        <f>COUNTIFS(B:B,"=Critical",G:G,"=Function Available")</f>
        <v>0</v>
      </c>
      <c r="I8" s="110">
        <f>IF(NOT(ISBLANK($B8)),VLOOKUP($B8,specdata,2,FALSE()),"")</f>
        <v>1</v>
      </c>
      <c r="J8" s="110">
        <f>VLOOKUP(G8,AvailabilityData,2,FALSE())</f>
        <v>0</v>
      </c>
      <c r="K8" s="110">
        <f>I8*J8</f>
        <v>0</v>
      </c>
      <c r="L8" s="43">
        <v>1</v>
      </c>
      <c r="N8" s="51" t="s">
        <v>78</v>
      </c>
    </row>
    <row r="9" spans="1:19" x14ac:dyDescent="0.3">
      <c r="A9" s="89" t="str">
        <f>IF(L9=1,"LOC-"&amp;TEXT(COUNTIF($L$3:L9, "1"), "0"), "")</f>
        <v/>
      </c>
      <c r="B9" s="53"/>
      <c r="C9" s="290" t="s">
        <v>1195</v>
      </c>
      <c r="D9" s="275"/>
      <c r="E9" s="276"/>
      <c r="F9" s="276"/>
      <c r="G9" s="58"/>
      <c r="H9" s="396">
        <f>COUNTIFS(B:B,"=Critical",G:G,"=Function Not Available")</f>
        <v>0</v>
      </c>
    </row>
    <row r="10" spans="1:19" ht="30" customHeight="1" x14ac:dyDescent="0.3">
      <c r="A10" s="239" t="str">
        <f>IF(L10=1,"LOC-"&amp;TEXT(COUNTIF($L$3:L10, "1"), "0"), "")</f>
        <v>LOC-5</v>
      </c>
      <c r="B10" s="83" t="s">
        <v>10</v>
      </c>
      <c r="C10" s="78" t="s">
        <v>1196</v>
      </c>
      <c r="D10" s="198"/>
      <c r="E10" s="278"/>
      <c r="F10" s="278"/>
      <c r="G10" s="82" t="s">
        <v>67</v>
      </c>
      <c r="H10" s="396">
        <f>COUNTIFS(B:B,"=Critical",G:G,"=Exception")</f>
        <v>0</v>
      </c>
      <c r="I10" s="110">
        <f>IF(NOT(ISBLANK($B10)),VLOOKUP($B10,specdata,2,FALSE()),"")</f>
        <v>1</v>
      </c>
      <c r="J10" s="110">
        <f>VLOOKUP(G10,AvailabilityData,2,FALSE())</f>
        <v>0</v>
      </c>
      <c r="K10" s="110">
        <f>I10*J10</f>
        <v>0</v>
      </c>
      <c r="L10" s="43">
        <v>1</v>
      </c>
      <c r="N10" s="51" t="s">
        <v>78</v>
      </c>
    </row>
    <row r="11" spans="1:19" ht="30" customHeight="1" x14ac:dyDescent="0.3">
      <c r="A11" s="239" t="str">
        <f>IF(L11=1,"LOC-"&amp;TEXT(COUNTIF($L$3:L11, "1"), "0"), "")</f>
        <v>LOC-6</v>
      </c>
      <c r="B11" s="83" t="s">
        <v>10</v>
      </c>
      <c r="C11" s="84" t="s">
        <v>1197</v>
      </c>
      <c r="D11" s="198"/>
      <c r="E11" s="278"/>
      <c r="F11" s="278"/>
      <c r="G11" s="82" t="s">
        <v>67</v>
      </c>
      <c r="H11" s="397">
        <f>COUNTIFS(B:B,"=Important",G:G,"=Select from Drop Down List")</f>
        <v>43</v>
      </c>
      <c r="I11" s="110">
        <f>IF(NOT(ISBLANK($B11)),VLOOKUP($B11,specdata,2,FALSE()),"")</f>
        <v>1</v>
      </c>
      <c r="J11" s="110">
        <f>VLOOKUP(G11,AvailabilityData,2,FALSE())</f>
        <v>0</v>
      </c>
      <c r="K11" s="110">
        <f>I11*J11</f>
        <v>0</v>
      </c>
      <c r="L11" s="43">
        <v>1</v>
      </c>
      <c r="N11" s="51" t="s">
        <v>78</v>
      </c>
    </row>
    <row r="12" spans="1:19" ht="30" customHeight="1" x14ac:dyDescent="0.3">
      <c r="A12" s="239" t="str">
        <f>IF(L12=1,"LOC-"&amp;TEXT(COUNTIF($L$3:L12, "1"), "0"), "")</f>
        <v>LOC-7</v>
      </c>
      <c r="B12" s="83" t="s">
        <v>10</v>
      </c>
      <c r="C12" s="84" t="s">
        <v>1198</v>
      </c>
      <c r="D12" s="198"/>
      <c r="E12" s="278"/>
      <c r="F12" s="278"/>
      <c r="G12" s="82" t="s">
        <v>67</v>
      </c>
      <c r="H12" s="397">
        <f>COUNTIFS(B:B,"=Important",G:G,"=Function Available")</f>
        <v>0</v>
      </c>
      <c r="I12" s="110">
        <f>IF(NOT(ISBLANK($B12)),VLOOKUP($B12,specdata,2,FALSE()),"")</f>
        <v>1</v>
      </c>
      <c r="J12" s="110">
        <f>VLOOKUP(G12,AvailabilityData,2,FALSE())</f>
        <v>0</v>
      </c>
      <c r="K12" s="110">
        <f>I12*J12</f>
        <v>0</v>
      </c>
      <c r="L12" s="43">
        <v>1</v>
      </c>
      <c r="N12" s="51" t="s">
        <v>78</v>
      </c>
    </row>
    <row r="13" spans="1:19" ht="30" customHeight="1" x14ac:dyDescent="0.3">
      <c r="A13" s="239" t="str">
        <f>IF(L13=1,"LOC-"&amp;TEXT(COUNTIF($L$3:L13, "1"), "0"), "")</f>
        <v>LOC-8</v>
      </c>
      <c r="B13" s="83" t="s">
        <v>10</v>
      </c>
      <c r="C13" s="84" t="s">
        <v>1199</v>
      </c>
      <c r="D13" s="198"/>
      <c r="E13" s="278"/>
      <c r="F13" s="278"/>
      <c r="G13" s="82" t="s">
        <v>67</v>
      </c>
      <c r="H13" s="397">
        <f>COUNTIFS(B:B,"=Important",G:G,"=Function Not Available")</f>
        <v>0</v>
      </c>
      <c r="I13" s="110">
        <f>IF(NOT(ISBLANK($B13)),VLOOKUP($B13,specdata,2,FALSE()),"")</f>
        <v>1</v>
      </c>
      <c r="J13" s="110">
        <f>VLOOKUP(G13,AvailabilityData,2,FALSE())</f>
        <v>0</v>
      </c>
      <c r="K13" s="110">
        <f>I13*J13</f>
        <v>0</v>
      </c>
      <c r="L13" s="43">
        <v>1</v>
      </c>
      <c r="N13" s="51" t="s">
        <v>78</v>
      </c>
    </row>
    <row r="14" spans="1:19" ht="30" customHeight="1" x14ac:dyDescent="0.3">
      <c r="A14" s="239" t="str">
        <f>IF(L14=1,"LOC-"&amp;TEXT(COUNTIF($L$3:L14, "1"), "0"), "")</f>
        <v>LOC-9</v>
      </c>
      <c r="B14" s="83" t="s">
        <v>10</v>
      </c>
      <c r="C14" s="84" t="s">
        <v>1200</v>
      </c>
      <c r="D14" s="283"/>
      <c r="E14" s="284"/>
      <c r="F14" s="284"/>
      <c r="G14" s="117" t="s">
        <v>67</v>
      </c>
      <c r="H14" s="397">
        <f>COUNTIFS(B:B,"=Important",G:G,"=Exception")</f>
        <v>0</v>
      </c>
      <c r="I14" s="110">
        <f>IF(NOT(ISBLANK($B14)),VLOOKUP($B14,specdata,2,FALSE()),"")</f>
        <v>1</v>
      </c>
      <c r="J14" s="110">
        <f>VLOOKUP(G14,AvailabilityData,2,FALSE())</f>
        <v>0</v>
      </c>
      <c r="K14" s="110">
        <f>I14*J14</f>
        <v>0</v>
      </c>
      <c r="L14" s="43">
        <v>1</v>
      </c>
      <c r="N14" s="51" t="s">
        <v>78</v>
      </c>
    </row>
    <row r="15" spans="1:19" ht="30" customHeight="1" x14ac:dyDescent="0.3">
      <c r="A15" s="53" t="str">
        <f>IF(L15=1,"LOC-"&amp;TEXT(COUNTIF($L$3:L15, "1"), "0"), "")</f>
        <v/>
      </c>
      <c r="B15" s="53"/>
      <c r="C15" s="126" t="s">
        <v>1201</v>
      </c>
      <c r="D15" s="275"/>
      <c r="E15" s="276"/>
      <c r="F15" s="276"/>
      <c r="G15" s="58"/>
      <c r="H15" s="142">
        <f>COUNTIFS(B:B,"=Informational",G:G,"=Select from Drop Down List")</f>
        <v>0</v>
      </c>
    </row>
    <row r="16" spans="1:19" ht="30" customHeight="1" x14ac:dyDescent="0.3">
      <c r="A16" s="239" t="str">
        <f>IF(L16=1,"LOC-"&amp;TEXT(COUNTIF($L$3:L16, "1"), "0"), "")</f>
        <v>LOC-10</v>
      </c>
      <c r="B16" s="83" t="s">
        <v>9</v>
      </c>
      <c r="C16" s="78" t="s">
        <v>1202</v>
      </c>
      <c r="D16" s="198"/>
      <c r="E16" s="278"/>
      <c r="F16" s="278"/>
      <c r="G16" s="82" t="s">
        <v>67</v>
      </c>
      <c r="H16" s="142">
        <f>COUNTIFS(B:B,"=Informational",G:G,"=Function Available")</f>
        <v>0</v>
      </c>
      <c r="I16" s="110">
        <f>IF(NOT(ISBLANK($B16)),VLOOKUP($B16,specdata,2,FALSE()),"")</f>
        <v>5</v>
      </c>
      <c r="J16" s="110">
        <f>VLOOKUP(G16,AvailabilityData,2,FALSE())</f>
        <v>0</v>
      </c>
      <c r="K16" s="110">
        <f>I16*J16</f>
        <v>0</v>
      </c>
      <c r="L16" s="43">
        <v>1</v>
      </c>
      <c r="N16" s="51" t="s">
        <v>87</v>
      </c>
    </row>
    <row r="17" spans="1:14" ht="31.2" x14ac:dyDescent="0.3">
      <c r="A17" s="53" t="str">
        <f>IF(L17=1,"LOC-"&amp;TEXT(COUNTIF($L$3:L17, "1"), "0"), "")</f>
        <v/>
      </c>
      <c r="B17" s="53"/>
      <c r="C17" s="126" t="s">
        <v>1203</v>
      </c>
      <c r="D17" s="275"/>
      <c r="E17" s="276"/>
      <c r="F17" s="276"/>
      <c r="G17" s="58"/>
      <c r="H17" s="142">
        <f>COUNTIFS(B:B,"=Informational",G:G,"=Function Not Available")</f>
        <v>0</v>
      </c>
    </row>
    <row r="18" spans="1:14" ht="30" customHeight="1" x14ac:dyDescent="0.3">
      <c r="A18" s="239" t="str">
        <f>IF(L18=1,"LOC-"&amp;TEXT(COUNTIF($L$3:L18, "1"), "0"), "")</f>
        <v>LOC-11</v>
      </c>
      <c r="B18" s="77" t="s">
        <v>10</v>
      </c>
      <c r="C18" s="84" t="s">
        <v>1204</v>
      </c>
      <c r="D18" s="198"/>
      <c r="E18" s="278"/>
      <c r="F18" s="278"/>
      <c r="G18" s="82" t="s">
        <v>67</v>
      </c>
      <c r="H18" s="142">
        <f>COUNTIFS(B:B,"=Informational",G:G,"=Exception")</f>
        <v>0</v>
      </c>
      <c r="I18" s="110">
        <f t="shared" ref="I18:I23" si="0">IF(NOT(ISBLANK($B18)),VLOOKUP($B18,specdata,2,FALSE()),"")</f>
        <v>1</v>
      </c>
      <c r="J18" s="110">
        <f t="shared" ref="J18:J23" si="1">VLOOKUP(G18,AvailabilityData,2,FALSE())</f>
        <v>0</v>
      </c>
      <c r="K18" s="110">
        <f t="shared" ref="K18:K23" si="2">I18*J18</f>
        <v>0</v>
      </c>
      <c r="L18" s="43">
        <v>1</v>
      </c>
      <c r="N18" s="51" t="s">
        <v>78</v>
      </c>
    </row>
    <row r="19" spans="1:14" ht="30" customHeight="1" x14ac:dyDescent="0.3">
      <c r="A19" s="239" t="str">
        <f>IF(L19=1,"LOC-"&amp;TEXT(COUNTIF($L$3:L19, "1"), "0"), "")</f>
        <v>LOC-12</v>
      </c>
      <c r="B19" s="77" t="s">
        <v>10</v>
      </c>
      <c r="C19" s="84" t="s">
        <v>1205</v>
      </c>
      <c r="D19" s="198"/>
      <c r="E19" s="278"/>
      <c r="F19" s="278"/>
      <c r="G19" s="82" t="s">
        <v>67</v>
      </c>
      <c r="H19" s="233">
        <f>COUNTIFS(B:B,"=Minimal",G:G,"=Function Not Available")</f>
        <v>0</v>
      </c>
      <c r="I19" s="110">
        <f t="shared" si="0"/>
        <v>1</v>
      </c>
      <c r="J19" s="110">
        <f t="shared" si="1"/>
        <v>0</v>
      </c>
      <c r="K19" s="110">
        <f t="shared" si="2"/>
        <v>0</v>
      </c>
      <c r="L19" s="43">
        <v>1</v>
      </c>
      <c r="N19" s="51" t="s">
        <v>78</v>
      </c>
    </row>
    <row r="20" spans="1:14" ht="30" customHeight="1" x14ac:dyDescent="0.3">
      <c r="A20" s="239" t="str">
        <f>IF(L20=1,"LOC-"&amp;TEXT(COUNTIF($L$3:L20, "1"), "0"), "")</f>
        <v>LOC-13</v>
      </c>
      <c r="B20" s="77" t="s">
        <v>10</v>
      </c>
      <c r="C20" s="201" t="s">
        <v>1206</v>
      </c>
      <c r="D20" s="198"/>
      <c r="E20" s="278"/>
      <c r="F20" s="278"/>
      <c r="G20" s="82" t="s">
        <v>67</v>
      </c>
      <c r="H20" s="233">
        <f>COUNTIFS(B:B,"=Minimal",G:G,"=Exception")</f>
        <v>0</v>
      </c>
      <c r="I20" s="110">
        <f t="shared" si="0"/>
        <v>1</v>
      </c>
      <c r="J20" s="110">
        <f t="shared" si="1"/>
        <v>0</v>
      </c>
      <c r="K20" s="110">
        <f t="shared" si="2"/>
        <v>0</v>
      </c>
      <c r="L20" s="43">
        <v>1</v>
      </c>
      <c r="N20" s="51" t="s">
        <v>78</v>
      </c>
    </row>
    <row r="21" spans="1:14" ht="30" customHeight="1" x14ac:dyDescent="0.3">
      <c r="A21" s="239" t="str">
        <f>IF(L21=1,"LOC-"&amp;TEXT(COUNTIF($L$3:L21, "1"), "0"), "")</f>
        <v>LOC-14</v>
      </c>
      <c r="B21" s="77" t="s">
        <v>10</v>
      </c>
      <c r="C21" s="84" t="s">
        <v>1207</v>
      </c>
      <c r="D21" s="198"/>
      <c r="E21" s="278"/>
      <c r="F21" s="278"/>
      <c r="G21" s="82" t="s">
        <v>67</v>
      </c>
      <c r="H21" s="282"/>
      <c r="I21" s="110">
        <f t="shared" si="0"/>
        <v>1</v>
      </c>
      <c r="J21" s="110">
        <f t="shared" si="1"/>
        <v>0</v>
      </c>
      <c r="K21" s="110">
        <f t="shared" si="2"/>
        <v>0</v>
      </c>
      <c r="L21" s="43">
        <v>1</v>
      </c>
      <c r="N21" s="51" t="s">
        <v>78</v>
      </c>
    </row>
    <row r="22" spans="1:14" ht="62.4" x14ac:dyDescent="0.3">
      <c r="A22" s="239" t="str">
        <f>IF(L22=1,"LOC-"&amp;TEXT(COUNTIF($L$3:L22, "1"), "0"), "")</f>
        <v>LOC-15</v>
      </c>
      <c r="B22" s="77" t="s">
        <v>10</v>
      </c>
      <c r="C22" s="95" t="s">
        <v>1208</v>
      </c>
      <c r="D22" s="198"/>
      <c r="E22" s="278"/>
      <c r="F22" s="278"/>
      <c r="G22" s="82" t="s">
        <v>67</v>
      </c>
      <c r="H22" s="282"/>
      <c r="I22" s="110">
        <f t="shared" si="0"/>
        <v>1</v>
      </c>
      <c r="J22" s="110">
        <f t="shared" si="1"/>
        <v>0</v>
      </c>
      <c r="K22" s="110">
        <f t="shared" si="2"/>
        <v>0</v>
      </c>
      <c r="L22" s="43">
        <v>1</v>
      </c>
      <c r="N22" s="51" t="s">
        <v>78</v>
      </c>
    </row>
    <row r="23" spans="1:14" ht="46.8" x14ac:dyDescent="0.3">
      <c r="A23" s="239" t="str">
        <f>IF(L23=1,"LOC-"&amp;TEXT(COUNTIF($L$3:L23, "1"), "0"), "")</f>
        <v>LOC-16</v>
      </c>
      <c r="B23" s="112" t="s">
        <v>10</v>
      </c>
      <c r="C23" s="95" t="s">
        <v>1209</v>
      </c>
      <c r="D23" s="283"/>
      <c r="E23" s="284"/>
      <c r="F23" s="284"/>
      <c r="G23" s="117" t="s">
        <v>67</v>
      </c>
      <c r="H23" s="282"/>
      <c r="I23" s="110">
        <f t="shared" si="0"/>
        <v>1</v>
      </c>
      <c r="J23" s="110">
        <f t="shared" si="1"/>
        <v>0</v>
      </c>
      <c r="K23" s="110">
        <f t="shared" si="2"/>
        <v>0</v>
      </c>
      <c r="L23" s="43">
        <v>1</v>
      </c>
      <c r="N23" s="51" t="s">
        <v>78</v>
      </c>
    </row>
    <row r="24" spans="1:14" x14ac:dyDescent="0.3">
      <c r="A24" s="53" t="str">
        <f>IF(L24=1,"LOC-"&amp;TEXT(COUNTIF($L$3:L24, "1"), "0"), "")</f>
        <v/>
      </c>
      <c r="B24" s="53"/>
      <c r="C24" s="144" t="s">
        <v>1210</v>
      </c>
      <c r="D24" s="275"/>
      <c r="E24" s="276"/>
      <c r="F24" s="276"/>
      <c r="G24" s="58"/>
      <c r="H24" s="282"/>
    </row>
    <row r="25" spans="1:14" ht="30" customHeight="1" x14ac:dyDescent="0.3">
      <c r="A25" s="288" t="str">
        <f>IF(L25=1,"LOC-"&amp;TEXT(COUNTIF($L$3:L25, "1"), "0"), "")</f>
        <v>LOC-17</v>
      </c>
      <c r="B25" s="112" t="s">
        <v>10</v>
      </c>
      <c r="C25" s="119" t="s">
        <v>1211</v>
      </c>
      <c r="D25" s="283"/>
      <c r="E25" s="284"/>
      <c r="F25" s="284"/>
      <c r="G25" s="117" t="s">
        <v>67</v>
      </c>
      <c r="H25" s="282"/>
      <c r="I25" s="110">
        <f>IF(NOT(ISBLANK($B25)),VLOOKUP($B25,specdata,2,FALSE()),"")</f>
        <v>1</v>
      </c>
      <c r="J25" s="110">
        <f>VLOOKUP(G25,AvailabilityData,2,FALSE())</f>
        <v>0</v>
      </c>
      <c r="K25" s="110">
        <f>I25*J25</f>
        <v>0</v>
      </c>
      <c r="L25" s="43">
        <v>1</v>
      </c>
      <c r="N25" s="51" t="s">
        <v>78</v>
      </c>
    </row>
    <row r="26" spans="1:14" x14ac:dyDescent="0.3">
      <c r="A26" s="291"/>
      <c r="B26" s="291"/>
      <c r="C26" s="126" t="s">
        <v>1212</v>
      </c>
      <c r="D26" s="275"/>
      <c r="E26" s="276"/>
      <c r="F26" s="276"/>
      <c r="G26" s="58"/>
      <c r="H26" s="282"/>
    </row>
    <row r="27" spans="1:14" ht="31.2" x14ac:dyDescent="0.3">
      <c r="A27" s="239" t="str">
        <f>IF(L27=1,"LOC-"&amp;TEXT(COUNTIF($L$3:L27, "1"), "0"), "")</f>
        <v>LOC-18</v>
      </c>
      <c r="B27" s="77" t="s">
        <v>9</v>
      </c>
      <c r="C27" s="84" t="s">
        <v>1213</v>
      </c>
      <c r="D27" s="198"/>
      <c r="E27" s="278"/>
      <c r="F27" s="278"/>
      <c r="G27" s="82" t="s">
        <v>67</v>
      </c>
      <c r="H27" s="282"/>
      <c r="I27" s="110">
        <f>IF(NOT(ISBLANK($B27)),VLOOKUP($B27,specdata,2,FALSE()),"")</f>
        <v>5</v>
      </c>
      <c r="J27" s="110">
        <f>VLOOKUP(G27,AvailabilityData,2,FALSE())</f>
        <v>0</v>
      </c>
      <c r="K27" s="110">
        <f>I27*J27</f>
        <v>0</v>
      </c>
      <c r="L27" s="43">
        <v>1</v>
      </c>
      <c r="N27" s="51" t="s">
        <v>87</v>
      </c>
    </row>
    <row r="28" spans="1:14" ht="39" customHeight="1" x14ac:dyDescent="0.3">
      <c r="A28" s="239" t="str">
        <f>IF(L28=1,"LOC-"&amp;TEXT(COUNTIF($L$3:L28, "1"), "0"), "")</f>
        <v>LOC-19</v>
      </c>
      <c r="B28" s="77" t="s">
        <v>9</v>
      </c>
      <c r="C28" s="84" t="s">
        <v>1214</v>
      </c>
      <c r="D28" s="198"/>
      <c r="E28" s="278"/>
      <c r="F28" s="278"/>
      <c r="G28" s="82" t="s">
        <v>67</v>
      </c>
      <c r="H28" s="282"/>
      <c r="I28" s="110">
        <f>IF(NOT(ISBLANK($B28)),VLOOKUP($B28,specdata,2,FALSE()),"")</f>
        <v>5</v>
      </c>
      <c r="J28" s="110">
        <f>VLOOKUP(G28,AvailabilityData,2,FALSE())</f>
        <v>0</v>
      </c>
      <c r="K28" s="110">
        <f>I28*J28</f>
        <v>0</v>
      </c>
      <c r="L28" s="43">
        <v>1</v>
      </c>
      <c r="N28" s="51" t="s">
        <v>87</v>
      </c>
    </row>
    <row r="29" spans="1:14" ht="31.2" x14ac:dyDescent="0.3">
      <c r="A29" s="288" t="str">
        <f>IF(L29=1,"LOC-"&amp;TEXT(COUNTIF($L$3:L29, "1"), "0"), "")</f>
        <v>LOC-20</v>
      </c>
      <c r="B29" s="112" t="s">
        <v>9</v>
      </c>
      <c r="C29" s="84" t="s">
        <v>1215</v>
      </c>
      <c r="D29" s="283"/>
      <c r="E29" s="284"/>
      <c r="F29" s="284"/>
      <c r="G29" s="117" t="s">
        <v>67</v>
      </c>
      <c r="H29" s="282"/>
      <c r="I29" s="110">
        <f>IF(NOT(ISBLANK($B29)),VLOOKUP($B29,specdata,2,FALSE()),"")</f>
        <v>5</v>
      </c>
      <c r="J29" s="110">
        <f>VLOOKUP(G29,AvailabilityData,2,FALSE())</f>
        <v>0</v>
      </c>
      <c r="K29" s="110">
        <f>I29*J29</f>
        <v>0</v>
      </c>
      <c r="L29" s="43">
        <v>1</v>
      </c>
      <c r="N29" s="51" t="s">
        <v>87</v>
      </c>
    </row>
    <row r="30" spans="1:14" x14ac:dyDescent="0.3">
      <c r="A30" s="53" t="str">
        <f>IF(L30=1,"LOC-"&amp;TEXT(COUNTIF($L$3:L30, "1"), "0"), "")</f>
        <v/>
      </c>
      <c r="B30" s="53"/>
      <c r="C30" s="144" t="s">
        <v>1216</v>
      </c>
      <c r="D30" s="275"/>
      <c r="E30" s="276"/>
      <c r="F30" s="276"/>
      <c r="G30" s="58"/>
      <c r="H30" s="282"/>
    </row>
    <row r="31" spans="1:14" ht="30" customHeight="1" x14ac:dyDescent="0.3">
      <c r="A31" s="239" t="str">
        <f>IF(L31=1,"LOC-"&amp;TEXT(COUNTIF($L$3:L31, "1"), "0"), "")</f>
        <v>LOC-21</v>
      </c>
      <c r="B31" s="77" t="s">
        <v>10</v>
      </c>
      <c r="C31" s="78" t="s">
        <v>1217</v>
      </c>
      <c r="D31" s="198"/>
      <c r="E31" s="278"/>
      <c r="F31" s="278"/>
      <c r="G31" s="82" t="s">
        <v>67</v>
      </c>
      <c r="H31" s="282"/>
      <c r="I31" s="110">
        <f>IF(NOT(ISBLANK($B31)),VLOOKUP($B31,specdata,2,FALSE()),"")</f>
        <v>1</v>
      </c>
      <c r="J31" s="110">
        <f>VLOOKUP(G31,AvailabilityData,2,FALSE())</f>
        <v>0</v>
      </c>
      <c r="K31" s="110">
        <f>I31*J31</f>
        <v>0</v>
      </c>
      <c r="L31" s="43">
        <v>1</v>
      </c>
      <c r="N31" s="51" t="s">
        <v>78</v>
      </c>
    </row>
    <row r="32" spans="1:14" ht="31.2" x14ac:dyDescent="0.3">
      <c r="A32" s="239" t="str">
        <f>IF(L32=1,"LOC-"&amp;TEXT(COUNTIF($L$3:L32, "1"), "0"), "")</f>
        <v>LOC-22</v>
      </c>
      <c r="B32" s="77" t="s">
        <v>10</v>
      </c>
      <c r="C32" s="84" t="s">
        <v>1218</v>
      </c>
      <c r="D32" s="198"/>
      <c r="E32" s="278"/>
      <c r="F32" s="278"/>
      <c r="G32" s="82" t="s">
        <v>67</v>
      </c>
      <c r="H32" s="282"/>
      <c r="I32" s="110">
        <f>IF(NOT(ISBLANK($B32)),VLOOKUP($B32,specdata,2,FALSE()),"")</f>
        <v>1</v>
      </c>
      <c r="J32" s="110">
        <f>VLOOKUP(G32,AvailabilityData,2,FALSE())</f>
        <v>0</v>
      </c>
      <c r="K32" s="110">
        <f>I32*J32</f>
        <v>0</v>
      </c>
      <c r="L32" s="43">
        <v>1</v>
      </c>
      <c r="N32" s="51" t="s">
        <v>78</v>
      </c>
    </row>
    <row r="33" spans="1:14" ht="31.2" x14ac:dyDescent="0.3">
      <c r="A33" s="239" t="str">
        <f>IF(L33=1,"LOC-"&amp;TEXT(COUNTIF($L$3:L33, "1"), "0"), "")</f>
        <v>LOC-23</v>
      </c>
      <c r="B33" s="77" t="s">
        <v>10</v>
      </c>
      <c r="C33" s="84" t="s">
        <v>1219</v>
      </c>
      <c r="D33" s="198"/>
      <c r="E33" s="278"/>
      <c r="F33" s="278"/>
      <c r="G33" s="82" t="s">
        <v>67</v>
      </c>
      <c r="H33" s="282"/>
      <c r="I33" s="110">
        <f>IF(NOT(ISBLANK($B33)),VLOOKUP($B33,specdata,2,FALSE()),"")</f>
        <v>1</v>
      </c>
      <c r="J33" s="110">
        <f>VLOOKUP(G33,AvailabilityData,2,FALSE())</f>
        <v>0</v>
      </c>
      <c r="K33" s="110">
        <f>I33*J33</f>
        <v>0</v>
      </c>
      <c r="L33" s="43">
        <v>1</v>
      </c>
      <c r="N33" s="51" t="s">
        <v>78</v>
      </c>
    </row>
    <row r="34" spans="1:14" ht="30" customHeight="1" x14ac:dyDescent="0.3">
      <c r="A34" s="239" t="str">
        <f>IF(L34=1,"LOC-"&amp;TEXT(COUNTIF($L$3:L34, "1"), "0"), "")</f>
        <v>LOC-24</v>
      </c>
      <c r="B34" s="112" t="s">
        <v>10</v>
      </c>
      <c r="C34" s="95" t="s">
        <v>1220</v>
      </c>
      <c r="D34" s="283"/>
      <c r="E34" s="284"/>
      <c r="F34" s="284"/>
      <c r="G34" s="117" t="s">
        <v>67</v>
      </c>
      <c r="H34" s="282"/>
      <c r="I34" s="110">
        <f>IF(NOT(ISBLANK($B34)),VLOOKUP($B34,specdata,2,FALSE()),"")</f>
        <v>1</v>
      </c>
      <c r="J34" s="110">
        <f>VLOOKUP(G34,AvailabilityData,2,FALSE())</f>
        <v>0</v>
      </c>
      <c r="K34" s="110">
        <f>I34*J34</f>
        <v>0</v>
      </c>
      <c r="L34" s="43">
        <v>1</v>
      </c>
      <c r="N34" s="51" t="s">
        <v>78</v>
      </c>
    </row>
    <row r="35" spans="1:14" ht="30" customHeight="1" x14ac:dyDescent="0.3">
      <c r="A35" s="53" t="str">
        <f>IF(L35=1,"LOC-"&amp;TEXT(COUNTIF($L$3:L35, "1"), "0"), "")</f>
        <v/>
      </c>
      <c r="B35" s="53"/>
      <c r="C35" s="126" t="s">
        <v>1221</v>
      </c>
      <c r="D35" s="275"/>
      <c r="E35" s="276"/>
      <c r="F35" s="276"/>
      <c r="G35" s="58"/>
      <c r="H35" s="282"/>
    </row>
    <row r="36" spans="1:14" ht="30" customHeight="1" x14ac:dyDescent="0.3">
      <c r="A36" s="239" t="str">
        <f>IF(L36=1,"LOC-"&amp;TEXT(COUNTIF($L$3:L36, "1"), "0"), "")</f>
        <v>LOC-25</v>
      </c>
      <c r="B36" s="77" t="s">
        <v>9</v>
      </c>
      <c r="C36" s="78" t="s">
        <v>1222</v>
      </c>
      <c r="D36" s="198"/>
      <c r="E36" s="278"/>
      <c r="F36" s="278"/>
      <c r="G36" s="82" t="s">
        <v>67</v>
      </c>
      <c r="H36" s="282"/>
      <c r="I36" s="110">
        <f>IF(NOT(ISBLANK($B36)),VLOOKUP($B36,specdata,2,FALSE()),"")</f>
        <v>5</v>
      </c>
      <c r="J36" s="110">
        <f>VLOOKUP(G36,AvailabilityData,2,FALSE())</f>
        <v>0</v>
      </c>
      <c r="K36" s="110">
        <f>I36*J36</f>
        <v>0</v>
      </c>
      <c r="L36" s="43">
        <v>1</v>
      </c>
      <c r="N36" s="51" t="s">
        <v>87</v>
      </c>
    </row>
    <row r="37" spans="1:14" ht="30" customHeight="1" x14ac:dyDescent="0.3">
      <c r="A37" s="239" t="str">
        <f>IF(L37=1,"LOC-"&amp;TEXT(COUNTIF($L$3:L37, "1"), "0"), "")</f>
        <v>LOC-26</v>
      </c>
      <c r="B37" s="77" t="s">
        <v>9</v>
      </c>
      <c r="C37" s="84" t="s">
        <v>1223</v>
      </c>
      <c r="D37" s="198"/>
      <c r="E37" s="278"/>
      <c r="F37" s="278"/>
      <c r="G37" s="82" t="s">
        <v>67</v>
      </c>
      <c r="H37" s="282"/>
      <c r="I37" s="110">
        <f>IF(NOT(ISBLANK($B37)),VLOOKUP($B37,specdata,2,FALSE()),"")</f>
        <v>5</v>
      </c>
      <c r="J37" s="110">
        <f>VLOOKUP(G37,AvailabilityData,2,FALSE())</f>
        <v>0</v>
      </c>
      <c r="K37" s="110">
        <f>I37*J37</f>
        <v>0</v>
      </c>
      <c r="L37" s="43">
        <v>1</v>
      </c>
      <c r="N37" s="51" t="s">
        <v>87</v>
      </c>
    </row>
    <row r="38" spans="1:14" ht="30" customHeight="1" x14ac:dyDescent="0.3">
      <c r="A38" s="239" t="str">
        <f>IF(L38=1,"LOC-"&amp;TEXT(COUNTIF($L$3:L38, "1"), "0"), "")</f>
        <v>LOC-27</v>
      </c>
      <c r="B38" s="77" t="s">
        <v>9</v>
      </c>
      <c r="C38" s="84" t="s">
        <v>1224</v>
      </c>
      <c r="D38" s="198"/>
      <c r="E38" s="278"/>
      <c r="F38" s="278"/>
      <c r="G38" s="82" t="s">
        <v>67</v>
      </c>
      <c r="H38" s="282"/>
      <c r="I38" s="110">
        <f>IF(NOT(ISBLANK($B38)),VLOOKUP($B38,specdata,2,FALSE()),"")</f>
        <v>5</v>
      </c>
      <c r="J38" s="110">
        <f>VLOOKUP(G38,AvailabilityData,2,FALSE())</f>
        <v>0</v>
      </c>
      <c r="K38" s="110">
        <f>I38*J38</f>
        <v>0</v>
      </c>
      <c r="L38" s="43">
        <v>1</v>
      </c>
      <c r="N38" s="51" t="s">
        <v>87</v>
      </c>
    </row>
    <row r="39" spans="1:14" ht="30" customHeight="1" x14ac:dyDescent="0.3">
      <c r="A39" s="239" t="str">
        <f>IF(L39=1,"LOC-"&amp;TEXT(COUNTIF($L$3:L39, "1"), "0"), "")</f>
        <v>LOC-28</v>
      </c>
      <c r="B39" s="112" t="s">
        <v>9</v>
      </c>
      <c r="C39" s="84" t="s">
        <v>1225</v>
      </c>
      <c r="D39" s="283"/>
      <c r="E39" s="284"/>
      <c r="F39" s="284"/>
      <c r="G39" s="117" t="s">
        <v>67</v>
      </c>
      <c r="H39" s="282"/>
      <c r="I39" s="110">
        <f>IF(NOT(ISBLANK($B39)),VLOOKUP($B39,specdata,2,FALSE()),"")</f>
        <v>5</v>
      </c>
      <c r="J39" s="110">
        <f>VLOOKUP(G39,AvailabilityData,2,FALSE())</f>
        <v>0</v>
      </c>
      <c r="K39" s="110">
        <f>I39*J39</f>
        <v>0</v>
      </c>
      <c r="L39" s="43">
        <v>1</v>
      </c>
      <c r="N39" s="51" t="s">
        <v>87</v>
      </c>
    </row>
    <row r="40" spans="1:14" x14ac:dyDescent="0.3">
      <c r="A40" s="53" t="str">
        <f>IF(L40=1,"LOC-"&amp;TEXT(COUNTIF($L$3:L40, "1"), "0"), "")</f>
        <v/>
      </c>
      <c r="B40" s="121"/>
      <c r="C40" s="153" t="s">
        <v>1226</v>
      </c>
      <c r="D40" s="273"/>
      <c r="E40" s="274"/>
      <c r="F40" s="274"/>
      <c r="G40" s="58"/>
      <c r="H40" s="282"/>
    </row>
    <row r="41" spans="1:14" ht="30" customHeight="1" x14ac:dyDescent="0.3">
      <c r="A41" s="53" t="str">
        <f>IF(L41=1,"LOC-"&amp;TEXT(COUNTIF($L$3:L41, "1"), "0"), "")</f>
        <v/>
      </c>
      <c r="B41" s="53"/>
      <c r="C41" s="126" t="s">
        <v>1227</v>
      </c>
      <c r="D41" s="275"/>
      <c r="E41" s="276"/>
      <c r="F41" s="276"/>
      <c r="G41" s="58"/>
    </row>
    <row r="42" spans="1:14" ht="36" customHeight="1" x14ac:dyDescent="0.3">
      <c r="A42" s="239" t="str">
        <f>IF(L42=1,"LOC-"&amp;TEXT(COUNTIF($L$3:L42, "1"), "0"), "")</f>
        <v>LOC-29</v>
      </c>
      <c r="B42" s="77" t="s">
        <v>10</v>
      </c>
      <c r="C42" s="84" t="s">
        <v>1228</v>
      </c>
      <c r="D42" s="198"/>
      <c r="E42" s="278"/>
      <c r="F42" s="278"/>
      <c r="G42" s="82" t="s">
        <v>67</v>
      </c>
      <c r="H42" s="282"/>
      <c r="I42" s="110">
        <f t="shared" ref="I42:I43" si="3">IF(NOT(ISBLANK($B42)),VLOOKUP($B42,specdata,2,FALSE()),"")</f>
        <v>1</v>
      </c>
      <c r="J42" s="110">
        <f t="shared" ref="J42:J43" si="4">VLOOKUP(G42,AvailabilityData,2,FALSE())</f>
        <v>0</v>
      </c>
      <c r="K42" s="110">
        <f t="shared" ref="K42:K43" si="5">I42*J42</f>
        <v>0</v>
      </c>
      <c r="L42" s="43">
        <v>1</v>
      </c>
      <c r="N42" s="51" t="s">
        <v>87</v>
      </c>
    </row>
    <row r="43" spans="1:14" ht="30" customHeight="1" x14ac:dyDescent="0.3">
      <c r="A43" s="239" t="str">
        <f>IF(L43=1,"LOC-"&amp;TEXT(COUNTIF($L$3:L43, "1"), "0"), "")</f>
        <v>LOC-30</v>
      </c>
      <c r="B43" s="112" t="s">
        <v>10</v>
      </c>
      <c r="C43" s="95" t="s">
        <v>1229</v>
      </c>
      <c r="D43" s="283"/>
      <c r="E43" s="284"/>
      <c r="F43" s="284"/>
      <c r="G43" s="117" t="s">
        <v>67</v>
      </c>
      <c r="H43" s="282"/>
      <c r="I43" s="110">
        <f t="shared" si="3"/>
        <v>1</v>
      </c>
      <c r="J43" s="110">
        <f t="shared" si="4"/>
        <v>0</v>
      </c>
      <c r="K43" s="110">
        <f t="shared" si="5"/>
        <v>0</v>
      </c>
      <c r="L43" s="43">
        <v>1</v>
      </c>
      <c r="N43" s="51" t="s">
        <v>87</v>
      </c>
    </row>
    <row r="44" spans="1:14" x14ac:dyDescent="0.3">
      <c r="A44" s="53" t="str">
        <f>IF(L44=1,"LOC-"&amp;TEXT(COUNTIF($L$3:L44, "1"), "0"), "")</f>
        <v/>
      </c>
      <c r="B44" s="53"/>
      <c r="C44" s="144" t="s">
        <v>1231</v>
      </c>
      <c r="D44" s="275"/>
      <c r="E44" s="276"/>
      <c r="F44" s="276"/>
      <c r="G44" s="58"/>
      <c r="H44" s="282"/>
    </row>
    <row r="45" spans="1:14" ht="30" customHeight="1" x14ac:dyDescent="0.3">
      <c r="A45" s="288" t="str">
        <f>IF(L45=1,"LOC-"&amp;TEXT(COUNTIF($L$3:L45, "1"), "0"), "")</f>
        <v>LOC-31</v>
      </c>
      <c r="B45" s="112" t="s">
        <v>10</v>
      </c>
      <c r="C45" s="119" t="s">
        <v>1232</v>
      </c>
      <c r="D45" s="283"/>
      <c r="E45" s="284"/>
      <c r="F45" s="284"/>
      <c r="G45" s="117" t="s">
        <v>67</v>
      </c>
      <c r="H45" s="282"/>
      <c r="I45" s="110">
        <f>IF(NOT(ISBLANK($B45)),VLOOKUP($B45,specdata,2,FALSE()),"")</f>
        <v>1</v>
      </c>
      <c r="J45" s="110">
        <f>VLOOKUP(G45,AvailabilityData,2,FALSE())</f>
        <v>0</v>
      </c>
      <c r="K45" s="110">
        <f>I45*J45</f>
        <v>0</v>
      </c>
      <c r="L45" s="43">
        <v>1</v>
      </c>
      <c r="N45" s="51" t="s">
        <v>78</v>
      </c>
    </row>
    <row r="46" spans="1:14" ht="30" customHeight="1" x14ac:dyDescent="0.3">
      <c r="A46" s="53" t="str">
        <f>IF(L46=1,"LOC-"&amp;TEXT(COUNTIF($L$3:L46, "1"), "0"), "")</f>
        <v/>
      </c>
      <c r="B46" s="53"/>
      <c r="C46" s="126" t="s">
        <v>1233</v>
      </c>
      <c r="D46" s="275"/>
      <c r="E46" s="276"/>
      <c r="F46" s="276"/>
      <c r="G46" s="58"/>
      <c r="H46" s="282"/>
    </row>
    <row r="47" spans="1:14" ht="30" customHeight="1" x14ac:dyDescent="0.3">
      <c r="A47" s="239" t="str">
        <f>IF(L47=1,"LOC-"&amp;TEXT(COUNTIF($L$3:L47, "1"), "0"), "")</f>
        <v>LOC-32</v>
      </c>
      <c r="B47" s="77" t="s">
        <v>10</v>
      </c>
      <c r="C47" s="78" t="s">
        <v>1234</v>
      </c>
      <c r="D47" s="198"/>
      <c r="E47" s="278"/>
      <c r="F47" s="278"/>
      <c r="G47" s="82" t="s">
        <v>67</v>
      </c>
      <c r="H47" s="282"/>
      <c r="I47" s="110">
        <f>IF(NOT(ISBLANK($B47)),VLOOKUP($B47,specdata,2,FALSE()),"")</f>
        <v>1</v>
      </c>
      <c r="J47" s="110">
        <f>VLOOKUP(G47,AvailabilityData,2,FALSE())</f>
        <v>0</v>
      </c>
      <c r="K47" s="110">
        <f>I47*J47</f>
        <v>0</v>
      </c>
      <c r="L47" s="43">
        <v>1</v>
      </c>
      <c r="N47" s="51" t="s">
        <v>78</v>
      </c>
    </row>
    <row r="48" spans="1:14" ht="30" customHeight="1" x14ac:dyDescent="0.3">
      <c r="A48" s="239" t="str">
        <f>IF(L48=1,"LOC-"&amp;TEXT(COUNTIF($L$3:L48, "1"), "0"), "")</f>
        <v>LOC-33</v>
      </c>
      <c r="B48" s="112" t="s">
        <v>10</v>
      </c>
      <c r="C48" s="84" t="s">
        <v>1235</v>
      </c>
      <c r="D48" s="283"/>
      <c r="E48" s="284"/>
      <c r="F48" s="284"/>
      <c r="G48" s="117" t="s">
        <v>67</v>
      </c>
      <c r="H48" s="282"/>
      <c r="I48" s="110">
        <f>IF(NOT(ISBLANK($B48)),VLOOKUP($B48,specdata,2,FALSE()),"")</f>
        <v>1</v>
      </c>
      <c r="J48" s="110">
        <f>VLOOKUP(G48,AvailabilityData,2,FALSE())</f>
        <v>0</v>
      </c>
      <c r="K48" s="110">
        <f>I48*J48</f>
        <v>0</v>
      </c>
      <c r="L48" s="43">
        <v>1</v>
      </c>
      <c r="N48" s="51" t="s">
        <v>78</v>
      </c>
    </row>
    <row r="49" spans="1:14" x14ac:dyDescent="0.3">
      <c r="A49" s="53" t="str">
        <f>IF(L49=1,"LOC-"&amp;TEXT(COUNTIF($L$3:L49, "1"), "0"), "")</f>
        <v/>
      </c>
      <c r="B49" s="53"/>
      <c r="C49" s="126" t="s">
        <v>1236</v>
      </c>
      <c r="D49" s="275"/>
      <c r="E49" s="276"/>
      <c r="F49" s="276"/>
      <c r="G49" s="58"/>
      <c r="H49" s="282"/>
    </row>
    <row r="50" spans="1:14" ht="30" customHeight="1" x14ac:dyDescent="0.3">
      <c r="A50" s="239" t="str">
        <f>IF(L50=1,"LOC-"&amp;TEXT(COUNTIF($L$3:L50, "1"), "0"), "")</f>
        <v>LOC-34</v>
      </c>
      <c r="B50" s="77" t="s">
        <v>9</v>
      </c>
      <c r="C50" s="78" t="s">
        <v>1237</v>
      </c>
      <c r="D50" s="198"/>
      <c r="E50" s="278"/>
      <c r="F50" s="278"/>
      <c r="G50" s="82" t="s">
        <v>67</v>
      </c>
      <c r="H50" s="282"/>
      <c r="I50" s="110">
        <f t="shared" ref="I50:I56" si="6">IF(NOT(ISBLANK($B50)),VLOOKUP($B50,specdata,2,FALSE()),"")</f>
        <v>5</v>
      </c>
      <c r="J50" s="110">
        <f t="shared" ref="J50:J56" si="7">VLOOKUP(G50,AvailabilityData,2,FALSE())</f>
        <v>0</v>
      </c>
      <c r="K50" s="110">
        <f t="shared" ref="K50:K56" si="8">I50*J50</f>
        <v>0</v>
      </c>
      <c r="L50" s="43">
        <v>1</v>
      </c>
      <c r="N50" s="51" t="s">
        <v>87</v>
      </c>
    </row>
    <row r="51" spans="1:14" ht="30" customHeight="1" x14ac:dyDescent="0.3">
      <c r="A51" s="239" t="str">
        <f>IF(L51=1,"LOC-"&amp;TEXT(COUNTIF($L$3:L51, "1"), "0"), "")</f>
        <v>LOC-35</v>
      </c>
      <c r="B51" s="77" t="s">
        <v>9</v>
      </c>
      <c r="C51" s="84" t="s">
        <v>1238</v>
      </c>
      <c r="D51" s="198"/>
      <c r="E51" s="278"/>
      <c r="F51" s="278"/>
      <c r="G51" s="82" t="s">
        <v>67</v>
      </c>
      <c r="H51" s="282"/>
      <c r="I51" s="110">
        <f t="shared" si="6"/>
        <v>5</v>
      </c>
      <c r="J51" s="110">
        <f t="shared" si="7"/>
        <v>0</v>
      </c>
      <c r="K51" s="110">
        <f t="shared" si="8"/>
        <v>0</v>
      </c>
      <c r="L51" s="43">
        <v>1</v>
      </c>
      <c r="N51" s="51" t="s">
        <v>87</v>
      </c>
    </row>
    <row r="52" spans="1:14" ht="23.25" customHeight="1" x14ac:dyDescent="0.3">
      <c r="A52" s="239" t="str">
        <f>IF(L52=1,"LOC-"&amp;TEXT(COUNTIF($L$3:L52, "1"), "0"), "")</f>
        <v>LOC-36</v>
      </c>
      <c r="B52" s="77" t="s">
        <v>9</v>
      </c>
      <c r="C52" s="84" t="s">
        <v>1239</v>
      </c>
      <c r="D52" s="198"/>
      <c r="E52" s="278"/>
      <c r="F52" s="278"/>
      <c r="G52" s="82" t="s">
        <v>67</v>
      </c>
      <c r="H52" s="282"/>
      <c r="I52" s="110">
        <f t="shared" si="6"/>
        <v>5</v>
      </c>
      <c r="J52" s="110">
        <f t="shared" si="7"/>
        <v>0</v>
      </c>
      <c r="K52" s="110">
        <f t="shared" si="8"/>
        <v>0</v>
      </c>
      <c r="L52" s="43">
        <v>1</v>
      </c>
      <c r="N52" s="51" t="s">
        <v>87</v>
      </c>
    </row>
    <row r="53" spans="1:14" ht="30" customHeight="1" x14ac:dyDescent="0.3">
      <c r="A53" s="239" t="str">
        <f>IF(L53=1,"LOC-"&amp;TEXT(COUNTIF($L$3:L53, "1"), "0"), "")</f>
        <v>LOC-37</v>
      </c>
      <c r="B53" s="77" t="s">
        <v>9</v>
      </c>
      <c r="C53" s="84" t="s">
        <v>1240</v>
      </c>
      <c r="D53" s="198"/>
      <c r="E53" s="278"/>
      <c r="F53" s="278"/>
      <c r="G53" s="82" t="s">
        <v>67</v>
      </c>
      <c r="H53" s="282"/>
      <c r="I53" s="110">
        <f t="shared" si="6"/>
        <v>5</v>
      </c>
      <c r="J53" s="110">
        <f t="shared" si="7"/>
        <v>0</v>
      </c>
      <c r="K53" s="110">
        <f t="shared" si="8"/>
        <v>0</v>
      </c>
      <c r="L53" s="43">
        <v>1</v>
      </c>
      <c r="N53" s="51" t="s">
        <v>87</v>
      </c>
    </row>
    <row r="54" spans="1:14" ht="30" customHeight="1" x14ac:dyDescent="0.3">
      <c r="A54" s="239" t="str">
        <f>IF(L54=1,"LOC-"&amp;TEXT(COUNTIF($L$3:L54, "1"), "0"), "")</f>
        <v>LOC-38</v>
      </c>
      <c r="B54" s="77" t="s">
        <v>9</v>
      </c>
      <c r="C54" s="84" t="s">
        <v>1241</v>
      </c>
      <c r="D54" s="198"/>
      <c r="E54" s="278"/>
      <c r="F54" s="278"/>
      <c r="G54" s="82" t="s">
        <v>67</v>
      </c>
      <c r="I54" s="110">
        <f t="shared" si="6"/>
        <v>5</v>
      </c>
      <c r="J54" s="110">
        <f t="shared" si="7"/>
        <v>0</v>
      </c>
      <c r="K54" s="110">
        <f t="shared" si="8"/>
        <v>0</v>
      </c>
      <c r="L54" s="43">
        <v>1</v>
      </c>
      <c r="N54" s="51" t="s">
        <v>87</v>
      </c>
    </row>
    <row r="55" spans="1:14" ht="46.8" x14ac:dyDescent="0.3">
      <c r="A55" s="239" t="str">
        <f>IF(L55=1,"LOC-"&amp;TEXT(COUNTIF($L$3:L55, "1"), "0"), "")</f>
        <v>LOC-39</v>
      </c>
      <c r="B55" s="77" t="s">
        <v>9</v>
      </c>
      <c r="C55" s="95" t="s">
        <v>1242</v>
      </c>
      <c r="D55" s="198"/>
      <c r="E55" s="278"/>
      <c r="F55" s="278"/>
      <c r="G55" s="82" t="s">
        <v>67</v>
      </c>
      <c r="I55" s="110">
        <f t="shared" si="6"/>
        <v>5</v>
      </c>
      <c r="J55" s="110">
        <f t="shared" si="7"/>
        <v>0</v>
      </c>
      <c r="K55" s="110">
        <f t="shared" si="8"/>
        <v>0</v>
      </c>
      <c r="L55" s="43">
        <v>1</v>
      </c>
      <c r="N55" s="51" t="s">
        <v>78</v>
      </c>
    </row>
    <row r="56" spans="1:14" ht="30" customHeight="1" x14ac:dyDescent="0.3">
      <c r="A56" s="239" t="str">
        <f>IF(L56=1,"LOC-"&amp;TEXT(COUNTIF($L$3:L56, "1"), "0"), "")</f>
        <v>LOC-40</v>
      </c>
      <c r="B56" s="112" t="s">
        <v>9</v>
      </c>
      <c r="C56" s="95" t="s">
        <v>1243</v>
      </c>
      <c r="D56" s="283"/>
      <c r="E56" s="284"/>
      <c r="F56" s="284"/>
      <c r="G56" s="117" t="s">
        <v>67</v>
      </c>
      <c r="I56" s="110">
        <f t="shared" si="6"/>
        <v>5</v>
      </c>
      <c r="J56" s="110">
        <f t="shared" si="7"/>
        <v>0</v>
      </c>
      <c r="K56" s="110">
        <f t="shared" si="8"/>
        <v>0</v>
      </c>
      <c r="L56" s="43">
        <v>1</v>
      </c>
      <c r="N56" s="51" t="s">
        <v>78</v>
      </c>
    </row>
    <row r="57" spans="1:14" ht="30" customHeight="1" x14ac:dyDescent="0.3">
      <c r="A57" s="53" t="str">
        <f>IF(L57=1,"LOC-"&amp;TEXT(COUNTIF($L$3:L57, "1"), "0"), "")</f>
        <v/>
      </c>
      <c r="B57" s="53"/>
      <c r="C57" s="126" t="s">
        <v>1244</v>
      </c>
      <c r="D57" s="275"/>
      <c r="E57" s="276"/>
      <c r="F57" s="276"/>
      <c r="G57" s="58"/>
    </row>
    <row r="58" spans="1:14" ht="46.8" x14ac:dyDescent="0.3">
      <c r="A58" s="239" t="str">
        <f>IF(L58=1,"LOC-"&amp;TEXT(COUNTIF($L$3:L58, "1"), "0"), "")</f>
        <v>LOC-41</v>
      </c>
      <c r="B58" s="77" t="s">
        <v>10</v>
      </c>
      <c r="C58" s="78" t="s">
        <v>1245</v>
      </c>
      <c r="D58" s="198"/>
      <c r="E58" s="278"/>
      <c r="F58" s="278"/>
      <c r="G58" s="82" t="s">
        <v>67</v>
      </c>
      <c r="I58" s="110">
        <f>IF(NOT(ISBLANK($B58)),VLOOKUP($B58,specdata,2,FALSE()),"")</f>
        <v>1</v>
      </c>
      <c r="J58" s="110">
        <f>VLOOKUP(G58,AvailabilityData,2,FALSE())</f>
        <v>0</v>
      </c>
      <c r="K58" s="110">
        <f>I58*J58</f>
        <v>0</v>
      </c>
      <c r="L58" s="43">
        <v>1</v>
      </c>
      <c r="N58" s="51" t="s">
        <v>78</v>
      </c>
    </row>
    <row r="59" spans="1:14" ht="46.8" x14ac:dyDescent="0.3">
      <c r="A59" s="239" t="str">
        <f>IF(L59=1,"LOC-"&amp;TEXT(COUNTIF($L$3:L59, "1"), "0"), "")</f>
        <v>LOC-42</v>
      </c>
      <c r="B59" s="77" t="s">
        <v>10</v>
      </c>
      <c r="C59" s="84" t="s">
        <v>1246</v>
      </c>
      <c r="D59" s="198"/>
      <c r="E59" s="278"/>
      <c r="F59" s="278"/>
      <c r="G59" s="82" t="s">
        <v>67</v>
      </c>
      <c r="I59" s="110">
        <f>IF(NOT(ISBLANK($B59)),VLOOKUP($B59,specdata,2,FALSE()),"")</f>
        <v>1</v>
      </c>
      <c r="J59" s="110">
        <f>VLOOKUP(G59,AvailabilityData,2,FALSE())</f>
        <v>0</v>
      </c>
      <c r="K59" s="110">
        <f>I59*J59</f>
        <v>0</v>
      </c>
      <c r="L59" s="43">
        <v>1</v>
      </c>
      <c r="N59" s="51" t="s">
        <v>78</v>
      </c>
    </row>
    <row r="60" spans="1:14" ht="46.8" x14ac:dyDescent="0.3">
      <c r="A60" s="239" t="str">
        <f>IF(L60=1,"LOC-"&amp;TEXT(COUNTIF($L$3:L60, "1"), "0"), "")</f>
        <v>LOC-43</v>
      </c>
      <c r="B60" s="112" t="s">
        <v>10</v>
      </c>
      <c r="C60" s="84" t="s">
        <v>1247</v>
      </c>
      <c r="D60" s="283"/>
      <c r="E60" s="284"/>
      <c r="F60" s="284"/>
      <c r="G60" s="117" t="s">
        <v>67</v>
      </c>
      <c r="I60" s="110">
        <f>IF(NOT(ISBLANK($B60)),VLOOKUP($B60,specdata,2,FALSE()),"")</f>
        <v>1</v>
      </c>
      <c r="J60" s="110">
        <f>VLOOKUP(G60,AvailabilityData,2,FALSE())</f>
        <v>0</v>
      </c>
      <c r="K60" s="110">
        <f>I60*J60</f>
        <v>0</v>
      </c>
      <c r="L60" s="43">
        <v>1</v>
      </c>
      <c r="N60" s="51" t="s">
        <v>78</v>
      </c>
    </row>
    <row r="61" spans="1:14" x14ac:dyDescent="0.3">
      <c r="A61" s="53" t="str">
        <f>IF(L61=1,"LOC-"&amp;TEXT(COUNTIF($L$3:L61, "1"), "0"), "")</f>
        <v/>
      </c>
      <c r="B61" s="121"/>
      <c r="C61" s="122" t="s">
        <v>1248</v>
      </c>
      <c r="D61" s="273"/>
      <c r="E61" s="274"/>
      <c r="F61" s="274"/>
      <c r="G61" s="58"/>
    </row>
    <row r="62" spans="1:14" ht="30" customHeight="1" x14ac:dyDescent="0.3">
      <c r="A62" s="53" t="str">
        <f>IF(L62=1,"LOC-"&amp;TEXT(COUNTIF($L$3:L62, "1"), "0"), "")</f>
        <v/>
      </c>
      <c r="B62" s="53"/>
      <c r="C62" s="144" t="s">
        <v>1249</v>
      </c>
      <c r="D62" s="275"/>
      <c r="E62" s="276"/>
      <c r="F62" s="276"/>
      <c r="G62" s="58"/>
    </row>
    <row r="63" spans="1:14" ht="30" customHeight="1" x14ac:dyDescent="0.3">
      <c r="A63" s="239" t="str">
        <f>IF(L63=1,"LOC-"&amp;TEXT(COUNTIF($L$3:L63, "1"), "0"), "")</f>
        <v>LOC-44</v>
      </c>
      <c r="B63" s="77" t="s">
        <v>10</v>
      </c>
      <c r="C63" s="119" t="s">
        <v>1250</v>
      </c>
      <c r="D63" s="198"/>
      <c r="E63" s="278"/>
      <c r="F63" s="278"/>
      <c r="G63" s="82" t="s">
        <v>67</v>
      </c>
      <c r="I63" s="110">
        <f>IF(NOT(ISBLANK($B63)),VLOOKUP($B63,specdata,2,FALSE()),"")</f>
        <v>1</v>
      </c>
      <c r="J63" s="110">
        <f>VLOOKUP(G63,AvailabilityData,2,FALSE())</f>
        <v>0</v>
      </c>
      <c r="K63" s="110">
        <f>I63*J63</f>
        <v>0</v>
      </c>
      <c r="L63" s="43">
        <v>1</v>
      </c>
      <c r="N63" s="51" t="s">
        <v>78</v>
      </c>
    </row>
    <row r="64" spans="1:14" ht="30" customHeight="1" x14ac:dyDescent="0.3">
      <c r="A64" s="239" t="str">
        <f>IF(L64=1,"LOC-"&amp;TEXT(COUNTIF($L$3:L64, "1"), "0"), "")</f>
        <v>LOC-45</v>
      </c>
      <c r="B64" s="112" t="s">
        <v>10</v>
      </c>
      <c r="C64" s="95" t="s">
        <v>1251</v>
      </c>
      <c r="D64" s="283"/>
      <c r="E64" s="284"/>
      <c r="F64" s="284"/>
      <c r="G64" s="117" t="s">
        <v>67</v>
      </c>
      <c r="I64" s="110">
        <f>IF(NOT(ISBLANK($B64)),VLOOKUP($B64,specdata,2,FALSE()),"")</f>
        <v>1</v>
      </c>
      <c r="J64" s="110">
        <f>VLOOKUP(G64,AvailabilityData,2,FALSE())</f>
        <v>0</v>
      </c>
      <c r="K64" s="110">
        <f>I64*J64</f>
        <v>0</v>
      </c>
      <c r="L64" s="43">
        <v>1</v>
      </c>
      <c r="N64" s="51" t="s">
        <v>78</v>
      </c>
    </row>
    <row r="65" spans="1:14" x14ac:dyDescent="0.3">
      <c r="A65" s="53" t="str">
        <f>IF(L65=1,"LOC-"&amp;TEXT(COUNTIF($L$3:L65, "1"), "0"), "")</f>
        <v/>
      </c>
      <c r="B65" s="53"/>
      <c r="C65" s="144" t="s">
        <v>1252</v>
      </c>
      <c r="D65" s="275"/>
      <c r="E65" s="276"/>
      <c r="F65" s="276"/>
      <c r="G65" s="58"/>
    </row>
    <row r="66" spans="1:14" ht="30" customHeight="1" x14ac:dyDescent="0.3">
      <c r="A66" s="239" t="str">
        <f>IF(L66=1,"LOC-"&amp;TEXT(COUNTIF($L$3:L66, "1"), "0"), "")</f>
        <v>LOC-46</v>
      </c>
      <c r="B66" s="77" t="s">
        <v>10</v>
      </c>
      <c r="C66" s="119" t="s">
        <v>1253</v>
      </c>
      <c r="D66" s="198"/>
      <c r="E66" s="278"/>
      <c r="F66" s="278"/>
      <c r="G66" s="82" t="s">
        <v>67</v>
      </c>
      <c r="I66" s="110">
        <f>IF(NOT(ISBLANK($B66)),VLOOKUP($B66,specdata,2,FALSE()),"")</f>
        <v>1</v>
      </c>
      <c r="J66" s="110">
        <f>VLOOKUP(G66,AvailabilityData,2,FALSE())</f>
        <v>0</v>
      </c>
      <c r="K66" s="110">
        <f>I66*J66</f>
        <v>0</v>
      </c>
      <c r="L66" s="43">
        <v>1</v>
      </c>
      <c r="N66" s="51" t="s">
        <v>78</v>
      </c>
    </row>
    <row r="67" spans="1:14" ht="30" customHeight="1" x14ac:dyDescent="0.3">
      <c r="A67" s="239" t="str">
        <f>IF(L67=1,"LOC-"&amp;TEXT(COUNTIF($L$3:L67, "1"), "0"), "")</f>
        <v>LOC-47</v>
      </c>
      <c r="B67" s="77" t="s">
        <v>10</v>
      </c>
      <c r="C67" s="95" t="s">
        <v>1254</v>
      </c>
      <c r="D67" s="198"/>
      <c r="E67" s="278"/>
      <c r="F67" s="278"/>
      <c r="G67" s="82" t="s">
        <v>67</v>
      </c>
      <c r="I67" s="110">
        <f>IF(NOT(ISBLANK($B67)),VLOOKUP($B67,specdata,2,FALSE()),"")</f>
        <v>1</v>
      </c>
      <c r="J67" s="110">
        <f>VLOOKUP(G67,AvailabilityData,2,FALSE())</f>
        <v>0</v>
      </c>
      <c r="K67" s="110">
        <f>I67*J67</f>
        <v>0</v>
      </c>
      <c r="L67" s="43">
        <v>1</v>
      </c>
      <c r="N67" s="51" t="s">
        <v>78</v>
      </c>
    </row>
    <row r="68" spans="1:14" ht="30" customHeight="1" x14ac:dyDescent="0.3">
      <c r="A68" s="239" t="str">
        <f>IF(L68=1,"LOC-"&amp;TEXT(COUNTIF($L$3:L68, "1"), "0"), "")</f>
        <v>LOC-48</v>
      </c>
      <c r="B68" s="112" t="s">
        <v>10</v>
      </c>
      <c r="C68" s="95" t="s">
        <v>1255</v>
      </c>
      <c r="D68" s="283"/>
      <c r="E68" s="284"/>
      <c r="F68" s="284"/>
      <c r="G68" s="117" t="s">
        <v>67</v>
      </c>
      <c r="I68" s="110">
        <f>IF(NOT(ISBLANK($B68)),VLOOKUP($B68,specdata,2,FALSE()),"")</f>
        <v>1</v>
      </c>
      <c r="J68" s="110">
        <f>VLOOKUP(G68,AvailabilityData,2,FALSE())</f>
        <v>0</v>
      </c>
      <c r="K68" s="110">
        <f>I68*J68</f>
        <v>0</v>
      </c>
      <c r="L68" s="43">
        <v>1</v>
      </c>
      <c r="N68" s="51" t="s">
        <v>78</v>
      </c>
    </row>
    <row r="69" spans="1:14" x14ac:dyDescent="0.3">
      <c r="A69" s="53" t="str">
        <f>IF(L69=1,"LOC-"&amp;TEXT(COUNTIF($L$3:L69, "1"), "0"), "")</f>
        <v/>
      </c>
      <c r="B69" s="121"/>
      <c r="C69" s="122" t="s">
        <v>1256</v>
      </c>
      <c r="D69" s="273"/>
      <c r="E69" s="274"/>
      <c r="F69" s="274"/>
      <c r="G69" s="58"/>
    </row>
    <row r="70" spans="1:14" ht="30" customHeight="1" x14ac:dyDescent="0.3">
      <c r="A70" s="53" t="str">
        <f>IF(L70=1,"LOC-"&amp;TEXT(COUNTIF($L$3:L70, "1"), "0"), "")</f>
        <v/>
      </c>
      <c r="B70" s="53"/>
      <c r="C70" s="126" t="s">
        <v>1257</v>
      </c>
      <c r="D70" s="275"/>
      <c r="E70" s="276"/>
      <c r="F70" s="276"/>
      <c r="G70" s="58"/>
    </row>
    <row r="71" spans="1:14" ht="30" customHeight="1" x14ac:dyDescent="0.3">
      <c r="A71" s="239" t="str">
        <f>IF(L71=1,"LOC-"&amp;TEXT(COUNTIF($L$3:L71, "1"), "0"), "")</f>
        <v>LOC-49</v>
      </c>
      <c r="B71" s="77" t="s">
        <v>10</v>
      </c>
      <c r="C71" s="78" t="s">
        <v>1258</v>
      </c>
      <c r="D71" s="198"/>
      <c r="E71" s="278"/>
      <c r="F71" s="278"/>
      <c r="G71" s="82" t="s">
        <v>67</v>
      </c>
      <c r="I71" s="110">
        <f t="shared" ref="I71:I77" si="9">IF(NOT(ISBLANK($B71)),VLOOKUP($B71,specdata,2,FALSE()),"")</f>
        <v>1</v>
      </c>
      <c r="J71" s="110">
        <f t="shared" ref="J71:J77" si="10">VLOOKUP(G71,AvailabilityData,2,FALSE())</f>
        <v>0</v>
      </c>
      <c r="K71" s="110">
        <f t="shared" ref="K71:K77" si="11">I71*J71</f>
        <v>0</v>
      </c>
      <c r="L71" s="43">
        <v>1</v>
      </c>
      <c r="N71" s="51" t="s">
        <v>78</v>
      </c>
    </row>
    <row r="72" spans="1:14" ht="30" customHeight="1" x14ac:dyDescent="0.3">
      <c r="A72" s="239" t="str">
        <f>IF(L72=1,"LOC-"&amp;TEXT(COUNTIF($L$3:L72, "1"), "0"), "")</f>
        <v>LOC-50</v>
      </c>
      <c r="B72" s="77" t="s">
        <v>10</v>
      </c>
      <c r="C72" s="84" t="s">
        <v>1259</v>
      </c>
      <c r="D72" s="198"/>
      <c r="E72" s="278"/>
      <c r="F72" s="278"/>
      <c r="G72" s="82" t="s">
        <v>67</v>
      </c>
      <c r="I72" s="110">
        <f t="shared" si="9"/>
        <v>1</v>
      </c>
      <c r="J72" s="110">
        <f t="shared" si="10"/>
        <v>0</v>
      </c>
      <c r="K72" s="110">
        <f t="shared" si="11"/>
        <v>0</v>
      </c>
      <c r="L72" s="43">
        <v>1</v>
      </c>
      <c r="N72" s="51" t="s">
        <v>78</v>
      </c>
    </row>
    <row r="73" spans="1:14" ht="30" customHeight="1" x14ac:dyDescent="0.3">
      <c r="A73" s="239" t="str">
        <f>IF(L73=1,"LOC-"&amp;TEXT(COUNTIF($L$3:L73, "1"), "0"), "")</f>
        <v>LOC-51</v>
      </c>
      <c r="B73" s="77" t="s">
        <v>10</v>
      </c>
      <c r="C73" s="84" t="s">
        <v>1260</v>
      </c>
      <c r="D73" s="198"/>
      <c r="E73" s="278"/>
      <c r="F73" s="278"/>
      <c r="G73" s="82" t="s">
        <v>67</v>
      </c>
      <c r="I73" s="110">
        <f t="shared" si="9"/>
        <v>1</v>
      </c>
      <c r="J73" s="110">
        <f t="shared" si="10"/>
        <v>0</v>
      </c>
      <c r="K73" s="110">
        <f t="shared" si="11"/>
        <v>0</v>
      </c>
      <c r="L73" s="43">
        <v>1</v>
      </c>
      <c r="N73" s="51" t="s">
        <v>78</v>
      </c>
    </row>
    <row r="74" spans="1:14" ht="30" customHeight="1" x14ac:dyDescent="0.3">
      <c r="A74" s="239" t="str">
        <f>IF(L74=1,"LOC-"&amp;TEXT(COUNTIF($L$3:L74, "1"), "0"), "")</f>
        <v>LOC-52</v>
      </c>
      <c r="B74" s="77" t="s">
        <v>10</v>
      </c>
      <c r="C74" s="84" t="s">
        <v>1261</v>
      </c>
      <c r="D74" s="198"/>
      <c r="E74" s="278"/>
      <c r="F74" s="278"/>
      <c r="G74" s="82" t="s">
        <v>67</v>
      </c>
      <c r="I74" s="110">
        <f t="shared" si="9"/>
        <v>1</v>
      </c>
      <c r="J74" s="110">
        <f t="shared" si="10"/>
        <v>0</v>
      </c>
      <c r="K74" s="110">
        <f t="shared" si="11"/>
        <v>0</v>
      </c>
      <c r="L74" s="43">
        <v>1</v>
      </c>
      <c r="N74" s="51" t="s">
        <v>78</v>
      </c>
    </row>
    <row r="75" spans="1:14" ht="30" customHeight="1" x14ac:dyDescent="0.3">
      <c r="A75" s="239" t="str">
        <f>IF(L75=1,"LOC-"&amp;TEXT(COUNTIF($L$3:L75, "1"), "0"), "")</f>
        <v>LOC-53</v>
      </c>
      <c r="B75" s="77" t="s">
        <v>10</v>
      </c>
      <c r="C75" s="84" t="s">
        <v>1262</v>
      </c>
      <c r="D75" s="198"/>
      <c r="E75" s="278"/>
      <c r="F75" s="278"/>
      <c r="G75" s="82" t="s">
        <v>67</v>
      </c>
      <c r="I75" s="110">
        <f t="shared" si="9"/>
        <v>1</v>
      </c>
      <c r="J75" s="110">
        <f t="shared" si="10"/>
        <v>0</v>
      </c>
      <c r="K75" s="110">
        <f t="shared" si="11"/>
        <v>0</v>
      </c>
      <c r="L75" s="43">
        <v>1</v>
      </c>
      <c r="N75" s="51" t="s">
        <v>78</v>
      </c>
    </row>
    <row r="76" spans="1:14" ht="30" customHeight="1" x14ac:dyDescent="0.3">
      <c r="A76" s="239" t="str">
        <f>IF(L76=1,"LOC-"&amp;TEXT(COUNTIF($L$3:L76, "1"), "0"), "")</f>
        <v>LOC-54</v>
      </c>
      <c r="B76" s="77" t="s">
        <v>10</v>
      </c>
      <c r="C76" s="95" t="s">
        <v>1263</v>
      </c>
      <c r="D76" s="198"/>
      <c r="E76" s="278"/>
      <c r="F76" s="278"/>
      <c r="G76" s="82" t="s">
        <v>67</v>
      </c>
      <c r="I76" s="110">
        <f t="shared" si="9"/>
        <v>1</v>
      </c>
      <c r="J76" s="110">
        <f t="shared" si="10"/>
        <v>0</v>
      </c>
      <c r="K76" s="110">
        <f t="shared" si="11"/>
        <v>0</v>
      </c>
      <c r="L76" s="43">
        <v>1</v>
      </c>
      <c r="N76" s="51" t="s">
        <v>78</v>
      </c>
    </row>
    <row r="77" spans="1:14" ht="30" customHeight="1" x14ac:dyDescent="0.3">
      <c r="A77" s="239" t="str">
        <f>IF(L77=1,"LOC-"&amp;TEXT(COUNTIF($L$3:L77, "1"), "0"), "")</f>
        <v>LOC-55</v>
      </c>
      <c r="B77" s="112" t="s">
        <v>10</v>
      </c>
      <c r="C77" s="95" t="s">
        <v>1264</v>
      </c>
      <c r="D77" s="283"/>
      <c r="E77" s="284"/>
      <c r="F77" s="284"/>
      <c r="G77" s="117" t="s">
        <v>67</v>
      </c>
      <c r="I77" s="110">
        <f t="shared" si="9"/>
        <v>1</v>
      </c>
      <c r="J77" s="110">
        <f t="shared" si="10"/>
        <v>0</v>
      </c>
      <c r="K77" s="110">
        <f t="shared" si="11"/>
        <v>0</v>
      </c>
      <c r="L77" s="43">
        <v>1</v>
      </c>
      <c r="N77" s="51" t="s">
        <v>78</v>
      </c>
    </row>
    <row r="78" spans="1:14" x14ac:dyDescent="0.3">
      <c r="A78" s="53" t="str">
        <f>IF(L78=1,"LOC-"&amp;TEXT(COUNTIF($L$3:L78, "1"), "0"), "")</f>
        <v/>
      </c>
      <c r="B78" s="53"/>
      <c r="C78" s="141" t="s">
        <v>1265</v>
      </c>
      <c r="D78" s="275"/>
      <c r="E78" s="276"/>
      <c r="F78" s="276"/>
      <c r="G78" s="58"/>
    </row>
    <row r="79" spans="1:14" ht="62.4" x14ac:dyDescent="0.3">
      <c r="A79" s="239" t="str">
        <f>IF(L79=1,"LOC-"&amp;TEXT(COUNTIF($L$3:L79, "1"), "0"), "")</f>
        <v>LOC-56</v>
      </c>
      <c r="B79" s="77" t="s">
        <v>10</v>
      </c>
      <c r="C79" s="119" t="s">
        <v>1266</v>
      </c>
      <c r="D79" s="198"/>
      <c r="E79" s="278"/>
      <c r="F79" s="278"/>
      <c r="G79" s="82" t="s">
        <v>67</v>
      </c>
      <c r="I79" s="110">
        <f>IF(NOT(ISBLANK($B79)),VLOOKUP($B79,specdata,2,FALSE()),"")</f>
        <v>1</v>
      </c>
      <c r="J79" s="110">
        <f>VLOOKUP(G79,AvailabilityData,2,FALSE())</f>
        <v>0</v>
      </c>
      <c r="K79" s="110">
        <f>I79*J79</f>
        <v>0</v>
      </c>
      <c r="L79" s="43">
        <v>1</v>
      </c>
      <c r="N79" s="51" t="s">
        <v>78</v>
      </c>
    </row>
    <row r="80" spans="1:14" ht="30" customHeight="1" x14ac:dyDescent="0.3">
      <c r="A80" s="239" t="str">
        <f>IF(L80=1,"LOC-"&amp;TEXT(COUNTIF($L$3:L80, "1"), "0"), "")</f>
        <v>LOC-57</v>
      </c>
      <c r="B80" s="77" t="s">
        <v>10</v>
      </c>
      <c r="C80" s="95" t="s">
        <v>1267</v>
      </c>
      <c r="D80" s="198"/>
      <c r="E80" s="278"/>
      <c r="F80" s="278"/>
      <c r="G80" s="82" t="s">
        <v>67</v>
      </c>
      <c r="I80" s="110">
        <f>IF(NOT(ISBLANK($B80)),VLOOKUP($B80,specdata,2,FALSE()),"")</f>
        <v>1</v>
      </c>
      <c r="J80" s="110">
        <f>VLOOKUP(G80,AvailabilityData,2,FALSE())</f>
        <v>0</v>
      </c>
      <c r="K80" s="110">
        <f>I80*J80</f>
        <v>0</v>
      </c>
      <c r="L80" s="43">
        <v>1</v>
      </c>
      <c r="N80" s="51" t="s">
        <v>78</v>
      </c>
    </row>
    <row r="81" spans="1:14" ht="30" customHeight="1" x14ac:dyDescent="0.3">
      <c r="A81" s="239" t="str">
        <f>IF(L81=1,"LOC-"&amp;TEXT(COUNTIF($L$3:L81, "1"), "0"), "")</f>
        <v>LOC-58</v>
      </c>
      <c r="B81" s="83" t="s">
        <v>10</v>
      </c>
      <c r="C81" s="164" t="s">
        <v>1268</v>
      </c>
      <c r="D81" s="197"/>
      <c r="E81" s="278"/>
      <c r="F81" s="278"/>
      <c r="G81" s="82" t="s">
        <v>67</v>
      </c>
      <c r="I81" s="110">
        <f>IF(NOT(ISBLANK($B81)),VLOOKUP($B81,specdata,2,FALSE()),"")</f>
        <v>1</v>
      </c>
      <c r="J81" s="110">
        <f>VLOOKUP(G81,AvailabilityData,2,FALSE())</f>
        <v>0</v>
      </c>
      <c r="K81" s="110">
        <f>I81*J81</f>
        <v>0</v>
      </c>
      <c r="L81" s="43">
        <v>1</v>
      </c>
      <c r="N81" s="51" t="s">
        <v>78</v>
      </c>
    </row>
    <row r="82" spans="1:14" x14ac:dyDescent="0.3">
      <c r="A82" s="240" t="str">
        <f>IF(L82=1,"LOC-"&amp;TEXT(COUNTIF($L$3:L82, "1"), "0"), "")</f>
        <v/>
      </c>
      <c r="H82" s="43"/>
    </row>
    <row r="83" spans="1:14" x14ac:dyDescent="0.3">
      <c r="A83" s="240" t="str">
        <f>IF(L83=1,"LOC-"&amp;TEXT(COUNTIF($L$3:L83, "1"), "0"), "")</f>
        <v/>
      </c>
      <c r="H83" s="43"/>
    </row>
    <row r="84" spans="1:14" x14ac:dyDescent="0.3">
      <c r="A84" s="240" t="str">
        <f>IF(L84=1,"LOC-"&amp;TEXT(COUNTIF($L$3:L84, "1"), "0"), "")</f>
        <v/>
      </c>
      <c r="H84" s="43"/>
    </row>
    <row r="85" spans="1:14" x14ac:dyDescent="0.3">
      <c r="A85" s="240" t="str">
        <f>IF(L85=1,"LOC-"&amp;TEXT(COUNTIF($L$3:L85, "1"), "0"), "")</f>
        <v/>
      </c>
      <c r="H85" s="43"/>
    </row>
    <row r="86" spans="1:14" x14ac:dyDescent="0.3">
      <c r="A86" s="240" t="str">
        <f>IF(L86=1,"LOC-"&amp;TEXT(COUNTIF($L$3:L86, "1"), "0"), "")</f>
        <v/>
      </c>
      <c r="H86" s="43"/>
    </row>
    <row r="87" spans="1:14" x14ac:dyDescent="0.3">
      <c r="A87" s="240" t="str">
        <f>IF(L87=1,"LOC-"&amp;TEXT(COUNTIF($L$3:L87, "1"), "0"), "")</f>
        <v/>
      </c>
      <c r="H87" s="43"/>
    </row>
    <row r="88" spans="1:14" x14ac:dyDescent="0.3">
      <c r="A88" s="240" t="str">
        <f>IF(L88=1,"LOC-"&amp;TEXT(COUNTIF($L$3:L88, "1"), "0"), "")</f>
        <v/>
      </c>
      <c r="H88" s="43"/>
    </row>
    <row r="89" spans="1:14" x14ac:dyDescent="0.3">
      <c r="H89" s="43"/>
    </row>
    <row r="90" spans="1:14" x14ac:dyDescent="0.3">
      <c r="H90" s="43"/>
    </row>
    <row r="91" spans="1:14" x14ac:dyDescent="0.3">
      <c r="H91" s="43"/>
    </row>
    <row r="92" spans="1:14" x14ac:dyDescent="0.3">
      <c r="H92" s="43"/>
    </row>
    <row r="93" spans="1:14" x14ac:dyDescent="0.3">
      <c r="H93" s="43"/>
    </row>
    <row r="94" spans="1:14" x14ac:dyDescent="0.3">
      <c r="H94" s="43"/>
    </row>
    <row r="95" spans="1:14" x14ac:dyDescent="0.3">
      <c r="H95" s="43"/>
    </row>
    <row r="96" spans="1:14" x14ac:dyDescent="0.3">
      <c r="H96" s="43"/>
    </row>
    <row r="97" spans="8:8" x14ac:dyDescent="0.3">
      <c r="H97" s="43"/>
    </row>
    <row r="98" spans="8:8" x14ac:dyDescent="0.3">
      <c r="H98" s="43"/>
    </row>
    <row r="99" spans="8:8" x14ac:dyDescent="0.3">
      <c r="H99" s="43"/>
    </row>
    <row r="100" spans="8:8" x14ac:dyDescent="0.3">
      <c r="H100" s="43"/>
    </row>
  </sheetData>
  <sheetProtection algorithmName="SHA-512" hashValue="5cGQ8X4FR+0zV+NrB4ZrONvfyh6uPhcLSRqi5QwfvgYM6LZK8BcUGYRe/Ol/DlDsdOt8HgyOYTetwDAC9oshnQ==" saltValue="sRrqTRG5FrUQLE6S0jqJig==" spinCount="100000" sheet="1" objects="1" scenarios="1"/>
  <mergeCells count="1">
    <mergeCell ref="Q3:S6"/>
  </mergeCells>
  <conditionalFormatting sqref="A9">
    <cfRule type="cellIs" dxfId="197" priority="12" operator="equal">
      <formula>"Minimal"</formula>
    </cfRule>
    <cfRule type="cellIs" dxfId="196" priority="13" operator="equal">
      <formula>"Extremely Advantageous"</formula>
    </cfRule>
    <cfRule type="cellIs" dxfId="195" priority="14" operator="equal">
      <formula>"Not Needed"</formula>
    </cfRule>
    <cfRule type="cellIs" dxfId="194" priority="15" operator="equal">
      <formula>"Critical"</formula>
    </cfRule>
  </conditionalFormatting>
  <conditionalFormatting sqref="A15">
    <cfRule type="cellIs" dxfId="193" priority="17" operator="equal">
      <formula>"Minimal"</formula>
    </cfRule>
    <cfRule type="cellIs" dxfId="192" priority="18" operator="equal">
      <formula>"Extremely Advantageous"</formula>
    </cfRule>
    <cfRule type="cellIs" dxfId="191" priority="19" operator="equal">
      <formula>"Not Needed"</formula>
    </cfRule>
    <cfRule type="cellIs" dxfId="190" priority="20" operator="equal">
      <formula>"Critical"</formula>
    </cfRule>
  </conditionalFormatting>
  <conditionalFormatting sqref="A17">
    <cfRule type="cellIs" dxfId="189" priority="22" operator="equal">
      <formula>"Minimal"</formula>
    </cfRule>
    <cfRule type="cellIs" dxfId="188" priority="23" operator="equal">
      <formula>"Extremely Advantageous"</formula>
    </cfRule>
    <cfRule type="cellIs" dxfId="187" priority="24" operator="equal">
      <formula>"Not Needed"</formula>
    </cfRule>
    <cfRule type="cellIs" dxfId="186" priority="25" operator="equal">
      <formula>"Critical"</formula>
    </cfRule>
  </conditionalFormatting>
  <conditionalFormatting sqref="A24">
    <cfRule type="cellIs" dxfId="185" priority="27" operator="equal">
      <formula>"Minimal"</formula>
    </cfRule>
    <cfRule type="cellIs" dxfId="184" priority="28" operator="equal">
      <formula>"Extremely Advantageous"</formula>
    </cfRule>
    <cfRule type="cellIs" dxfId="183" priority="29" operator="equal">
      <formula>"Not Needed"</formula>
    </cfRule>
    <cfRule type="cellIs" dxfId="182" priority="30" operator="equal">
      <formula>"Critical"</formula>
    </cfRule>
  </conditionalFormatting>
  <conditionalFormatting sqref="A26">
    <cfRule type="cellIs" dxfId="181" priority="3" operator="equal">
      <formula>"Extremely Advantageous"</formula>
    </cfRule>
    <cfRule type="cellIs" dxfId="180" priority="4" operator="equal">
      <formula>"Not Needed"</formula>
    </cfRule>
    <cfRule type="cellIs" dxfId="179" priority="5" operator="equal">
      <formula>"Critical"</formula>
    </cfRule>
    <cfRule type="cellIs" dxfId="178" priority="2" operator="equal">
      <formula>"Minimal"</formula>
    </cfRule>
  </conditionalFormatting>
  <conditionalFormatting sqref="A30">
    <cfRule type="cellIs" dxfId="177" priority="32" operator="equal">
      <formula>"Minimal"</formula>
    </cfRule>
    <cfRule type="cellIs" dxfId="176" priority="33" operator="equal">
      <formula>"Extremely Advantageous"</formula>
    </cfRule>
    <cfRule type="cellIs" dxfId="175" priority="34" operator="equal">
      <formula>"Not Needed"</formula>
    </cfRule>
    <cfRule type="cellIs" dxfId="174" priority="35" operator="equal">
      <formula>"Critical"</formula>
    </cfRule>
  </conditionalFormatting>
  <conditionalFormatting sqref="A35">
    <cfRule type="cellIs" dxfId="173" priority="37" operator="equal">
      <formula>"Minimal"</formula>
    </cfRule>
    <cfRule type="cellIs" dxfId="172" priority="38" operator="equal">
      <formula>"Extremely Advantageous"</formula>
    </cfRule>
    <cfRule type="cellIs" dxfId="171" priority="39" operator="equal">
      <formula>"Not Needed"</formula>
    </cfRule>
    <cfRule type="cellIs" dxfId="170" priority="40" operator="equal">
      <formula>"Critical"</formula>
    </cfRule>
  </conditionalFormatting>
  <conditionalFormatting sqref="A40:A41">
    <cfRule type="cellIs" dxfId="169" priority="42" operator="equal">
      <formula>"Minimal"</formula>
    </cfRule>
    <cfRule type="cellIs" dxfId="168" priority="43" operator="equal">
      <formula>"Extremely Advantageous"</formula>
    </cfRule>
    <cfRule type="cellIs" dxfId="167" priority="44" operator="equal">
      <formula>"Not Needed"</formula>
    </cfRule>
    <cfRule type="cellIs" dxfId="166" priority="45" operator="equal">
      <formula>"Critical"</formula>
    </cfRule>
  </conditionalFormatting>
  <conditionalFormatting sqref="A44">
    <cfRule type="cellIs" dxfId="165" priority="62" operator="equal">
      <formula>"Minimal"</formula>
    </cfRule>
    <cfRule type="cellIs" dxfId="164" priority="63" operator="equal">
      <formula>"Extremely Advantageous"</formula>
    </cfRule>
    <cfRule type="cellIs" dxfId="163" priority="64" operator="equal">
      <formula>"Not Needed"</formula>
    </cfRule>
    <cfRule type="cellIs" dxfId="162" priority="65" operator="equal">
      <formula>"Critical"</formula>
    </cfRule>
  </conditionalFormatting>
  <conditionalFormatting sqref="A46">
    <cfRule type="cellIs" dxfId="161" priority="67" operator="equal">
      <formula>"Minimal"</formula>
    </cfRule>
    <cfRule type="cellIs" dxfId="160" priority="68" operator="equal">
      <formula>"Extremely Advantageous"</formula>
    </cfRule>
    <cfRule type="cellIs" dxfId="159" priority="69" operator="equal">
      <formula>"Not Needed"</formula>
    </cfRule>
    <cfRule type="cellIs" dxfId="158" priority="70" operator="equal">
      <formula>"Critical"</formula>
    </cfRule>
  </conditionalFormatting>
  <conditionalFormatting sqref="A49">
    <cfRule type="cellIs" dxfId="157" priority="75" operator="equal">
      <formula>"Critical"</formula>
    </cfRule>
    <cfRule type="cellIs" dxfId="156" priority="72" operator="equal">
      <formula>"Minimal"</formula>
    </cfRule>
    <cfRule type="cellIs" dxfId="155" priority="73" operator="equal">
      <formula>"Extremely Advantageous"</formula>
    </cfRule>
    <cfRule type="cellIs" dxfId="154" priority="74" operator="equal">
      <formula>"Not Needed"</formula>
    </cfRule>
  </conditionalFormatting>
  <conditionalFormatting sqref="A57">
    <cfRule type="cellIs" dxfId="153" priority="79" operator="equal">
      <formula>"Not Needed"</formula>
    </cfRule>
    <cfRule type="cellIs" dxfId="152" priority="77" operator="equal">
      <formula>"Minimal"</formula>
    </cfRule>
    <cfRule type="cellIs" dxfId="151" priority="78" operator="equal">
      <formula>"Extremely Advantageous"</formula>
    </cfRule>
    <cfRule type="cellIs" dxfId="150" priority="80" operator="equal">
      <formula>"Critical"</formula>
    </cfRule>
  </conditionalFormatting>
  <conditionalFormatting sqref="A61:A62">
    <cfRule type="cellIs" dxfId="149" priority="87" operator="equal">
      <formula>"Minimal"</formula>
    </cfRule>
    <cfRule type="cellIs" dxfId="148" priority="88" operator="equal">
      <formula>"Extremely Advantageous"</formula>
    </cfRule>
    <cfRule type="cellIs" dxfId="147" priority="89" operator="equal">
      <formula>"Not Needed"</formula>
    </cfRule>
    <cfRule type="cellIs" dxfId="146" priority="90" operator="equal">
      <formula>"Critical"</formula>
    </cfRule>
  </conditionalFormatting>
  <conditionalFormatting sqref="A65">
    <cfRule type="cellIs" dxfId="145" priority="92" operator="equal">
      <formula>"Minimal"</formula>
    </cfRule>
    <cfRule type="cellIs" dxfId="144" priority="93" operator="equal">
      <formula>"Extremely Advantageous"</formula>
    </cfRule>
    <cfRule type="cellIs" dxfId="143" priority="94" operator="equal">
      <formula>"Not Needed"</formula>
    </cfRule>
    <cfRule type="cellIs" dxfId="142" priority="95" operator="equal">
      <formula>"Critical"</formula>
    </cfRule>
  </conditionalFormatting>
  <conditionalFormatting sqref="A69:A70">
    <cfRule type="cellIs" dxfId="141" priority="102" operator="equal">
      <formula>"Minimal"</formula>
    </cfRule>
    <cfRule type="cellIs" dxfId="140" priority="103" operator="equal">
      <formula>"Extremely Advantageous"</formula>
    </cfRule>
    <cfRule type="cellIs" dxfId="139" priority="104" operator="equal">
      <formula>"Not Needed"</formula>
    </cfRule>
    <cfRule type="cellIs" dxfId="138" priority="105" operator="equal">
      <formula>"Critical"</formula>
    </cfRule>
  </conditionalFormatting>
  <conditionalFormatting sqref="A78">
    <cfRule type="cellIs" dxfId="137" priority="107" operator="equal">
      <formula>"Minimal"</formula>
    </cfRule>
    <cfRule type="cellIs" dxfId="136" priority="108" operator="equal">
      <formula>"Extremely Advantageous"</formula>
    </cfRule>
    <cfRule type="cellIs" dxfId="135" priority="109" operator="equal">
      <formula>"Not Needed"</formula>
    </cfRule>
    <cfRule type="cellIs" dxfId="134" priority="110" operator="equal">
      <formula>"Critical"</formula>
    </cfRule>
  </conditionalFormatting>
  <conditionalFormatting sqref="B1:B1048576 A4:A5">
    <cfRule type="cellIs" dxfId="133" priority="9" operator="equal">
      <formula>"Not Needed"</formula>
    </cfRule>
    <cfRule type="cellIs" dxfId="132" priority="10" operator="equal">
      <formula>"Critical"</formula>
    </cfRule>
    <cfRule type="cellIs" dxfId="131" priority="7" operator="equal">
      <formula>"Minimal"</formula>
    </cfRule>
    <cfRule type="cellIs" dxfId="130" priority="8" operator="equal">
      <formula>"Extremely Advantageous"</formula>
    </cfRule>
  </conditionalFormatting>
  <conditionalFormatting sqref="G3 G6:G8 G10:G14 G16 G18:G23 G25 G27:G29 G31:G34 G36:G39 G42:G43 G45 G47:G48 G50:G56 G58:G60 G63:G64 G66:G68 G71:G77 G79:G81">
    <cfRule type="cellIs" dxfId="129" priority="117"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A26 B3:B81" xr:uid="{00000000-0002-0000-0D00-000001000000}">
      <formula1>SpecType</formula1>
      <formula2>0</formula2>
    </dataValidation>
    <dataValidation type="list" allowBlank="1" showInputMessage="1" showErrorMessage="1" sqref="G3 G6:G8 G10:G14 G16 G18:G23 G25 G27:G29 G31:G34 G36:G39 G42:G43 G45 G47:G48 G50:G56 G58:G60 G63:G64 G66:G68 G71:G77 G79:G81" xr:uid="{00000000-0002-0000-0D00-000000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K345"/>
  <sheetViews>
    <sheetView topLeftCell="A23" zoomScale="90" zoomScaleNormal="90" zoomScalePageLayoutView="80" workbookViewId="0">
      <selection activeCell="A166" sqref="A166"/>
    </sheetView>
  </sheetViews>
  <sheetFormatPr defaultColWidth="9" defaultRowHeight="15.6" x14ac:dyDescent="0.3"/>
  <cols>
    <col min="1" max="1" width="10.59765625" style="41" customWidth="1"/>
    <col min="2" max="2" width="14.59765625" style="41" customWidth="1"/>
    <col min="3" max="3" width="65.59765625" style="42" customWidth="1"/>
    <col min="4" max="4" width="65.59765625" style="43" customWidth="1"/>
    <col min="5" max="5" width="10.59765625" style="43" customWidth="1"/>
    <col min="6" max="6" width="6.59765625" style="43" customWidth="1"/>
    <col min="7" max="7" width="30.59765625" style="43" customWidth="1"/>
    <col min="8" max="11" width="8.59765625" style="43" customWidth="1"/>
    <col min="12" max="16384" width="9" style="43"/>
  </cols>
  <sheetData>
    <row r="1" spans="1:11" s="51" customFormat="1" ht="105" customHeight="1" x14ac:dyDescent="0.25">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row>
    <row r="2" spans="1:11" x14ac:dyDescent="0.3">
      <c r="A2" s="208" t="s">
        <v>1269</v>
      </c>
      <c r="B2" s="209"/>
      <c r="C2" s="210"/>
      <c r="D2" s="211"/>
      <c r="E2" s="212"/>
      <c r="F2" s="212"/>
      <c r="G2" s="212"/>
      <c r="H2" s="110">
        <f>COUNTA(B3:B55)</f>
        <v>39</v>
      </c>
      <c r="K2" s="43">
        <f>SUM(K3:K55)</f>
        <v>0</v>
      </c>
    </row>
    <row r="3" spans="1:11" ht="46.8" x14ac:dyDescent="0.3">
      <c r="A3" s="76" t="s">
        <v>1270</v>
      </c>
      <c r="B3" s="83" t="s">
        <v>39</v>
      </c>
      <c r="C3" s="292" t="s">
        <v>1271</v>
      </c>
      <c r="D3" s="137"/>
      <c r="E3" s="214"/>
      <c r="F3" s="101"/>
      <c r="G3" s="102"/>
      <c r="I3" s="44"/>
      <c r="J3" s="44"/>
      <c r="K3" s="44"/>
    </row>
    <row r="4" spans="1:11" ht="15" customHeight="1" x14ac:dyDescent="0.3">
      <c r="A4" s="76" t="s">
        <v>1272</v>
      </c>
      <c r="B4" s="83" t="s">
        <v>39</v>
      </c>
      <c r="C4" s="293" t="s">
        <v>1273</v>
      </c>
      <c r="D4" s="137"/>
      <c r="E4" s="214"/>
      <c r="F4" s="101"/>
      <c r="G4" s="102"/>
      <c r="I4" s="44"/>
      <c r="J4" s="44"/>
      <c r="K4" s="44"/>
    </row>
    <row r="5" spans="1:11" x14ac:dyDescent="0.3">
      <c r="A5" s="76" t="s">
        <v>1274</v>
      </c>
      <c r="B5" s="83" t="s">
        <v>39</v>
      </c>
      <c r="C5" s="293" t="s">
        <v>1275</v>
      </c>
      <c r="D5" s="137"/>
      <c r="E5" s="214"/>
      <c r="F5" s="101"/>
      <c r="G5" s="102"/>
      <c r="I5" s="44"/>
      <c r="J5" s="44"/>
      <c r="K5" s="44"/>
    </row>
    <row r="6" spans="1:11" ht="30" customHeight="1" x14ac:dyDescent="0.3">
      <c r="A6" s="76" t="s">
        <v>1276</v>
      </c>
      <c r="B6" s="83" t="s">
        <v>39</v>
      </c>
      <c r="C6" s="293" t="s">
        <v>1277</v>
      </c>
      <c r="D6" s="137"/>
      <c r="E6" s="214"/>
      <c r="F6" s="101"/>
      <c r="G6" s="102"/>
      <c r="I6" s="44"/>
      <c r="J6" s="44"/>
      <c r="K6" s="44"/>
    </row>
    <row r="7" spans="1:11" x14ac:dyDescent="0.3">
      <c r="A7" s="76" t="s">
        <v>1278</v>
      </c>
      <c r="B7" s="83" t="s">
        <v>39</v>
      </c>
      <c r="C7" s="293" t="s">
        <v>1279</v>
      </c>
      <c r="D7" s="137"/>
      <c r="E7" s="214"/>
      <c r="F7" s="101"/>
      <c r="G7" s="102"/>
      <c r="I7" s="44"/>
      <c r="J7" s="44"/>
      <c r="K7" s="44"/>
    </row>
    <row r="8" spans="1:11" x14ac:dyDescent="0.3">
      <c r="A8" s="72"/>
      <c r="B8" s="53"/>
      <c r="C8" s="126" t="s">
        <v>473</v>
      </c>
      <c r="D8" s="137"/>
      <c r="E8" s="214"/>
      <c r="F8" s="101"/>
      <c r="G8" s="102"/>
      <c r="I8" s="44"/>
      <c r="J8" s="44"/>
      <c r="K8" s="44"/>
    </row>
    <row r="9" spans="1:11" ht="15" customHeight="1" x14ac:dyDescent="0.3">
      <c r="A9" s="76" t="s">
        <v>1280</v>
      </c>
      <c r="B9" s="83" t="s">
        <v>39</v>
      </c>
      <c r="C9" s="293" t="s">
        <v>960</v>
      </c>
      <c r="D9" s="137"/>
      <c r="E9" s="214"/>
      <c r="F9" s="101"/>
      <c r="G9" s="102"/>
      <c r="I9" s="44"/>
      <c r="J9" s="44"/>
      <c r="K9" s="44"/>
    </row>
    <row r="10" spans="1:11" x14ac:dyDescent="0.3">
      <c r="A10" s="76" t="s">
        <v>1281</v>
      </c>
      <c r="B10" s="83" t="s">
        <v>39</v>
      </c>
      <c r="C10" s="293" t="s">
        <v>1282</v>
      </c>
      <c r="D10" s="137"/>
      <c r="E10" s="214"/>
      <c r="F10" s="101"/>
      <c r="G10" s="102"/>
      <c r="I10" s="44"/>
      <c r="J10" s="44"/>
      <c r="K10" s="44"/>
    </row>
    <row r="11" spans="1:11" ht="31.2" x14ac:dyDescent="0.3">
      <c r="A11" s="76" t="s">
        <v>1283</v>
      </c>
      <c r="B11" s="83" t="s">
        <v>39</v>
      </c>
      <c r="C11" s="294" t="s">
        <v>1284</v>
      </c>
      <c r="D11" s="137"/>
      <c r="E11" s="214"/>
      <c r="F11" s="101"/>
      <c r="G11" s="102"/>
      <c r="I11" s="44"/>
      <c r="J11" s="44"/>
      <c r="K11" s="44"/>
    </row>
    <row r="12" spans="1:11" x14ac:dyDescent="0.3">
      <c r="A12" s="72"/>
      <c r="B12" s="53"/>
      <c r="C12" s="144" t="s">
        <v>472</v>
      </c>
      <c r="D12" s="137"/>
      <c r="E12" s="214"/>
      <c r="F12" s="101"/>
      <c r="G12" s="102"/>
      <c r="I12" s="44"/>
      <c r="J12" s="44"/>
      <c r="K12" s="44"/>
    </row>
    <row r="13" spans="1:11" ht="30" customHeight="1" x14ac:dyDescent="0.3">
      <c r="A13" s="145"/>
      <c r="B13" s="146"/>
      <c r="C13" s="147" t="s">
        <v>505</v>
      </c>
      <c r="D13" s="137"/>
      <c r="E13" s="214"/>
      <c r="F13" s="101"/>
      <c r="G13" s="102"/>
      <c r="I13" s="44"/>
      <c r="J13" s="44"/>
      <c r="K13" s="44"/>
    </row>
    <row r="14" spans="1:11" ht="15" customHeight="1" x14ac:dyDescent="0.3">
      <c r="A14" s="76" t="s">
        <v>1285</v>
      </c>
      <c r="B14" s="83" t="s">
        <v>39</v>
      </c>
      <c r="C14" s="293" t="s">
        <v>1286</v>
      </c>
      <c r="D14" s="137"/>
      <c r="E14" s="214"/>
      <c r="F14" s="101"/>
      <c r="G14" s="102"/>
      <c r="I14" s="44"/>
      <c r="J14" s="44"/>
      <c r="K14" s="44"/>
    </row>
    <row r="15" spans="1:11" x14ac:dyDescent="0.3">
      <c r="A15" s="72"/>
      <c r="B15" s="53"/>
      <c r="C15" s="144" t="s">
        <v>1287</v>
      </c>
      <c r="D15" s="137"/>
      <c r="E15" s="214"/>
      <c r="F15" s="101"/>
      <c r="G15" s="102"/>
      <c r="I15" s="44"/>
      <c r="J15" s="44"/>
      <c r="K15" s="44"/>
    </row>
    <row r="16" spans="1:11" ht="62.4" x14ac:dyDescent="0.3">
      <c r="A16" s="111" t="s">
        <v>1288</v>
      </c>
      <c r="B16" s="112" t="s">
        <v>39</v>
      </c>
      <c r="C16" s="295" t="s">
        <v>1289</v>
      </c>
      <c r="D16" s="137"/>
      <c r="E16" s="214"/>
      <c r="F16" s="101"/>
      <c r="G16" s="102"/>
      <c r="I16" s="44"/>
      <c r="J16" s="44"/>
      <c r="K16" s="44"/>
    </row>
    <row r="17" spans="1:11" ht="45" customHeight="1" x14ac:dyDescent="0.3">
      <c r="A17" s="76" t="s">
        <v>1290</v>
      </c>
      <c r="B17" s="83" t="s">
        <v>39</v>
      </c>
      <c r="C17" s="294" t="s">
        <v>1291</v>
      </c>
      <c r="D17" s="137"/>
      <c r="E17" s="214"/>
      <c r="F17" s="101"/>
      <c r="G17" s="102"/>
      <c r="I17" s="44"/>
      <c r="J17" s="44"/>
      <c r="K17" s="44"/>
    </row>
    <row r="18" spans="1:11" ht="30" customHeight="1" x14ac:dyDescent="0.3">
      <c r="A18" s="249"/>
      <c r="B18" s="53"/>
      <c r="C18" s="126" t="s">
        <v>555</v>
      </c>
      <c r="D18" s="137"/>
      <c r="E18" s="214"/>
      <c r="F18" s="101"/>
      <c r="G18" s="102"/>
      <c r="I18" s="44"/>
      <c r="J18" s="44"/>
      <c r="K18" s="44"/>
    </row>
    <row r="19" spans="1:11" ht="46.8" x14ac:dyDescent="0.3">
      <c r="A19" s="250" t="s">
        <v>1292</v>
      </c>
      <c r="B19" s="83" t="s">
        <v>39</v>
      </c>
      <c r="C19" s="293" t="s">
        <v>1293</v>
      </c>
      <c r="D19" s="137"/>
      <c r="E19" s="214"/>
      <c r="F19" s="101"/>
      <c r="G19" s="102"/>
      <c r="I19" s="44"/>
      <c r="J19" s="44"/>
      <c r="K19" s="44"/>
    </row>
    <row r="20" spans="1:11" ht="30" customHeight="1" x14ac:dyDescent="0.3">
      <c r="A20" s="250" t="s">
        <v>1294</v>
      </c>
      <c r="B20" s="98" t="s">
        <v>39</v>
      </c>
      <c r="C20" s="293" t="s">
        <v>1295</v>
      </c>
      <c r="D20" s="137"/>
      <c r="E20" s="214"/>
      <c r="F20" s="101"/>
      <c r="G20" s="102"/>
      <c r="I20" s="44"/>
      <c r="J20" s="44"/>
      <c r="K20" s="44"/>
    </row>
    <row r="21" spans="1:11" ht="30" customHeight="1" x14ac:dyDescent="0.3">
      <c r="A21" s="249"/>
      <c r="B21" s="53"/>
      <c r="C21" s="144" t="s">
        <v>646</v>
      </c>
      <c r="D21" s="137"/>
      <c r="E21" s="214"/>
      <c r="F21" s="101"/>
      <c r="G21" s="102"/>
      <c r="I21" s="44"/>
      <c r="J21" s="44"/>
      <c r="K21" s="44"/>
    </row>
    <row r="22" spans="1:11" ht="62.4" x14ac:dyDescent="0.3">
      <c r="A22" s="250" t="s">
        <v>1296</v>
      </c>
      <c r="B22" s="83" t="s">
        <v>39</v>
      </c>
      <c r="C22" s="294" t="s">
        <v>1297</v>
      </c>
      <c r="D22" s="137"/>
      <c r="E22" s="214"/>
      <c r="F22" s="101"/>
      <c r="G22" s="102"/>
      <c r="I22" s="44"/>
      <c r="J22" s="44"/>
      <c r="K22" s="44"/>
    </row>
    <row r="23" spans="1:11" ht="62.4" x14ac:dyDescent="0.3">
      <c r="A23" s="250" t="s">
        <v>1298</v>
      </c>
      <c r="B23" s="98" t="s">
        <v>39</v>
      </c>
      <c r="C23" s="294" t="s">
        <v>1299</v>
      </c>
      <c r="D23" s="137"/>
      <c r="E23" s="214"/>
      <c r="F23" s="101"/>
      <c r="G23" s="102"/>
      <c r="I23" s="44"/>
      <c r="J23" s="44"/>
      <c r="K23" s="44"/>
    </row>
    <row r="24" spans="1:11" ht="31.2" x14ac:dyDescent="0.3">
      <c r="A24" s="250" t="s">
        <v>1300</v>
      </c>
      <c r="B24" s="83" t="s">
        <v>39</v>
      </c>
      <c r="C24" s="296" t="s">
        <v>1301</v>
      </c>
      <c r="D24" s="137"/>
      <c r="E24" s="214"/>
      <c r="F24" s="101"/>
      <c r="G24" s="102"/>
      <c r="I24" s="44"/>
      <c r="J24" s="44"/>
      <c r="K24" s="44"/>
    </row>
    <row r="25" spans="1:11" x14ac:dyDescent="0.3">
      <c r="A25" s="250" t="s">
        <v>1302</v>
      </c>
      <c r="B25" s="83" t="s">
        <v>39</v>
      </c>
      <c r="C25" s="296" t="s">
        <v>1303</v>
      </c>
      <c r="D25" s="137"/>
      <c r="E25" s="214"/>
      <c r="F25" s="101"/>
      <c r="G25" s="102"/>
      <c r="I25" s="44"/>
      <c r="J25" s="44"/>
      <c r="K25" s="44"/>
    </row>
    <row r="26" spans="1:11" ht="15" customHeight="1" x14ac:dyDescent="0.3">
      <c r="A26" s="239" t="s">
        <v>1304</v>
      </c>
      <c r="B26" s="83" t="s">
        <v>39</v>
      </c>
      <c r="C26" s="296" t="s">
        <v>1305</v>
      </c>
      <c r="D26" s="137"/>
      <c r="E26" s="214"/>
      <c r="F26" s="101"/>
      <c r="G26" s="102"/>
      <c r="I26" s="44"/>
      <c r="J26" s="44"/>
      <c r="K26" s="44"/>
    </row>
    <row r="27" spans="1:11" x14ac:dyDescent="0.3">
      <c r="A27" s="297" t="s">
        <v>1306</v>
      </c>
      <c r="B27" s="83" t="s">
        <v>39</v>
      </c>
      <c r="C27" s="296" t="s">
        <v>1307</v>
      </c>
      <c r="D27" s="137"/>
      <c r="E27" s="214"/>
      <c r="F27" s="101"/>
      <c r="G27" s="102"/>
      <c r="I27" s="44"/>
      <c r="J27" s="44"/>
      <c r="K27" s="44"/>
    </row>
    <row r="28" spans="1:11" x14ac:dyDescent="0.3">
      <c r="A28" s="297" t="s">
        <v>1308</v>
      </c>
      <c r="B28" s="83" t="s">
        <v>39</v>
      </c>
      <c r="C28" s="296" t="s">
        <v>1309</v>
      </c>
      <c r="D28" s="137"/>
      <c r="E28" s="214"/>
      <c r="F28" s="101"/>
      <c r="G28" s="102"/>
      <c r="I28" s="44"/>
      <c r="J28" s="44"/>
      <c r="K28" s="44"/>
    </row>
    <row r="29" spans="1:11" x14ac:dyDescent="0.3">
      <c r="A29" s="297" t="s">
        <v>1310</v>
      </c>
      <c r="B29" s="83" t="s">
        <v>39</v>
      </c>
      <c r="C29" s="296" t="s">
        <v>1311</v>
      </c>
      <c r="D29" s="137"/>
      <c r="E29" s="214"/>
      <c r="F29" s="101"/>
      <c r="G29" s="102"/>
      <c r="I29" s="44"/>
      <c r="J29" s="44"/>
      <c r="K29" s="44"/>
    </row>
    <row r="30" spans="1:11" ht="15" customHeight="1" x14ac:dyDescent="0.3">
      <c r="A30" s="297" t="s">
        <v>1312</v>
      </c>
      <c r="B30" s="83" t="s">
        <v>39</v>
      </c>
      <c r="C30" s="296" t="s">
        <v>1313</v>
      </c>
      <c r="D30" s="137"/>
      <c r="E30" s="214"/>
      <c r="F30" s="101"/>
      <c r="G30" s="102"/>
      <c r="I30" s="44"/>
      <c r="J30" s="44"/>
      <c r="K30" s="44"/>
    </row>
    <row r="31" spans="1:11" x14ac:dyDescent="0.3">
      <c r="A31" s="297" t="s">
        <v>1314</v>
      </c>
      <c r="B31" s="83" t="s">
        <v>39</v>
      </c>
      <c r="C31" s="296" t="s">
        <v>1315</v>
      </c>
      <c r="D31" s="137"/>
      <c r="E31" s="214"/>
      <c r="F31" s="101"/>
      <c r="G31" s="102"/>
      <c r="I31" s="44"/>
      <c r="J31" s="44"/>
      <c r="K31" s="44"/>
    </row>
    <row r="32" spans="1:11" ht="62.4" x14ac:dyDescent="0.3">
      <c r="A32" s="250" t="s">
        <v>1316</v>
      </c>
      <c r="B32" s="112" t="s">
        <v>39</v>
      </c>
      <c r="C32" s="294" t="s">
        <v>1317</v>
      </c>
      <c r="D32" s="137"/>
      <c r="E32" s="214"/>
      <c r="F32" s="101"/>
      <c r="G32" s="102"/>
      <c r="I32" s="44"/>
      <c r="J32" s="44"/>
      <c r="K32" s="44"/>
    </row>
    <row r="33" spans="1:11" ht="46.8" x14ac:dyDescent="0.3">
      <c r="A33" s="298" t="s">
        <v>1318</v>
      </c>
      <c r="B33" s="83" t="s">
        <v>39</v>
      </c>
      <c r="C33" s="294" t="s">
        <v>1319</v>
      </c>
      <c r="D33" s="137"/>
      <c r="E33" s="214"/>
      <c r="F33" s="101"/>
      <c r="G33" s="102"/>
      <c r="I33" s="44"/>
      <c r="J33" s="44"/>
      <c r="K33" s="44"/>
    </row>
    <row r="34" spans="1:11" x14ac:dyDescent="0.3">
      <c r="A34" s="247"/>
      <c r="B34" s="121"/>
      <c r="C34" s="122" t="s">
        <v>1320</v>
      </c>
      <c r="D34" s="137"/>
      <c r="E34" s="214"/>
      <c r="F34" s="101"/>
      <c r="G34" s="102"/>
      <c r="I34" s="44"/>
      <c r="J34" s="44"/>
      <c r="K34" s="44"/>
    </row>
    <row r="35" spans="1:11" x14ac:dyDescent="0.3">
      <c r="A35" s="249"/>
      <c r="B35" s="53"/>
      <c r="C35" s="126" t="s">
        <v>1321</v>
      </c>
      <c r="D35" s="137"/>
      <c r="E35" s="214"/>
      <c r="F35" s="101"/>
      <c r="G35" s="102"/>
      <c r="I35" s="44"/>
      <c r="J35" s="44"/>
      <c r="K35" s="44"/>
    </row>
    <row r="36" spans="1:11" ht="31.2" x14ac:dyDescent="0.3">
      <c r="A36" s="250" t="s">
        <v>1322</v>
      </c>
      <c r="B36" s="77" t="s">
        <v>39</v>
      </c>
      <c r="C36" s="299" t="s">
        <v>1323</v>
      </c>
      <c r="D36" s="137"/>
      <c r="E36" s="214"/>
      <c r="F36" s="101"/>
      <c r="G36" s="102"/>
      <c r="I36" s="44"/>
      <c r="J36" s="44"/>
      <c r="K36" s="44"/>
    </row>
    <row r="37" spans="1:11" ht="15" customHeight="1" x14ac:dyDescent="0.3">
      <c r="A37" s="250" t="s">
        <v>1324</v>
      </c>
      <c r="B37" s="83" t="s">
        <v>39</v>
      </c>
      <c r="C37" s="293" t="s">
        <v>1325</v>
      </c>
      <c r="D37" s="137"/>
      <c r="E37" s="214"/>
      <c r="F37" s="101"/>
      <c r="G37" s="102"/>
      <c r="I37" s="44"/>
      <c r="J37" s="44"/>
      <c r="K37" s="44"/>
    </row>
    <row r="38" spans="1:11" ht="31.2" x14ac:dyDescent="0.3">
      <c r="A38" s="250" t="s">
        <v>1326</v>
      </c>
      <c r="B38" s="83" t="s">
        <v>39</v>
      </c>
      <c r="C38" s="293" t="s">
        <v>1327</v>
      </c>
      <c r="D38" s="137"/>
      <c r="E38" s="214"/>
      <c r="F38" s="101"/>
      <c r="G38" s="102"/>
      <c r="I38" s="44"/>
      <c r="J38" s="44"/>
      <c r="K38" s="44"/>
    </row>
    <row r="39" spans="1:11" ht="30" customHeight="1" x14ac:dyDescent="0.3">
      <c r="A39" s="250" t="s">
        <v>1328</v>
      </c>
      <c r="B39" s="83" t="s">
        <v>39</v>
      </c>
      <c r="C39" s="293" t="s">
        <v>1329</v>
      </c>
      <c r="D39" s="137"/>
      <c r="E39" s="214"/>
      <c r="F39" s="101"/>
      <c r="G39" s="102"/>
      <c r="I39" s="44"/>
      <c r="J39" s="44"/>
      <c r="K39" s="44"/>
    </row>
    <row r="40" spans="1:11" ht="30" customHeight="1" x14ac:dyDescent="0.3">
      <c r="A40" s="250" t="s">
        <v>1330</v>
      </c>
      <c r="B40" s="83" t="s">
        <v>39</v>
      </c>
      <c r="C40" s="293" t="s">
        <v>1331</v>
      </c>
      <c r="D40" s="137"/>
      <c r="E40" s="214"/>
      <c r="F40" s="101"/>
      <c r="G40" s="102"/>
      <c r="I40" s="44"/>
      <c r="J40" s="44"/>
      <c r="K40" s="44"/>
    </row>
    <row r="41" spans="1:11" ht="15" customHeight="1" x14ac:dyDescent="0.3">
      <c r="A41" s="250" t="s">
        <v>1332</v>
      </c>
      <c r="B41" s="98" t="s">
        <v>39</v>
      </c>
      <c r="C41" s="293" t="s">
        <v>1333</v>
      </c>
      <c r="D41" s="137"/>
      <c r="E41" s="214"/>
      <c r="F41" s="101"/>
      <c r="G41" s="102"/>
      <c r="I41" s="44"/>
      <c r="J41" s="44"/>
      <c r="K41" s="44"/>
    </row>
    <row r="42" spans="1:11" x14ac:dyDescent="0.3">
      <c r="A42" s="249"/>
      <c r="B42" s="53"/>
      <c r="C42" s="126" t="s">
        <v>957</v>
      </c>
      <c r="D42" s="137"/>
      <c r="E42" s="214"/>
      <c r="F42" s="101"/>
      <c r="G42" s="102"/>
      <c r="I42" s="44"/>
      <c r="J42" s="44"/>
      <c r="K42" s="44"/>
    </row>
    <row r="43" spans="1:11" x14ac:dyDescent="0.3">
      <c r="A43" s="298" t="s">
        <v>1334</v>
      </c>
      <c r="B43" s="83" t="s">
        <v>39</v>
      </c>
      <c r="C43" s="293" t="s">
        <v>1282</v>
      </c>
      <c r="D43" s="137"/>
      <c r="E43" s="214"/>
      <c r="F43" s="101"/>
      <c r="G43" s="102"/>
      <c r="I43" s="44"/>
      <c r="J43" s="44"/>
      <c r="K43" s="44"/>
    </row>
    <row r="44" spans="1:11" x14ac:dyDescent="0.3">
      <c r="A44" s="298" t="s">
        <v>1335</v>
      </c>
      <c r="B44" s="83" t="s">
        <v>39</v>
      </c>
      <c r="C44" s="293" t="s">
        <v>1336</v>
      </c>
      <c r="D44" s="137"/>
      <c r="E44" s="214"/>
      <c r="F44" s="101"/>
      <c r="G44" s="102"/>
      <c r="I44" s="44"/>
      <c r="J44" s="44"/>
      <c r="K44" s="44"/>
    </row>
    <row r="45" spans="1:11" x14ac:dyDescent="0.3">
      <c r="A45" s="249"/>
      <c r="B45" s="53"/>
      <c r="C45" s="144" t="s">
        <v>1337</v>
      </c>
      <c r="D45" s="137"/>
      <c r="E45" s="214"/>
      <c r="F45" s="101"/>
      <c r="G45" s="102"/>
      <c r="I45" s="44"/>
      <c r="J45" s="44"/>
      <c r="K45" s="44"/>
    </row>
    <row r="46" spans="1:11" ht="30" customHeight="1" x14ac:dyDescent="0.3">
      <c r="A46" s="239" t="s">
        <v>1338</v>
      </c>
      <c r="B46" s="112" t="s">
        <v>39</v>
      </c>
      <c r="C46" s="295" t="s">
        <v>1339</v>
      </c>
      <c r="D46" s="137"/>
      <c r="E46" s="214"/>
      <c r="F46" s="101"/>
      <c r="G46" s="102"/>
      <c r="I46" s="44"/>
      <c r="J46" s="44"/>
      <c r="K46" s="44"/>
    </row>
    <row r="47" spans="1:11" ht="46.8" x14ac:dyDescent="0.3">
      <c r="A47" s="239" t="s">
        <v>1340</v>
      </c>
      <c r="B47" s="98" t="s">
        <v>39</v>
      </c>
      <c r="C47" s="294" t="s">
        <v>1341</v>
      </c>
      <c r="D47" s="137"/>
      <c r="E47" s="214"/>
      <c r="F47" s="101"/>
      <c r="G47" s="102"/>
      <c r="I47" s="44"/>
      <c r="J47" s="44"/>
      <c r="K47" s="44"/>
    </row>
    <row r="48" spans="1:11" ht="30" customHeight="1" x14ac:dyDescent="0.3">
      <c r="A48" s="247"/>
      <c r="B48" s="121"/>
      <c r="C48" s="153" t="s">
        <v>1120</v>
      </c>
      <c r="D48" s="137"/>
      <c r="E48" s="214"/>
      <c r="F48" s="101"/>
      <c r="G48" s="102"/>
      <c r="I48" s="44"/>
      <c r="J48" s="44"/>
      <c r="K48" s="44"/>
    </row>
    <row r="49" spans="1:11" ht="31.2" x14ac:dyDescent="0.3">
      <c r="A49" s="247"/>
      <c r="B49" s="121"/>
      <c r="C49" s="206" t="s">
        <v>1121</v>
      </c>
      <c r="D49" s="137"/>
      <c r="E49" s="214"/>
      <c r="F49" s="101"/>
      <c r="G49" s="102"/>
      <c r="I49" s="44"/>
      <c r="J49" s="44"/>
      <c r="K49" s="44"/>
    </row>
    <row r="50" spans="1:11" ht="30" customHeight="1" x14ac:dyDescent="0.3">
      <c r="A50" s="300"/>
      <c r="B50" s="146"/>
      <c r="C50" s="147" t="s">
        <v>1122</v>
      </c>
      <c r="D50" s="137"/>
      <c r="E50" s="214"/>
      <c r="F50" s="101"/>
      <c r="G50" s="102"/>
      <c r="I50" s="44"/>
      <c r="J50" s="44"/>
      <c r="K50" s="44"/>
    </row>
    <row r="51" spans="1:11" ht="30" customHeight="1" x14ac:dyDescent="0.3">
      <c r="A51" s="250" t="s">
        <v>1342</v>
      </c>
      <c r="B51" s="77" t="s">
        <v>39</v>
      </c>
      <c r="C51" s="301" t="s">
        <v>1343</v>
      </c>
      <c r="D51" s="137"/>
      <c r="E51" s="214"/>
      <c r="F51" s="101"/>
      <c r="G51" s="102"/>
      <c r="I51" s="44"/>
      <c r="J51" s="44"/>
      <c r="K51" s="44"/>
    </row>
    <row r="52" spans="1:11" ht="30" customHeight="1" x14ac:dyDescent="0.3">
      <c r="A52" s="250" t="s">
        <v>1344</v>
      </c>
      <c r="B52" s="83" t="s">
        <v>39</v>
      </c>
      <c r="C52" s="296" t="s">
        <v>1345</v>
      </c>
      <c r="D52" s="137"/>
      <c r="E52" s="214"/>
      <c r="F52" s="101"/>
      <c r="G52" s="102"/>
      <c r="I52" s="44"/>
      <c r="J52" s="44"/>
      <c r="K52" s="44"/>
    </row>
    <row r="53" spans="1:11" x14ac:dyDescent="0.3">
      <c r="A53" s="250" t="s">
        <v>1346</v>
      </c>
      <c r="B53" s="83" t="s">
        <v>39</v>
      </c>
      <c r="C53" s="296" t="s">
        <v>1347</v>
      </c>
      <c r="D53" s="137"/>
      <c r="E53" s="214"/>
      <c r="F53" s="101"/>
      <c r="G53" s="102"/>
      <c r="I53" s="44"/>
      <c r="J53" s="44"/>
      <c r="K53" s="44"/>
    </row>
    <row r="54" spans="1:11" ht="30" customHeight="1" x14ac:dyDescent="0.3">
      <c r="A54" s="249"/>
      <c r="B54" s="53"/>
      <c r="C54" s="126" t="s">
        <v>1145</v>
      </c>
      <c r="D54" s="137"/>
      <c r="E54" s="214"/>
      <c r="F54" s="101"/>
      <c r="G54" s="102"/>
      <c r="I54" s="44"/>
      <c r="J54" s="44"/>
      <c r="K54" s="44"/>
    </row>
    <row r="55" spans="1:11" x14ac:dyDescent="0.3">
      <c r="A55" s="250" t="s">
        <v>1348</v>
      </c>
      <c r="B55" s="83" t="s">
        <v>10</v>
      </c>
      <c r="C55" s="296" t="s">
        <v>1349</v>
      </c>
      <c r="D55" s="137"/>
      <c r="E55" s="214"/>
      <c r="F55" s="101"/>
      <c r="G55" s="102"/>
      <c r="I55" s="44"/>
      <c r="J55" s="44"/>
      <c r="K55" s="44"/>
    </row>
    <row r="56" spans="1:11" ht="15" customHeight="1" x14ac:dyDescent="0.3">
      <c r="A56" s="250" t="s">
        <v>1350</v>
      </c>
      <c r="B56" s="83" t="s">
        <v>39</v>
      </c>
      <c r="C56" s="296" t="s">
        <v>1351</v>
      </c>
      <c r="D56" s="137"/>
      <c r="E56" s="214"/>
      <c r="F56" s="101"/>
      <c r="G56" s="102"/>
      <c r="I56" s="44"/>
      <c r="J56" s="44"/>
      <c r="K56" s="44"/>
    </row>
    <row r="57" spans="1:11" ht="31.2" x14ac:dyDescent="0.3">
      <c r="A57" s="249"/>
      <c r="B57" s="53"/>
      <c r="C57" s="126" t="s">
        <v>1167</v>
      </c>
      <c r="D57" s="137"/>
      <c r="E57" s="214"/>
      <c r="F57" s="101"/>
      <c r="G57" s="102"/>
      <c r="I57" s="44"/>
      <c r="J57" s="44"/>
      <c r="K57" s="44"/>
    </row>
    <row r="58" spans="1:11" x14ac:dyDescent="0.3">
      <c r="A58" s="250" t="s">
        <v>1352</v>
      </c>
      <c r="B58" s="83" t="s">
        <v>39</v>
      </c>
      <c r="C58" s="296" t="s">
        <v>1353</v>
      </c>
      <c r="D58" s="137"/>
      <c r="E58" s="214"/>
      <c r="F58" s="101"/>
      <c r="G58" s="102"/>
      <c r="I58" s="44"/>
      <c r="J58" s="44"/>
      <c r="K58" s="44"/>
    </row>
    <row r="59" spans="1:11" ht="30" customHeight="1" x14ac:dyDescent="0.3">
      <c r="A59" s="250" t="s">
        <v>1354</v>
      </c>
      <c r="B59" s="83" t="s">
        <v>39</v>
      </c>
      <c r="C59" s="296" t="s">
        <v>1355</v>
      </c>
      <c r="D59" s="137"/>
      <c r="E59" s="214"/>
      <c r="F59" s="101"/>
      <c r="G59" s="102"/>
      <c r="I59" s="44"/>
      <c r="J59" s="44"/>
      <c r="K59" s="44"/>
    </row>
    <row r="60" spans="1:11" ht="30" customHeight="1" x14ac:dyDescent="0.3">
      <c r="A60" s="250" t="s">
        <v>1356</v>
      </c>
      <c r="B60" s="83" t="s">
        <v>39</v>
      </c>
      <c r="C60" s="296" t="s">
        <v>1357</v>
      </c>
      <c r="D60" s="137"/>
      <c r="E60" s="214"/>
      <c r="F60" s="101"/>
      <c r="G60" s="102"/>
      <c r="I60" s="44"/>
      <c r="J60" s="44"/>
      <c r="K60" s="44"/>
    </row>
    <row r="61" spans="1:11" ht="30" customHeight="1" x14ac:dyDescent="0.3">
      <c r="A61" s="250" t="s">
        <v>1358</v>
      </c>
      <c r="B61" s="83" t="s">
        <v>39</v>
      </c>
      <c r="C61" s="296" t="s">
        <v>1359</v>
      </c>
      <c r="D61" s="137"/>
      <c r="E61" s="214"/>
      <c r="F61" s="101"/>
      <c r="G61" s="102"/>
      <c r="I61" s="44"/>
      <c r="J61" s="44"/>
      <c r="K61" s="44"/>
    </row>
    <row r="62" spans="1:11" x14ac:dyDescent="0.3">
      <c r="A62" s="250" t="s">
        <v>1360</v>
      </c>
      <c r="B62" s="83" t="s">
        <v>39</v>
      </c>
      <c r="C62" s="296" t="s">
        <v>1361</v>
      </c>
      <c r="D62" s="137"/>
      <c r="E62" s="214"/>
      <c r="F62" s="101"/>
      <c r="G62" s="102"/>
      <c r="I62" s="44"/>
      <c r="J62" s="44"/>
      <c r="K62" s="44"/>
    </row>
    <row r="63" spans="1:11" x14ac:dyDescent="0.3">
      <c r="A63" s="250" t="s">
        <v>1362</v>
      </c>
      <c r="B63" s="83" t="s">
        <v>39</v>
      </c>
      <c r="C63" s="296" t="s">
        <v>1363</v>
      </c>
      <c r="D63" s="137"/>
      <c r="E63" s="214"/>
      <c r="F63" s="101"/>
      <c r="G63" s="102"/>
      <c r="I63" s="44"/>
      <c r="J63" s="44"/>
      <c r="K63" s="44"/>
    </row>
    <row r="64" spans="1:11" ht="53.25" customHeight="1" x14ac:dyDescent="0.3">
      <c r="A64" s="250" t="s">
        <v>1364</v>
      </c>
      <c r="B64" s="83" t="s">
        <v>39</v>
      </c>
      <c r="C64" s="296" t="s">
        <v>1365</v>
      </c>
      <c r="D64" s="137"/>
      <c r="E64" s="214"/>
      <c r="F64" s="101"/>
      <c r="G64" s="102"/>
      <c r="I64" s="44"/>
      <c r="J64" s="44"/>
      <c r="K64" s="44"/>
    </row>
    <row r="65" spans="1:11" x14ac:dyDescent="0.3">
      <c r="A65" s="250" t="s">
        <v>1366</v>
      </c>
      <c r="B65" s="83" t="s">
        <v>39</v>
      </c>
      <c r="C65" s="296" t="s">
        <v>1367</v>
      </c>
      <c r="D65" s="137"/>
      <c r="E65" s="214"/>
      <c r="F65" s="101"/>
      <c r="G65" s="102"/>
      <c r="I65" s="44"/>
      <c r="J65" s="44"/>
      <c r="K65" s="44"/>
    </row>
    <row r="66" spans="1:11" x14ac:dyDescent="0.3">
      <c r="A66" s="250" t="s">
        <v>1368</v>
      </c>
      <c r="B66" s="83" t="s">
        <v>39</v>
      </c>
      <c r="C66" s="296" t="s">
        <v>1369</v>
      </c>
      <c r="D66" s="137"/>
      <c r="E66" s="214"/>
      <c r="F66" s="101"/>
      <c r="G66" s="102"/>
      <c r="I66" s="44"/>
      <c r="J66" s="44"/>
      <c r="K66" s="44"/>
    </row>
    <row r="67" spans="1:11" x14ac:dyDescent="0.3">
      <c r="A67" s="250" t="s">
        <v>1370</v>
      </c>
      <c r="B67" s="83" t="s">
        <v>39</v>
      </c>
      <c r="C67" s="296" t="s">
        <v>1371</v>
      </c>
      <c r="D67" s="137"/>
      <c r="E67" s="214"/>
      <c r="F67" s="101"/>
      <c r="G67" s="102"/>
      <c r="I67" s="44"/>
      <c r="J67" s="44"/>
      <c r="K67" s="44"/>
    </row>
    <row r="68" spans="1:11" x14ac:dyDescent="0.3">
      <c r="A68" s="250" t="s">
        <v>1372</v>
      </c>
      <c r="B68" s="83" t="s">
        <v>39</v>
      </c>
      <c r="C68" s="296" t="s">
        <v>1373</v>
      </c>
      <c r="D68" s="137"/>
      <c r="E68" s="214"/>
      <c r="F68" s="101"/>
      <c r="G68" s="102"/>
      <c r="I68" s="44"/>
      <c r="J68" s="44"/>
      <c r="K68" s="44"/>
    </row>
    <row r="69" spans="1:11" x14ac:dyDescent="0.3">
      <c r="A69" s="250" t="s">
        <v>1374</v>
      </c>
      <c r="B69" s="83" t="s">
        <v>39</v>
      </c>
      <c r="C69" s="296" t="s">
        <v>1375</v>
      </c>
      <c r="D69" s="137"/>
      <c r="E69" s="214"/>
      <c r="F69" s="101"/>
      <c r="G69" s="102"/>
      <c r="I69" s="44"/>
      <c r="J69" s="44"/>
      <c r="K69" s="44"/>
    </row>
    <row r="70" spans="1:11" ht="30" customHeight="1" x14ac:dyDescent="0.3">
      <c r="A70" s="250" t="s">
        <v>1376</v>
      </c>
      <c r="B70" s="83" t="s">
        <v>39</v>
      </c>
      <c r="C70" s="296" t="s">
        <v>1377</v>
      </c>
      <c r="D70" s="137"/>
      <c r="E70" s="214"/>
      <c r="F70" s="101"/>
      <c r="G70" s="102"/>
      <c r="I70" s="44"/>
      <c r="J70" s="44"/>
      <c r="K70" s="44"/>
    </row>
    <row r="71" spans="1:11" ht="15" customHeight="1" x14ac:dyDescent="0.3">
      <c r="A71" s="250" t="s">
        <v>1378</v>
      </c>
      <c r="B71" s="83" t="s">
        <v>39</v>
      </c>
      <c r="C71" s="296" t="s">
        <v>1379</v>
      </c>
      <c r="D71" s="137"/>
      <c r="E71" s="214"/>
      <c r="F71" s="101"/>
      <c r="G71" s="102"/>
      <c r="I71" s="44"/>
      <c r="J71" s="44"/>
      <c r="K71" s="44"/>
    </row>
    <row r="72" spans="1:11" ht="30" customHeight="1" x14ac:dyDescent="0.3">
      <c r="A72" s="250" t="s">
        <v>1380</v>
      </c>
      <c r="B72" s="83" t="s">
        <v>39</v>
      </c>
      <c r="C72" s="296" t="s">
        <v>1381</v>
      </c>
      <c r="D72" s="137"/>
      <c r="E72" s="214"/>
      <c r="F72" s="101"/>
      <c r="G72" s="102"/>
      <c r="I72" s="44"/>
      <c r="J72" s="44"/>
      <c r="K72" s="44"/>
    </row>
    <row r="73" spans="1:11" ht="30" customHeight="1" x14ac:dyDescent="0.3">
      <c r="A73" s="250" t="s">
        <v>1382</v>
      </c>
      <c r="B73" s="83" t="s">
        <v>39</v>
      </c>
      <c r="C73" s="296" t="s">
        <v>1383</v>
      </c>
      <c r="D73" s="137"/>
      <c r="E73" s="214"/>
      <c r="F73" s="101"/>
      <c r="G73" s="102"/>
      <c r="I73" s="44"/>
      <c r="J73" s="44"/>
      <c r="K73" s="44"/>
    </row>
    <row r="74" spans="1:11" ht="30" customHeight="1" x14ac:dyDescent="0.3">
      <c r="A74" s="250" t="s">
        <v>1384</v>
      </c>
      <c r="B74" s="83" t="s">
        <v>39</v>
      </c>
      <c r="C74" s="296" t="s">
        <v>1385</v>
      </c>
      <c r="D74" s="137"/>
      <c r="E74" s="214"/>
      <c r="F74" s="101"/>
      <c r="G74" s="102"/>
      <c r="I74" s="44"/>
      <c r="J74" s="44"/>
      <c r="K74" s="44"/>
    </row>
    <row r="75" spans="1:11" ht="15" customHeight="1" x14ac:dyDescent="0.3">
      <c r="A75" s="250" t="s">
        <v>1386</v>
      </c>
      <c r="B75" s="83" t="s">
        <v>39</v>
      </c>
      <c r="C75" s="296" t="s">
        <v>1387</v>
      </c>
      <c r="D75" s="137"/>
      <c r="E75" s="214"/>
      <c r="F75" s="101"/>
      <c r="G75" s="102"/>
      <c r="I75" s="44"/>
      <c r="J75" s="44"/>
      <c r="K75" s="44"/>
    </row>
    <row r="76" spans="1:11" x14ac:dyDescent="0.3">
      <c r="A76" s="250" t="s">
        <v>1388</v>
      </c>
      <c r="B76" s="83" t="s">
        <v>39</v>
      </c>
      <c r="C76" s="296" t="s">
        <v>1389</v>
      </c>
      <c r="D76" s="137"/>
      <c r="E76" s="214"/>
      <c r="F76" s="101"/>
      <c r="G76" s="102"/>
      <c r="I76" s="44"/>
      <c r="J76" s="44"/>
      <c r="K76" s="44"/>
    </row>
    <row r="77" spans="1:11" x14ac:dyDescent="0.3">
      <c r="A77" s="250" t="s">
        <v>1390</v>
      </c>
      <c r="B77" s="83" t="s">
        <v>39</v>
      </c>
      <c r="C77" s="296" t="s">
        <v>1391</v>
      </c>
      <c r="D77" s="137"/>
      <c r="E77" s="214"/>
      <c r="F77" s="101"/>
      <c r="G77" s="102"/>
      <c r="I77" s="44"/>
      <c r="J77" s="44"/>
      <c r="K77" s="44"/>
    </row>
    <row r="78" spans="1:11" x14ac:dyDescent="0.3">
      <c r="A78" s="250" t="s">
        <v>1392</v>
      </c>
      <c r="B78" s="83" t="s">
        <v>39</v>
      </c>
      <c r="C78" s="296" t="s">
        <v>1393</v>
      </c>
      <c r="D78" s="137"/>
      <c r="E78" s="214"/>
      <c r="F78" s="101"/>
      <c r="G78" s="102"/>
      <c r="I78" s="44"/>
      <c r="J78" s="44"/>
      <c r="K78" s="44"/>
    </row>
    <row r="79" spans="1:11" ht="50.25" customHeight="1" x14ac:dyDescent="0.3">
      <c r="A79" s="250" t="s">
        <v>1394</v>
      </c>
      <c r="B79" s="98" t="s">
        <v>39</v>
      </c>
      <c r="C79" s="293" t="s">
        <v>1395</v>
      </c>
      <c r="D79" s="137"/>
      <c r="E79" s="214"/>
      <c r="F79" s="101"/>
      <c r="G79" s="102"/>
      <c r="I79" s="44"/>
      <c r="J79" s="44"/>
      <c r="K79" s="44"/>
    </row>
    <row r="80" spans="1:11" ht="15" customHeight="1" x14ac:dyDescent="0.3">
      <c r="A80" s="249"/>
      <c r="B80" s="53"/>
      <c r="C80" s="126" t="s">
        <v>1188</v>
      </c>
      <c r="D80" s="137"/>
      <c r="E80" s="214"/>
      <c r="F80" s="101"/>
      <c r="G80" s="102"/>
      <c r="I80" s="44"/>
      <c r="J80" s="44"/>
      <c r="K80" s="44"/>
    </row>
    <row r="81" spans="1:11" x14ac:dyDescent="0.3">
      <c r="A81" s="250" t="s">
        <v>1396</v>
      </c>
      <c r="B81" s="83" t="s">
        <v>39</v>
      </c>
      <c r="C81" s="140" t="s">
        <v>1397</v>
      </c>
      <c r="D81" s="137"/>
      <c r="E81" s="214"/>
      <c r="F81" s="101"/>
      <c r="G81" s="102"/>
      <c r="I81" s="44"/>
      <c r="J81" s="44"/>
      <c r="K81" s="44"/>
    </row>
    <row r="82" spans="1:11" ht="31.2" x14ac:dyDescent="0.3">
      <c r="A82" s="249"/>
      <c r="B82" s="53"/>
      <c r="C82" s="126" t="s">
        <v>1203</v>
      </c>
      <c r="D82" s="137"/>
      <c r="E82" s="214"/>
      <c r="F82" s="101"/>
      <c r="G82" s="102"/>
      <c r="I82" s="44"/>
      <c r="J82" s="44"/>
      <c r="K82" s="44"/>
    </row>
    <row r="83" spans="1:11" x14ac:dyDescent="0.3">
      <c r="A83" s="239" t="s">
        <v>1398</v>
      </c>
      <c r="B83" s="77" t="s">
        <v>39</v>
      </c>
      <c r="C83" s="299" t="s">
        <v>1399</v>
      </c>
      <c r="D83" s="137"/>
      <c r="E83" s="214"/>
      <c r="F83" s="101"/>
      <c r="G83" s="102"/>
      <c r="I83" s="44"/>
      <c r="J83" s="44"/>
      <c r="K83" s="44"/>
    </row>
    <row r="84" spans="1:11" ht="15" customHeight="1" x14ac:dyDescent="0.3">
      <c r="A84" s="239" t="s">
        <v>1400</v>
      </c>
      <c r="B84" s="77" t="s">
        <v>39</v>
      </c>
      <c r="C84" s="293" t="s">
        <v>1401</v>
      </c>
      <c r="D84" s="137"/>
      <c r="E84" s="214"/>
      <c r="F84" s="101"/>
      <c r="G84" s="102"/>
      <c r="I84" s="44"/>
      <c r="J84" s="44"/>
      <c r="K84" s="44"/>
    </row>
    <row r="85" spans="1:11" x14ac:dyDescent="0.3">
      <c r="A85" s="239" t="s">
        <v>1402</v>
      </c>
      <c r="B85" s="77" t="s">
        <v>39</v>
      </c>
      <c r="C85" s="84" t="s">
        <v>1403</v>
      </c>
      <c r="D85" s="137"/>
      <c r="E85" s="214"/>
      <c r="F85" s="101"/>
      <c r="G85" s="102"/>
      <c r="I85" s="44"/>
      <c r="J85" s="44"/>
      <c r="K85" s="44"/>
    </row>
    <row r="86" spans="1:11" x14ac:dyDescent="0.3">
      <c r="A86" s="249"/>
      <c r="B86" s="53"/>
      <c r="C86" s="126" t="s">
        <v>1230</v>
      </c>
      <c r="D86" s="137"/>
      <c r="E86" s="214"/>
      <c r="F86" s="101"/>
      <c r="G86" s="102"/>
      <c r="I86" s="44"/>
      <c r="J86" s="44"/>
      <c r="K86" s="44"/>
    </row>
    <row r="87" spans="1:11" x14ac:dyDescent="0.3">
      <c r="A87" s="250" t="s">
        <v>1404</v>
      </c>
      <c r="B87" s="77" t="s">
        <v>39</v>
      </c>
      <c r="C87" s="299" t="s">
        <v>1405</v>
      </c>
      <c r="D87" s="137"/>
      <c r="E87" s="214"/>
      <c r="F87" s="101"/>
      <c r="G87" s="102"/>
      <c r="I87" s="44"/>
      <c r="J87" s="44"/>
      <c r="K87" s="44"/>
    </row>
    <row r="88" spans="1:11" x14ac:dyDescent="0.3">
      <c r="A88" s="250" t="s">
        <v>1406</v>
      </c>
      <c r="B88" s="77" t="s">
        <v>39</v>
      </c>
      <c r="C88" s="293" t="s">
        <v>1407</v>
      </c>
      <c r="D88" s="137"/>
      <c r="E88" s="214"/>
      <c r="F88" s="101"/>
      <c r="G88" s="102"/>
      <c r="I88" s="44"/>
      <c r="J88" s="44"/>
      <c r="K88" s="44"/>
    </row>
    <row r="89" spans="1:11" x14ac:dyDescent="0.3">
      <c r="A89" s="250" t="s">
        <v>1408</v>
      </c>
      <c r="B89" s="77" t="s">
        <v>39</v>
      </c>
      <c r="C89" s="293" t="s">
        <v>1409</v>
      </c>
      <c r="D89" s="137"/>
      <c r="E89" s="214"/>
      <c r="F89" s="101"/>
      <c r="G89" s="102"/>
      <c r="I89" s="44"/>
      <c r="J89" s="44"/>
      <c r="K89" s="44"/>
    </row>
    <row r="90" spans="1:11" ht="31.2" x14ac:dyDescent="0.3">
      <c r="A90" s="250" t="s">
        <v>1410</v>
      </c>
      <c r="B90" s="77" t="s">
        <v>39</v>
      </c>
      <c r="C90" s="294" t="s">
        <v>1411</v>
      </c>
      <c r="D90" s="137"/>
      <c r="E90" s="214"/>
      <c r="F90" s="101"/>
      <c r="G90" s="102"/>
      <c r="I90" s="44"/>
      <c r="J90" s="44"/>
      <c r="K90" s="44"/>
    </row>
    <row r="91" spans="1:11" x14ac:dyDescent="0.3">
      <c r="A91" s="247"/>
      <c r="B91" s="53"/>
      <c r="C91" s="141" t="s">
        <v>1412</v>
      </c>
      <c r="D91" s="137"/>
      <c r="E91" s="214"/>
      <c r="F91" s="101"/>
      <c r="G91" s="102"/>
      <c r="I91" s="44"/>
      <c r="J91" s="44"/>
      <c r="K91" s="44"/>
    </row>
    <row r="92" spans="1:11" ht="31.2" x14ac:dyDescent="0.3">
      <c r="A92" s="239" t="s">
        <v>1413</v>
      </c>
      <c r="B92" s="77" t="s">
        <v>39</v>
      </c>
      <c r="C92" s="295" t="s">
        <v>1414</v>
      </c>
      <c r="D92" s="137"/>
      <c r="E92" s="214"/>
      <c r="F92" s="101"/>
      <c r="G92" s="102"/>
      <c r="I92" s="44"/>
      <c r="J92" s="44"/>
      <c r="K92" s="44"/>
    </row>
    <row r="93" spans="1:11" ht="15" customHeight="1" x14ac:dyDescent="0.3">
      <c r="A93" s="239" t="s">
        <v>1415</v>
      </c>
      <c r="B93" s="83" t="s">
        <v>39</v>
      </c>
      <c r="C93" s="294" t="s">
        <v>1416</v>
      </c>
      <c r="D93" s="137"/>
      <c r="E93" s="214"/>
      <c r="F93" s="101"/>
      <c r="G93" s="102"/>
      <c r="I93" s="44"/>
      <c r="J93" s="44"/>
      <c r="K93" s="44"/>
    </row>
    <row r="94" spans="1:11" ht="46.8" x14ac:dyDescent="0.3">
      <c r="A94" s="239" t="s">
        <v>1417</v>
      </c>
      <c r="B94" s="83" t="s">
        <v>39</v>
      </c>
      <c r="C94" s="294" t="s">
        <v>1418</v>
      </c>
      <c r="D94" s="137"/>
      <c r="E94" s="214"/>
      <c r="F94" s="101"/>
      <c r="G94" s="102"/>
      <c r="I94" s="44"/>
      <c r="J94" s="44"/>
      <c r="K94" s="44"/>
    </row>
    <row r="95" spans="1:11" ht="46.8" x14ac:dyDescent="0.3">
      <c r="A95" s="239" t="s">
        <v>1419</v>
      </c>
      <c r="B95" s="83" t="s">
        <v>39</v>
      </c>
      <c r="C95" s="294" t="s">
        <v>1420</v>
      </c>
      <c r="D95" s="137"/>
      <c r="E95" s="214"/>
      <c r="F95" s="101"/>
      <c r="G95" s="102"/>
      <c r="I95" s="44"/>
      <c r="J95" s="44"/>
      <c r="K95" s="44"/>
    </row>
    <row r="96" spans="1:11" ht="46.8" x14ac:dyDescent="0.3">
      <c r="A96" s="239" t="s">
        <v>1421</v>
      </c>
      <c r="B96" s="83" t="s">
        <v>39</v>
      </c>
      <c r="C96" s="294" t="s">
        <v>1422</v>
      </c>
      <c r="D96" s="137"/>
      <c r="E96" s="214"/>
      <c r="F96" s="101"/>
      <c r="G96" s="102"/>
      <c r="I96" s="44"/>
      <c r="J96" s="44"/>
      <c r="K96" s="44"/>
    </row>
    <row r="97" spans="1:11" ht="31.2" x14ac:dyDescent="0.3">
      <c r="A97" s="239" t="s">
        <v>1423</v>
      </c>
      <c r="B97" s="98" t="s">
        <v>39</v>
      </c>
      <c r="C97" s="294" t="s">
        <v>1424</v>
      </c>
      <c r="D97" s="137"/>
      <c r="E97" s="214"/>
      <c r="F97" s="101"/>
      <c r="G97" s="102"/>
      <c r="I97" s="44"/>
      <c r="J97" s="44"/>
      <c r="K97" s="44"/>
    </row>
    <row r="98" spans="1:11" ht="15" customHeight="1" x14ac:dyDescent="0.3">
      <c r="A98" s="250" t="s">
        <v>1425</v>
      </c>
      <c r="B98" s="83" t="s">
        <v>39</v>
      </c>
      <c r="C98" s="293" t="s">
        <v>1426</v>
      </c>
      <c r="D98" s="137"/>
      <c r="E98" s="214"/>
      <c r="F98" s="101"/>
      <c r="G98" s="102"/>
      <c r="I98" s="44"/>
      <c r="J98" s="44"/>
      <c r="K98" s="44"/>
    </row>
    <row r="99" spans="1:11" x14ac:dyDescent="0.3">
      <c r="A99" s="300"/>
      <c r="B99" s="146"/>
      <c r="C99" s="141" t="s">
        <v>1427</v>
      </c>
      <c r="D99" s="137"/>
      <c r="E99" s="214"/>
      <c r="F99" s="101"/>
      <c r="G99" s="102"/>
      <c r="I99" s="44"/>
      <c r="J99" s="44"/>
      <c r="K99" s="44"/>
    </row>
    <row r="100" spans="1:11" ht="15" customHeight="1" x14ac:dyDescent="0.3">
      <c r="A100" s="213" t="s">
        <v>1428</v>
      </c>
      <c r="B100" s="98" t="s">
        <v>39</v>
      </c>
      <c r="C100" s="295" t="s">
        <v>1429</v>
      </c>
      <c r="D100" s="137"/>
      <c r="E100" s="214"/>
      <c r="F100" s="101"/>
      <c r="G100" s="102"/>
      <c r="I100" s="44"/>
      <c r="J100" s="44"/>
      <c r="K100" s="44"/>
    </row>
    <row r="101" spans="1:11" x14ac:dyDescent="0.3">
      <c r="A101" s="288" t="s">
        <v>1430</v>
      </c>
      <c r="B101" s="98" t="s">
        <v>39</v>
      </c>
      <c r="C101" s="294" t="s">
        <v>1431</v>
      </c>
      <c r="D101" s="137"/>
      <c r="E101" s="214"/>
      <c r="F101" s="101"/>
      <c r="G101" s="102"/>
      <c r="I101" s="44"/>
      <c r="J101" s="44"/>
      <c r="K101" s="44"/>
    </row>
    <row r="102" spans="1:11" ht="31.2" x14ac:dyDescent="0.3">
      <c r="A102" s="250" t="s">
        <v>1432</v>
      </c>
      <c r="B102" s="83" t="s">
        <v>39</v>
      </c>
      <c r="C102" s="294" t="s">
        <v>1433</v>
      </c>
      <c r="D102" s="137"/>
      <c r="E102" s="214"/>
      <c r="F102" s="101"/>
      <c r="G102" s="102"/>
      <c r="I102" s="44"/>
      <c r="J102" s="44"/>
      <c r="K102" s="44"/>
    </row>
    <row r="103" spans="1:11" x14ac:dyDescent="0.3">
      <c r="A103" s="239" t="s">
        <v>1434</v>
      </c>
      <c r="B103" s="83" t="s">
        <v>39</v>
      </c>
      <c r="C103" s="296" t="s">
        <v>1435</v>
      </c>
      <c r="D103" s="137"/>
      <c r="E103" s="214"/>
      <c r="F103" s="101"/>
      <c r="G103" s="102"/>
      <c r="I103" s="44"/>
      <c r="J103" s="44"/>
      <c r="K103" s="44"/>
    </row>
    <row r="104" spans="1:11" x14ac:dyDescent="0.3">
      <c r="A104" s="239" t="s">
        <v>1436</v>
      </c>
      <c r="B104" s="83" t="s">
        <v>39</v>
      </c>
      <c r="C104" s="296" t="s">
        <v>1437</v>
      </c>
      <c r="D104" s="137"/>
      <c r="E104" s="214"/>
      <c r="F104" s="101"/>
      <c r="G104" s="102"/>
      <c r="I104" s="44"/>
      <c r="J104" s="44"/>
      <c r="K104" s="44"/>
    </row>
    <row r="105" spans="1:11" ht="31.2" x14ac:dyDescent="0.3">
      <c r="A105" s="300"/>
      <c r="B105" s="146"/>
      <c r="C105" s="126" t="s">
        <v>1438</v>
      </c>
      <c r="D105" s="137"/>
      <c r="E105" s="214"/>
      <c r="F105" s="101"/>
      <c r="G105" s="102"/>
      <c r="I105" s="44"/>
      <c r="J105" s="44"/>
      <c r="K105" s="44"/>
    </row>
    <row r="106" spans="1:11" ht="31.2" x14ac:dyDescent="0.3">
      <c r="A106" s="213" t="s">
        <v>1439</v>
      </c>
      <c r="B106" s="98" t="s">
        <v>39</v>
      </c>
      <c r="C106" s="299" t="s">
        <v>1440</v>
      </c>
      <c r="D106" s="137"/>
      <c r="E106" s="214"/>
      <c r="F106" s="101"/>
      <c r="G106" s="102"/>
      <c r="I106" s="44"/>
      <c r="J106" s="44"/>
      <c r="K106" s="44"/>
    </row>
    <row r="107" spans="1:11" ht="15" customHeight="1" x14ac:dyDescent="0.3">
      <c r="A107" s="288" t="s">
        <v>1441</v>
      </c>
      <c r="B107" s="98" t="s">
        <v>39</v>
      </c>
      <c r="C107" s="293" t="s">
        <v>1442</v>
      </c>
      <c r="D107" s="137"/>
      <c r="E107" s="214"/>
      <c r="F107" s="101"/>
      <c r="G107" s="102"/>
      <c r="I107" s="44"/>
      <c r="J107" s="44"/>
      <c r="K107" s="44"/>
    </row>
    <row r="108" spans="1:11" x14ac:dyDescent="0.3">
      <c r="A108" s="250" t="s">
        <v>1443</v>
      </c>
      <c r="B108" s="83" t="s">
        <v>39</v>
      </c>
      <c r="C108" s="293" t="s">
        <v>1444</v>
      </c>
      <c r="D108" s="137"/>
      <c r="E108" s="214"/>
      <c r="F108" s="101"/>
      <c r="G108" s="102"/>
      <c r="I108" s="44"/>
      <c r="J108" s="44"/>
      <c r="K108" s="44"/>
    </row>
    <row r="109" spans="1:11" ht="30" customHeight="1" x14ac:dyDescent="0.3">
      <c r="A109" s="302"/>
      <c r="B109" s="291"/>
      <c r="C109" s="122" t="s">
        <v>1445</v>
      </c>
      <c r="D109" s="137"/>
      <c r="E109" s="214"/>
      <c r="F109" s="101"/>
      <c r="G109" s="102"/>
      <c r="I109" s="44"/>
      <c r="J109" s="44"/>
      <c r="K109" s="44"/>
    </row>
    <row r="110" spans="1:11" x14ac:dyDescent="0.3">
      <c r="A110" s="303"/>
      <c r="B110" s="229"/>
      <c r="C110" s="144" t="s">
        <v>1446</v>
      </c>
      <c r="D110" s="137"/>
      <c r="E110" s="214"/>
      <c r="F110" s="101"/>
      <c r="G110" s="102"/>
      <c r="I110" s="44"/>
      <c r="J110" s="44"/>
      <c r="K110" s="44"/>
    </row>
    <row r="111" spans="1:11" ht="46.8" x14ac:dyDescent="0.3">
      <c r="A111" s="213" t="s">
        <v>1447</v>
      </c>
      <c r="B111" s="98" t="s">
        <v>39</v>
      </c>
      <c r="C111" s="295" t="s">
        <v>1448</v>
      </c>
      <c r="D111" s="137"/>
      <c r="E111" s="214"/>
      <c r="F111" s="101"/>
      <c r="G111" s="102"/>
      <c r="I111" s="44"/>
      <c r="J111" s="44"/>
      <c r="K111" s="44"/>
    </row>
    <row r="112" spans="1:11" ht="15" customHeight="1" x14ac:dyDescent="0.3">
      <c r="A112" s="288" t="s">
        <v>1449</v>
      </c>
      <c r="B112" s="98" t="s">
        <v>39</v>
      </c>
      <c r="C112" s="294" t="s">
        <v>1450</v>
      </c>
      <c r="D112" s="137"/>
      <c r="E112" s="214"/>
      <c r="F112" s="101"/>
      <c r="G112" s="102"/>
      <c r="I112" s="44"/>
      <c r="J112" s="44"/>
      <c r="K112" s="44"/>
    </row>
    <row r="113" spans="1:11" ht="46.8" x14ac:dyDescent="0.3">
      <c r="A113" s="250" t="s">
        <v>1451</v>
      </c>
      <c r="B113" s="83" t="s">
        <v>39</v>
      </c>
      <c r="C113" s="294" t="s">
        <v>1452</v>
      </c>
      <c r="D113" s="137"/>
      <c r="E113" s="214"/>
      <c r="F113" s="101"/>
      <c r="G113" s="102"/>
      <c r="I113" s="44"/>
      <c r="J113" s="44"/>
      <c r="K113" s="44"/>
    </row>
    <row r="114" spans="1:11" ht="30" customHeight="1" x14ac:dyDescent="0.3">
      <c r="A114" s="300"/>
      <c r="B114" s="146"/>
      <c r="C114" s="144" t="s">
        <v>1453</v>
      </c>
      <c r="D114" s="137"/>
      <c r="E114" s="214"/>
      <c r="F114" s="101"/>
      <c r="G114" s="102"/>
      <c r="I114" s="44"/>
      <c r="J114" s="44"/>
      <c r="K114" s="44"/>
    </row>
    <row r="115" spans="1:11" ht="15" customHeight="1" x14ac:dyDescent="0.3">
      <c r="A115" s="213" t="s">
        <v>1454</v>
      </c>
      <c r="B115" s="98" t="s">
        <v>39</v>
      </c>
      <c r="C115" s="295" t="s">
        <v>1455</v>
      </c>
      <c r="D115" s="137"/>
      <c r="E115" s="214"/>
      <c r="F115" s="101"/>
      <c r="G115" s="102"/>
      <c r="I115" s="44"/>
      <c r="J115" s="44"/>
      <c r="K115" s="44"/>
    </row>
    <row r="116" spans="1:11" ht="30" customHeight="1" x14ac:dyDescent="0.3">
      <c r="A116" s="288" t="s">
        <v>1456</v>
      </c>
      <c r="B116" s="98" t="s">
        <v>39</v>
      </c>
      <c r="C116" s="294" t="s">
        <v>1457</v>
      </c>
      <c r="D116" s="137"/>
      <c r="E116" s="214"/>
      <c r="F116" s="101"/>
      <c r="G116" s="102"/>
      <c r="I116" s="44"/>
      <c r="J116" s="44"/>
      <c r="K116" s="44"/>
    </row>
    <row r="117" spans="1:11" ht="31.2" x14ac:dyDescent="0.3">
      <c r="A117" s="288" t="s">
        <v>1458</v>
      </c>
      <c r="B117" s="98" t="s">
        <v>39</v>
      </c>
      <c r="C117" s="294" t="s">
        <v>1459</v>
      </c>
      <c r="D117" s="137"/>
      <c r="E117" s="214"/>
      <c r="F117" s="101"/>
      <c r="G117" s="102"/>
      <c r="I117" s="44"/>
      <c r="J117" s="44"/>
      <c r="K117" s="44"/>
    </row>
    <row r="118" spans="1:11" ht="31.2" x14ac:dyDescent="0.3">
      <c r="A118" s="250" t="s">
        <v>1460</v>
      </c>
      <c r="B118" s="83" t="s">
        <v>39</v>
      </c>
      <c r="C118" s="294" t="s">
        <v>1461</v>
      </c>
      <c r="D118" s="137"/>
      <c r="E118" s="214"/>
      <c r="F118" s="101"/>
      <c r="G118" s="102"/>
      <c r="I118" s="44"/>
      <c r="J118" s="44"/>
      <c r="K118" s="44"/>
    </row>
    <row r="119" spans="1:11" ht="15" customHeight="1" x14ac:dyDescent="0.3">
      <c r="A119" s="300"/>
      <c r="B119" s="146"/>
      <c r="C119" s="304" t="s">
        <v>1462</v>
      </c>
      <c r="D119" s="137"/>
      <c r="E119" s="214"/>
      <c r="F119" s="101"/>
      <c r="G119" s="102"/>
      <c r="I119" s="44"/>
      <c r="J119" s="44"/>
      <c r="K119" s="44"/>
    </row>
    <row r="120" spans="1:11" ht="46.8" x14ac:dyDescent="0.3">
      <c r="A120" s="300"/>
      <c r="B120" s="146"/>
      <c r="C120" s="305" t="s">
        <v>1463</v>
      </c>
      <c r="D120" s="137"/>
      <c r="E120" s="214"/>
      <c r="F120" s="101"/>
      <c r="G120" s="102"/>
      <c r="I120" s="44"/>
      <c r="J120" s="44"/>
      <c r="K120" s="44"/>
    </row>
    <row r="121" spans="1:11" x14ac:dyDescent="0.3">
      <c r="A121" s="213" t="s">
        <v>1464</v>
      </c>
      <c r="B121" s="98" t="s">
        <v>10</v>
      </c>
      <c r="C121" s="299" t="s">
        <v>1465</v>
      </c>
      <c r="D121" s="137"/>
      <c r="E121" s="214"/>
      <c r="F121" s="101"/>
      <c r="G121" s="102"/>
      <c r="I121" s="44"/>
      <c r="J121" s="44"/>
      <c r="K121" s="44"/>
    </row>
    <row r="122" spans="1:11" ht="31.2" x14ac:dyDescent="0.3">
      <c r="A122" s="288" t="s">
        <v>1466</v>
      </c>
      <c r="B122" s="98" t="s">
        <v>10</v>
      </c>
      <c r="C122" s="293" t="s">
        <v>1467</v>
      </c>
      <c r="D122" s="137"/>
      <c r="E122" s="214"/>
      <c r="F122" s="101"/>
      <c r="G122" s="102"/>
      <c r="I122" s="44"/>
      <c r="J122" s="44"/>
      <c r="K122" s="44"/>
    </row>
    <row r="123" spans="1:11" ht="15" customHeight="1" x14ac:dyDescent="0.3">
      <c r="A123" s="288" t="s">
        <v>1468</v>
      </c>
      <c r="B123" s="98" t="s">
        <v>10</v>
      </c>
      <c r="C123" s="293" t="s">
        <v>1469</v>
      </c>
      <c r="D123" s="137"/>
      <c r="E123" s="214"/>
      <c r="F123" s="101"/>
      <c r="G123" s="102"/>
      <c r="I123" s="44"/>
      <c r="J123" s="44"/>
      <c r="K123" s="44"/>
    </row>
    <row r="124" spans="1:11" ht="31.2" x14ac:dyDescent="0.3">
      <c r="A124" s="288" t="s">
        <v>1470</v>
      </c>
      <c r="B124" s="98" t="s">
        <v>10</v>
      </c>
      <c r="C124" s="293" t="s">
        <v>1471</v>
      </c>
      <c r="D124" s="137"/>
      <c r="E124" s="214"/>
      <c r="F124" s="101"/>
      <c r="G124" s="102"/>
      <c r="I124" s="44"/>
      <c r="J124" s="44"/>
      <c r="K124" s="44"/>
    </row>
    <row r="125" spans="1:11" ht="31.2" x14ac:dyDescent="0.3">
      <c r="A125" s="250" t="s">
        <v>1472</v>
      </c>
      <c r="B125" s="83" t="s">
        <v>10</v>
      </c>
      <c r="C125" s="293" t="s">
        <v>1473</v>
      </c>
      <c r="D125" s="137"/>
      <c r="E125" s="214"/>
      <c r="F125" s="101"/>
      <c r="G125" s="102"/>
      <c r="I125" s="44"/>
      <c r="J125" s="44"/>
      <c r="K125" s="44"/>
    </row>
    <row r="126" spans="1:11" x14ac:dyDescent="0.3">
      <c r="A126" s="300"/>
      <c r="B126" s="146"/>
      <c r="C126" s="304" t="s">
        <v>1474</v>
      </c>
      <c r="D126" s="137"/>
      <c r="E126" s="214"/>
      <c r="F126" s="101"/>
      <c r="G126" s="102"/>
      <c r="I126" s="44"/>
      <c r="J126" s="44"/>
      <c r="K126" s="44"/>
    </row>
    <row r="127" spans="1:11" ht="31.2" x14ac:dyDescent="0.3">
      <c r="A127" s="213" t="s">
        <v>1475</v>
      </c>
      <c r="B127" s="98" t="s">
        <v>10</v>
      </c>
      <c r="C127" s="295" t="s">
        <v>1476</v>
      </c>
      <c r="D127" s="137"/>
      <c r="E127" s="214"/>
      <c r="F127" s="101"/>
      <c r="G127" s="102"/>
      <c r="I127" s="44"/>
      <c r="J127" s="44"/>
      <c r="K127" s="44"/>
    </row>
    <row r="128" spans="1:11" ht="15" customHeight="1" x14ac:dyDescent="0.3">
      <c r="A128" s="250" t="s">
        <v>1477</v>
      </c>
      <c r="B128" s="83" t="s">
        <v>10</v>
      </c>
      <c r="C128" s="294" t="s">
        <v>1478</v>
      </c>
      <c r="D128" s="137"/>
      <c r="E128" s="214"/>
      <c r="F128" s="101"/>
      <c r="G128" s="102"/>
      <c r="I128" s="44"/>
      <c r="J128" s="44"/>
      <c r="K128" s="44"/>
    </row>
    <row r="129" spans="1:11" x14ac:dyDescent="0.3">
      <c r="A129" s="302"/>
      <c r="B129" s="291"/>
      <c r="C129" s="122" t="s">
        <v>1479</v>
      </c>
      <c r="D129" s="137"/>
      <c r="E129" s="214"/>
      <c r="F129" s="101"/>
      <c r="G129" s="102"/>
      <c r="I129" s="44"/>
      <c r="J129" s="44"/>
      <c r="K129" s="44"/>
    </row>
    <row r="130" spans="1:11" x14ac:dyDescent="0.3">
      <c r="A130" s="249"/>
      <c r="B130" s="53"/>
      <c r="C130" s="304" t="s">
        <v>1480</v>
      </c>
      <c r="D130" s="137"/>
      <c r="E130" s="214"/>
      <c r="F130" s="101"/>
      <c r="G130" s="102"/>
      <c r="I130" s="44"/>
      <c r="J130" s="44"/>
      <c r="K130" s="44"/>
    </row>
    <row r="131" spans="1:11" ht="31.2" x14ac:dyDescent="0.3">
      <c r="A131" s="213" t="s">
        <v>1481</v>
      </c>
      <c r="B131" s="98" t="s">
        <v>10</v>
      </c>
      <c r="C131" s="295" t="s">
        <v>1482</v>
      </c>
      <c r="D131" s="137"/>
      <c r="E131" s="214"/>
      <c r="F131" s="101"/>
      <c r="G131" s="102"/>
      <c r="I131" s="44"/>
      <c r="J131" s="44"/>
      <c r="K131" s="44"/>
    </row>
    <row r="132" spans="1:11" ht="46.8" x14ac:dyDescent="0.3">
      <c r="A132" s="288" t="s">
        <v>1483</v>
      </c>
      <c r="B132" s="98" t="s">
        <v>10</v>
      </c>
      <c r="C132" s="294" t="s">
        <v>1484</v>
      </c>
      <c r="D132" s="137"/>
      <c r="E132" s="214"/>
      <c r="F132" s="101"/>
      <c r="G132" s="102"/>
      <c r="I132" s="44"/>
      <c r="J132" s="44"/>
      <c r="K132" s="44"/>
    </row>
    <row r="133" spans="1:11" ht="15" customHeight="1" x14ac:dyDescent="0.3">
      <c r="A133" s="250" t="s">
        <v>1485</v>
      </c>
      <c r="B133" s="83" t="s">
        <v>10</v>
      </c>
      <c r="C133" s="294" t="s">
        <v>1486</v>
      </c>
      <c r="D133" s="137"/>
      <c r="E133" s="214"/>
      <c r="F133" s="101"/>
      <c r="G133" s="102"/>
      <c r="I133" s="44"/>
      <c r="J133" s="44"/>
      <c r="K133" s="44"/>
    </row>
    <row r="134" spans="1:11" x14ac:dyDescent="0.3">
      <c r="A134" s="300"/>
      <c r="B134" s="146"/>
      <c r="C134" s="304" t="s">
        <v>1487</v>
      </c>
      <c r="D134" s="137"/>
      <c r="E134" s="214"/>
      <c r="F134" s="101"/>
      <c r="G134" s="102"/>
      <c r="I134" s="44"/>
      <c r="J134" s="44"/>
      <c r="K134" s="44"/>
    </row>
    <row r="135" spans="1:11" ht="31.2" x14ac:dyDescent="0.3">
      <c r="A135" s="213" t="s">
        <v>1488</v>
      </c>
      <c r="B135" s="98" t="s">
        <v>39</v>
      </c>
      <c r="C135" s="295" t="s">
        <v>1489</v>
      </c>
      <c r="D135" s="137"/>
      <c r="E135" s="214"/>
      <c r="F135" s="101"/>
      <c r="G135" s="102"/>
      <c r="I135" s="44"/>
      <c r="J135" s="44"/>
      <c r="K135" s="44"/>
    </row>
    <row r="136" spans="1:11" ht="15" customHeight="1" x14ac:dyDescent="0.3">
      <c r="A136" s="250" t="s">
        <v>1490</v>
      </c>
      <c r="B136" s="83" t="s">
        <v>39</v>
      </c>
      <c r="C136" s="294" t="s">
        <v>1491</v>
      </c>
      <c r="D136" s="137"/>
      <c r="E136" s="214"/>
      <c r="F136" s="101"/>
      <c r="G136" s="102"/>
      <c r="I136" s="44"/>
      <c r="J136" s="44"/>
      <c r="K136" s="44"/>
    </row>
    <row r="137" spans="1:11" x14ac:dyDescent="0.3">
      <c r="A137" s="288" t="s">
        <v>1492</v>
      </c>
      <c r="B137" s="98" t="s">
        <v>39</v>
      </c>
      <c r="C137" s="293" t="s">
        <v>1493</v>
      </c>
      <c r="D137" s="137"/>
      <c r="E137" s="214"/>
      <c r="F137" s="101"/>
      <c r="G137" s="102"/>
      <c r="I137" s="44"/>
      <c r="J137" s="44"/>
      <c r="K137" s="44"/>
    </row>
    <row r="138" spans="1:11" ht="18" customHeight="1" x14ac:dyDescent="0.3">
      <c r="A138" s="300"/>
      <c r="B138" s="146"/>
      <c r="C138" s="304" t="s">
        <v>1494</v>
      </c>
      <c r="D138" s="137"/>
      <c r="E138" s="214"/>
      <c r="F138" s="101"/>
      <c r="G138" s="102"/>
      <c r="I138" s="44"/>
      <c r="J138" s="44"/>
      <c r="K138" s="44"/>
    </row>
    <row r="139" spans="1:11" ht="30" customHeight="1" x14ac:dyDescent="0.3">
      <c r="A139" s="213" t="s">
        <v>1495</v>
      </c>
      <c r="B139" s="98" t="s">
        <v>39</v>
      </c>
      <c r="C139" s="295" t="s">
        <v>1496</v>
      </c>
      <c r="D139" s="137"/>
      <c r="E139" s="214"/>
      <c r="F139" s="101"/>
      <c r="G139" s="102"/>
      <c r="I139" s="44"/>
      <c r="J139" s="44"/>
      <c r="K139" s="44"/>
    </row>
    <row r="140" spans="1:11" ht="30" customHeight="1" x14ac:dyDescent="0.3">
      <c r="A140" s="288" t="s">
        <v>1497</v>
      </c>
      <c r="B140" s="98" t="s">
        <v>39</v>
      </c>
      <c r="C140" s="294" t="s">
        <v>1498</v>
      </c>
      <c r="D140" s="137"/>
      <c r="E140" s="214"/>
      <c r="F140" s="101"/>
      <c r="G140" s="102"/>
      <c r="I140" s="44"/>
      <c r="J140" s="44"/>
      <c r="K140" s="44"/>
    </row>
    <row r="141" spans="1:11" ht="30" customHeight="1" x14ac:dyDescent="0.3">
      <c r="A141" s="288" t="s">
        <v>1499</v>
      </c>
      <c r="B141" s="98" t="s">
        <v>39</v>
      </c>
      <c r="C141" s="294" t="s">
        <v>1500</v>
      </c>
      <c r="D141" s="137"/>
      <c r="E141" s="214"/>
      <c r="F141" s="101"/>
      <c r="G141" s="102"/>
      <c r="I141" s="44"/>
      <c r="J141" s="44"/>
      <c r="K141" s="44"/>
    </row>
    <row r="142" spans="1:11" ht="30" customHeight="1" x14ac:dyDescent="0.3">
      <c r="A142" s="250" t="s">
        <v>1501</v>
      </c>
      <c r="B142" s="83" t="s">
        <v>39</v>
      </c>
      <c r="C142" s="294" t="s">
        <v>1502</v>
      </c>
      <c r="D142" s="137"/>
      <c r="E142" s="214"/>
      <c r="F142" s="101"/>
      <c r="G142" s="102"/>
      <c r="I142" s="44"/>
      <c r="J142" s="44"/>
      <c r="K142" s="44"/>
    </row>
    <row r="143" spans="1:11" x14ac:dyDescent="0.3">
      <c r="A143" s="249"/>
      <c r="B143" s="53"/>
      <c r="C143" s="304" t="s">
        <v>1503</v>
      </c>
      <c r="D143" s="137"/>
      <c r="E143" s="214"/>
      <c r="F143" s="101"/>
      <c r="G143" s="102"/>
      <c r="I143" s="44"/>
      <c r="J143" s="44"/>
      <c r="K143" s="44"/>
    </row>
    <row r="144" spans="1:11" ht="46.8" x14ac:dyDescent="0.3">
      <c r="A144" s="306"/>
      <c r="B144" s="89"/>
      <c r="C144" s="307" t="s">
        <v>1504</v>
      </c>
      <c r="D144" s="137"/>
      <c r="E144" s="214"/>
      <c r="F144" s="101"/>
      <c r="G144" s="102"/>
      <c r="I144" s="44"/>
      <c r="J144" s="44"/>
      <c r="K144" s="44"/>
    </row>
    <row r="145" spans="1:11" ht="46.8" x14ac:dyDescent="0.3">
      <c r="A145" s="213" t="s">
        <v>1505</v>
      </c>
      <c r="B145" s="98" t="s">
        <v>39</v>
      </c>
      <c r="C145" s="294" t="s">
        <v>1506</v>
      </c>
      <c r="D145" s="137"/>
      <c r="E145" s="214"/>
      <c r="F145" s="101"/>
      <c r="G145" s="102"/>
      <c r="I145" s="44"/>
      <c r="J145" s="44"/>
      <c r="K145" s="44"/>
    </row>
    <row r="146" spans="1:11" ht="62.4" x14ac:dyDescent="0.3">
      <c r="A146" s="213" t="s">
        <v>1507</v>
      </c>
      <c r="B146" s="98" t="s">
        <v>39</v>
      </c>
      <c r="C146" s="294" t="s">
        <v>1508</v>
      </c>
      <c r="D146" s="137"/>
      <c r="E146" s="214"/>
      <c r="F146" s="101"/>
      <c r="G146" s="102"/>
      <c r="I146" s="44"/>
      <c r="J146" s="44"/>
      <c r="K146" s="44"/>
    </row>
    <row r="147" spans="1:11" ht="66" customHeight="1" x14ac:dyDescent="0.3">
      <c r="A147" s="213" t="s">
        <v>1509</v>
      </c>
      <c r="B147" s="98" t="s">
        <v>39</v>
      </c>
      <c r="C147" s="294" t="s">
        <v>1510</v>
      </c>
      <c r="D147" s="137"/>
      <c r="E147" s="214"/>
      <c r="F147" s="101"/>
      <c r="G147" s="102"/>
      <c r="I147" s="44"/>
      <c r="J147" s="44"/>
      <c r="K147" s="44"/>
    </row>
    <row r="148" spans="1:11" ht="31.2" x14ac:dyDescent="0.3">
      <c r="A148" s="213" t="s">
        <v>1511</v>
      </c>
      <c r="B148" s="98" t="s">
        <v>39</v>
      </c>
      <c r="C148" s="294" t="s">
        <v>1512</v>
      </c>
      <c r="D148" s="137"/>
      <c r="E148" s="214"/>
      <c r="F148" s="101"/>
      <c r="G148" s="102"/>
      <c r="I148" s="44"/>
      <c r="J148" s="44"/>
      <c r="K148" s="44"/>
    </row>
    <row r="149" spans="1:11" ht="15" customHeight="1" x14ac:dyDescent="0.3">
      <c r="A149" s="249"/>
      <c r="B149" s="53"/>
      <c r="C149" s="228" t="s">
        <v>1513</v>
      </c>
      <c r="D149" s="137"/>
      <c r="E149" s="214"/>
      <c r="F149" s="101"/>
      <c r="G149" s="102"/>
      <c r="I149" s="44"/>
      <c r="J149" s="44"/>
      <c r="K149" s="44"/>
    </row>
    <row r="150" spans="1:11" ht="30" customHeight="1" x14ac:dyDescent="0.3">
      <c r="A150" s="288" t="s">
        <v>1514</v>
      </c>
      <c r="B150" s="112" t="s">
        <v>39</v>
      </c>
      <c r="C150" s="295" t="s">
        <v>1515</v>
      </c>
      <c r="D150" s="137"/>
      <c r="E150" s="214"/>
      <c r="F150" s="101"/>
      <c r="G150" s="102"/>
      <c r="I150" s="44"/>
      <c r="J150" s="44"/>
      <c r="K150" s="44"/>
    </row>
    <row r="151" spans="1:11" ht="15" customHeight="1" x14ac:dyDescent="0.3">
      <c r="A151" s="288" t="s">
        <v>1516</v>
      </c>
      <c r="B151" s="98" t="s">
        <v>39</v>
      </c>
      <c r="C151" s="294" t="s">
        <v>1517</v>
      </c>
      <c r="D151" s="137"/>
      <c r="E151" s="214"/>
      <c r="F151" s="101"/>
      <c r="G151" s="102"/>
      <c r="I151" s="44"/>
      <c r="J151" s="44"/>
      <c r="K151" s="44"/>
    </row>
    <row r="152" spans="1:11" ht="31.2" x14ac:dyDescent="0.3">
      <c r="A152" s="288" t="s">
        <v>1518</v>
      </c>
      <c r="B152" s="98" t="s">
        <v>39</v>
      </c>
      <c r="C152" s="294" t="s">
        <v>1519</v>
      </c>
      <c r="D152" s="137"/>
      <c r="E152" s="214"/>
      <c r="F152" s="101"/>
      <c r="G152" s="102"/>
      <c r="I152" s="44"/>
      <c r="J152" s="44"/>
      <c r="K152" s="44"/>
    </row>
    <row r="153" spans="1:11" ht="31.2" x14ac:dyDescent="0.3">
      <c r="A153" s="288" t="s">
        <v>1520</v>
      </c>
      <c r="B153" s="98" t="s">
        <v>39</v>
      </c>
      <c r="C153" s="294" t="s">
        <v>1521</v>
      </c>
      <c r="D153" s="137"/>
      <c r="E153" s="214"/>
      <c r="F153" s="101"/>
      <c r="G153" s="102"/>
      <c r="I153" s="44"/>
      <c r="J153" s="44"/>
      <c r="K153" s="44"/>
    </row>
    <row r="154" spans="1:11" ht="31.2" x14ac:dyDescent="0.3">
      <c r="A154" s="288" t="s">
        <v>1522</v>
      </c>
      <c r="B154" s="98" t="s">
        <v>39</v>
      </c>
      <c r="C154" s="294" t="s">
        <v>1523</v>
      </c>
      <c r="D154" s="137"/>
      <c r="E154" s="214"/>
      <c r="F154" s="101"/>
      <c r="G154" s="102"/>
      <c r="I154" s="44"/>
      <c r="J154" s="44"/>
      <c r="K154" s="44"/>
    </row>
    <row r="155" spans="1:11" ht="30" customHeight="1" x14ac:dyDescent="0.3">
      <c r="A155" s="288" t="s">
        <v>1524</v>
      </c>
      <c r="B155" s="98" t="s">
        <v>39</v>
      </c>
      <c r="C155" s="294" t="s">
        <v>1525</v>
      </c>
      <c r="D155" s="137"/>
      <c r="E155" s="214"/>
      <c r="F155" s="101"/>
      <c r="G155" s="102"/>
      <c r="I155" s="44"/>
      <c r="J155" s="44"/>
      <c r="K155" s="44"/>
    </row>
    <row r="156" spans="1:11" ht="15" customHeight="1" x14ac:dyDescent="0.3">
      <c r="A156" s="249"/>
      <c r="B156" s="53"/>
      <c r="C156" s="141" t="s">
        <v>1526</v>
      </c>
      <c r="D156" s="137"/>
      <c r="E156" s="214"/>
      <c r="F156" s="101"/>
      <c r="G156" s="102"/>
      <c r="I156" s="44"/>
      <c r="J156" s="44"/>
      <c r="K156" s="44"/>
    </row>
    <row r="157" spans="1:11" ht="31.2" x14ac:dyDescent="0.3">
      <c r="A157" s="288" t="s">
        <v>1527</v>
      </c>
      <c r="B157" s="112" t="s">
        <v>39</v>
      </c>
      <c r="C157" s="295" t="s">
        <v>1528</v>
      </c>
      <c r="D157" s="137"/>
      <c r="E157" s="214"/>
      <c r="F157" s="101"/>
      <c r="G157" s="102"/>
      <c r="I157" s="44"/>
      <c r="J157" s="44"/>
      <c r="K157" s="44"/>
    </row>
    <row r="158" spans="1:11" ht="46.8" x14ac:dyDescent="0.3">
      <c r="A158" s="288" t="s">
        <v>1529</v>
      </c>
      <c r="B158" s="98" t="s">
        <v>39</v>
      </c>
      <c r="C158" s="294" t="s">
        <v>1530</v>
      </c>
      <c r="D158" s="137"/>
      <c r="E158" s="214"/>
      <c r="F158" s="101"/>
      <c r="G158" s="102"/>
      <c r="I158" s="44"/>
      <c r="J158" s="44"/>
      <c r="K158" s="44"/>
    </row>
    <row r="159" spans="1:11" ht="46.8" x14ac:dyDescent="0.3">
      <c r="A159" s="288" t="s">
        <v>1531</v>
      </c>
      <c r="B159" s="98" t="s">
        <v>39</v>
      </c>
      <c r="C159" s="294" t="s">
        <v>1532</v>
      </c>
      <c r="D159" s="137"/>
      <c r="E159" s="214"/>
      <c r="F159" s="101"/>
      <c r="G159" s="102"/>
      <c r="I159" s="44"/>
      <c r="J159" s="44"/>
      <c r="K159" s="44"/>
    </row>
    <row r="160" spans="1:11" ht="15" customHeight="1" x14ac:dyDescent="0.3">
      <c r="A160" s="288" t="s">
        <v>1533</v>
      </c>
      <c r="B160" s="98" t="s">
        <v>39</v>
      </c>
      <c r="C160" s="294" t="s">
        <v>1534</v>
      </c>
      <c r="D160" s="137"/>
      <c r="E160" s="214"/>
      <c r="F160" s="101"/>
      <c r="G160" s="102"/>
      <c r="I160" s="44"/>
      <c r="J160" s="44"/>
      <c r="K160" s="44"/>
    </row>
    <row r="161" spans="1:11" ht="30" customHeight="1" x14ac:dyDescent="0.3">
      <c r="A161" s="288" t="s">
        <v>1535</v>
      </c>
      <c r="B161" s="98" t="s">
        <v>39</v>
      </c>
      <c r="C161" s="294" t="s">
        <v>1536</v>
      </c>
      <c r="D161" s="137"/>
      <c r="E161" s="214"/>
      <c r="F161" s="101"/>
      <c r="G161" s="102"/>
      <c r="I161" s="44"/>
      <c r="J161" s="44"/>
      <c r="K161" s="44"/>
    </row>
    <row r="162" spans="1:11" ht="30" customHeight="1" x14ac:dyDescent="0.3">
      <c r="A162" s="288" t="s">
        <v>1537</v>
      </c>
      <c r="B162" s="98" t="s">
        <v>39</v>
      </c>
      <c r="C162" s="294" t="s">
        <v>1538</v>
      </c>
      <c r="D162" s="137"/>
      <c r="E162" s="214"/>
      <c r="F162" s="101"/>
      <c r="G162" s="102"/>
      <c r="I162" s="44"/>
      <c r="J162" s="44"/>
      <c r="K162" s="44"/>
    </row>
    <row r="163" spans="1:11" ht="46.8" x14ac:dyDescent="0.3">
      <c r="A163" s="288" t="s">
        <v>1539</v>
      </c>
      <c r="B163" s="98" t="s">
        <v>39</v>
      </c>
      <c r="C163" s="294" t="s">
        <v>1540</v>
      </c>
      <c r="D163" s="137"/>
      <c r="E163" s="214"/>
      <c r="F163" s="101"/>
      <c r="G163" s="102"/>
      <c r="I163" s="44"/>
      <c r="J163" s="44"/>
      <c r="K163" s="44"/>
    </row>
    <row r="164" spans="1:11" ht="15" customHeight="1" x14ac:dyDescent="0.3">
      <c r="A164" s="213" t="s">
        <v>1541</v>
      </c>
      <c r="B164" s="98" t="s">
        <v>39</v>
      </c>
      <c r="C164" s="293" t="s">
        <v>1542</v>
      </c>
      <c r="D164" s="137"/>
      <c r="E164" s="214"/>
      <c r="F164" s="101"/>
      <c r="G164" s="102"/>
      <c r="I164" s="44"/>
      <c r="J164" s="44"/>
      <c r="K164" s="44"/>
    </row>
    <row r="165" spans="1:11" x14ac:dyDescent="0.3">
      <c r="A165" s="213" t="s">
        <v>1543</v>
      </c>
      <c r="B165" s="98" t="s">
        <v>39</v>
      </c>
      <c r="C165" s="293" t="s">
        <v>1544</v>
      </c>
      <c r="D165" s="137"/>
      <c r="E165" s="214"/>
      <c r="F165" s="101"/>
      <c r="G165" s="102"/>
      <c r="I165" s="44"/>
      <c r="J165" s="44"/>
      <c r="K165" s="44"/>
    </row>
    <row r="166" spans="1:11" x14ac:dyDescent="0.3">
      <c r="A166" s="308" t="s">
        <v>1545</v>
      </c>
      <c r="B166" s="309" t="s">
        <v>9</v>
      </c>
      <c r="C166" s="293" t="s">
        <v>1546</v>
      </c>
      <c r="D166" s="137"/>
      <c r="E166" s="214"/>
      <c r="F166" s="101"/>
      <c r="G166" s="102"/>
      <c r="I166" s="44"/>
      <c r="J166" s="44"/>
      <c r="K166" s="44"/>
    </row>
    <row r="167" spans="1:11" x14ac:dyDescent="0.3">
      <c r="A167" s="213"/>
      <c r="B167" s="184"/>
      <c r="C167" s="95"/>
      <c r="D167" s="137"/>
      <c r="E167" s="214"/>
      <c r="F167" s="101"/>
      <c r="G167" s="102"/>
      <c r="I167" s="44"/>
      <c r="J167" s="44"/>
      <c r="K167" s="44"/>
    </row>
    <row r="168" spans="1:11" x14ac:dyDescent="0.3">
      <c r="A168" s="213"/>
      <c r="B168" s="184"/>
      <c r="C168" s="95"/>
      <c r="D168" s="137"/>
      <c r="E168" s="214"/>
      <c r="F168" s="101"/>
      <c r="G168" s="102"/>
      <c r="I168" s="44"/>
      <c r="J168" s="44"/>
      <c r="K168" s="44"/>
    </row>
    <row r="169" spans="1:11" ht="30" customHeight="1" x14ac:dyDescent="0.3">
      <c r="A169" s="213"/>
      <c r="B169" s="184"/>
      <c r="C169" s="95"/>
      <c r="D169" s="137"/>
      <c r="E169" s="214"/>
      <c r="F169" s="101"/>
      <c r="G169" s="102"/>
      <c r="I169" s="44"/>
      <c r="J169" s="44"/>
      <c r="K169" s="44"/>
    </row>
    <row r="170" spans="1:11" x14ac:dyDescent="0.3">
      <c r="A170" s="213"/>
      <c r="B170" s="184"/>
      <c r="C170" s="95"/>
      <c r="D170" s="137"/>
      <c r="E170" s="214"/>
      <c r="F170" s="101"/>
      <c r="G170" s="102"/>
      <c r="I170" s="44"/>
      <c r="J170" s="44"/>
      <c r="K170" s="44"/>
    </row>
    <row r="171" spans="1:11" x14ac:dyDescent="0.3">
      <c r="A171" s="213"/>
      <c r="B171" s="184"/>
      <c r="C171" s="95"/>
      <c r="D171" s="137"/>
      <c r="E171" s="214"/>
      <c r="F171" s="101"/>
      <c r="G171" s="102"/>
      <c r="I171" s="44"/>
      <c r="J171" s="44"/>
      <c r="K171" s="44"/>
    </row>
    <row r="172" spans="1:11" ht="15" customHeight="1" x14ac:dyDescent="0.3">
      <c r="A172" s="213"/>
      <c r="B172" s="184"/>
      <c r="C172" s="95"/>
      <c r="D172" s="137"/>
      <c r="E172" s="214"/>
      <c r="F172" s="101"/>
      <c r="G172" s="102"/>
      <c r="I172" s="44"/>
      <c r="J172" s="44"/>
      <c r="K172" s="44"/>
    </row>
    <row r="173" spans="1:11" ht="30" customHeight="1" x14ac:dyDescent="0.3">
      <c r="A173" s="213"/>
      <c r="B173" s="184"/>
      <c r="C173" s="95"/>
      <c r="D173" s="137"/>
      <c r="E173" s="214"/>
      <c r="F173" s="101"/>
      <c r="G173" s="102"/>
      <c r="I173" s="44"/>
      <c r="J173" s="44"/>
      <c r="K173" s="44"/>
    </row>
    <row r="174" spans="1:11" ht="30" customHeight="1" x14ac:dyDescent="0.3">
      <c r="A174" s="213"/>
      <c r="B174" s="184"/>
      <c r="C174" s="95"/>
      <c r="D174" s="137"/>
      <c r="E174" s="214"/>
      <c r="F174" s="101"/>
      <c r="G174" s="102"/>
      <c r="I174" s="44"/>
      <c r="J174" s="44"/>
      <c r="K174" s="44"/>
    </row>
    <row r="175" spans="1:11" ht="30" customHeight="1" x14ac:dyDescent="0.3">
      <c r="A175" s="213"/>
      <c r="B175" s="184"/>
      <c r="C175" s="95"/>
      <c r="D175" s="137"/>
      <c r="E175" s="214"/>
      <c r="F175" s="101"/>
      <c r="G175" s="102"/>
      <c r="I175" s="44"/>
      <c r="J175" s="44"/>
      <c r="K175" s="44"/>
    </row>
    <row r="176" spans="1:11" ht="15" customHeight="1" x14ac:dyDescent="0.3">
      <c r="A176" s="213"/>
      <c r="B176" s="184"/>
      <c r="C176" s="95"/>
      <c r="D176" s="137"/>
      <c r="E176" s="214"/>
      <c r="F176" s="101"/>
      <c r="G176" s="102"/>
      <c r="I176" s="44"/>
      <c r="J176" s="44"/>
      <c r="K176" s="44"/>
    </row>
    <row r="177" spans="1:11" ht="30" customHeight="1" x14ac:dyDescent="0.3">
      <c r="A177" s="213"/>
      <c r="B177" s="184"/>
      <c r="C177" s="95"/>
      <c r="D177" s="137"/>
      <c r="E177" s="214"/>
      <c r="F177" s="101"/>
      <c r="G177" s="102"/>
      <c r="I177" s="44"/>
      <c r="J177" s="44"/>
      <c r="K177" s="44"/>
    </row>
    <row r="178" spans="1:11" ht="30" customHeight="1" x14ac:dyDescent="0.3">
      <c r="A178" s="213"/>
      <c r="B178" s="184"/>
      <c r="C178" s="95"/>
      <c r="D178" s="137"/>
      <c r="E178" s="214"/>
      <c r="F178" s="101"/>
      <c r="G178" s="102"/>
      <c r="I178" s="44"/>
      <c r="J178" s="44"/>
      <c r="K178" s="44"/>
    </row>
    <row r="179" spans="1:11" ht="30" customHeight="1" x14ac:dyDescent="0.3">
      <c r="A179" s="213"/>
      <c r="B179" s="184"/>
      <c r="C179" s="95"/>
      <c r="D179" s="137"/>
      <c r="E179" s="214"/>
      <c r="F179" s="101"/>
      <c r="G179" s="102"/>
      <c r="I179" s="44"/>
      <c r="J179" s="44"/>
      <c r="K179" s="44"/>
    </row>
    <row r="180" spans="1:11" ht="30" customHeight="1" x14ac:dyDescent="0.3">
      <c r="A180" s="213"/>
      <c r="B180" s="184"/>
      <c r="C180" s="95"/>
      <c r="D180" s="137"/>
      <c r="E180" s="214"/>
      <c r="F180" s="101"/>
      <c r="G180" s="102"/>
      <c r="I180" s="44"/>
      <c r="J180" s="44"/>
      <c r="K180" s="44"/>
    </row>
    <row r="181" spans="1:11" ht="30" customHeight="1" x14ac:dyDescent="0.3">
      <c r="A181" s="213"/>
      <c r="B181" s="184"/>
      <c r="C181" s="95"/>
      <c r="D181" s="137"/>
      <c r="E181" s="214"/>
      <c r="F181" s="101"/>
      <c r="G181" s="102"/>
      <c r="I181" s="44"/>
      <c r="J181" s="44"/>
      <c r="K181" s="44"/>
    </row>
    <row r="182" spans="1:11" ht="15" customHeight="1" x14ac:dyDescent="0.3">
      <c r="A182" s="213"/>
      <c r="B182" s="184"/>
      <c r="C182" s="95"/>
      <c r="D182" s="137"/>
      <c r="E182" s="214"/>
      <c r="F182" s="101"/>
      <c r="G182" s="102"/>
      <c r="I182" s="44"/>
      <c r="J182" s="44"/>
      <c r="K182" s="44"/>
    </row>
    <row r="183" spans="1:11" ht="30" customHeight="1" x14ac:dyDescent="0.3">
      <c r="A183" s="213"/>
      <c r="B183" s="184"/>
      <c r="C183" s="95"/>
      <c r="D183" s="137"/>
      <c r="E183" s="214"/>
      <c r="F183" s="101"/>
      <c r="G183" s="102"/>
      <c r="I183" s="44"/>
      <c r="J183" s="44"/>
      <c r="K183" s="44"/>
    </row>
    <row r="184" spans="1:11" ht="30" customHeight="1" x14ac:dyDescent="0.3">
      <c r="A184" s="213"/>
      <c r="B184" s="184"/>
      <c r="C184" s="95"/>
      <c r="D184" s="137"/>
      <c r="E184" s="214"/>
      <c r="F184" s="101"/>
      <c r="G184" s="102"/>
      <c r="I184" s="44"/>
      <c r="J184" s="44"/>
      <c r="K184" s="44"/>
    </row>
    <row r="185" spans="1:11" ht="30" customHeight="1" x14ac:dyDescent="0.3">
      <c r="A185" s="213"/>
      <c r="B185" s="184"/>
      <c r="C185" s="95"/>
      <c r="D185" s="137"/>
      <c r="E185" s="214"/>
      <c r="F185" s="101"/>
      <c r="G185" s="102"/>
      <c r="I185" s="44"/>
      <c r="J185" s="44"/>
      <c r="K185" s="44"/>
    </row>
    <row r="186" spans="1:11" ht="30" customHeight="1" x14ac:dyDescent="0.3">
      <c r="A186" s="213"/>
      <c r="B186" s="184"/>
      <c r="C186" s="95"/>
      <c r="D186" s="137"/>
      <c r="E186" s="214"/>
      <c r="F186" s="101"/>
      <c r="G186" s="102"/>
      <c r="I186" s="44"/>
      <c r="J186" s="44"/>
      <c r="K186" s="44"/>
    </row>
    <row r="187" spans="1:11" x14ac:dyDescent="0.3">
      <c r="A187" s="213"/>
      <c r="B187" s="184"/>
      <c r="C187" s="95"/>
      <c r="D187" s="137"/>
      <c r="E187" s="214"/>
      <c r="F187" s="101"/>
      <c r="G187" s="102"/>
      <c r="I187" s="44"/>
      <c r="J187" s="44"/>
      <c r="K187" s="44"/>
    </row>
    <row r="188" spans="1:11" ht="15" customHeight="1" x14ac:dyDescent="0.3">
      <c r="A188" s="213"/>
      <c r="B188" s="184"/>
      <c r="C188" s="95"/>
      <c r="D188" s="137"/>
      <c r="E188" s="214"/>
      <c r="F188" s="101"/>
      <c r="G188" s="102"/>
      <c r="I188" s="44"/>
      <c r="J188" s="44"/>
      <c r="K188" s="44"/>
    </row>
    <row r="189" spans="1:11" x14ac:dyDescent="0.3">
      <c r="A189" s="213"/>
      <c r="B189" s="184"/>
      <c r="C189" s="95"/>
      <c r="D189" s="137"/>
      <c r="E189" s="214"/>
      <c r="F189" s="101"/>
      <c r="G189" s="102"/>
      <c r="I189" s="44"/>
      <c r="J189" s="44"/>
      <c r="K189" s="44"/>
    </row>
    <row r="190" spans="1:11" ht="30" customHeight="1" x14ac:dyDescent="0.3">
      <c r="A190" s="213"/>
      <c r="B190" s="184"/>
      <c r="C190" s="95"/>
      <c r="D190" s="137"/>
      <c r="E190" s="214"/>
      <c r="F190" s="101"/>
      <c r="G190" s="102"/>
      <c r="I190" s="44"/>
      <c r="J190" s="44"/>
      <c r="K190" s="44"/>
    </row>
    <row r="191" spans="1:11" x14ac:dyDescent="0.3">
      <c r="A191" s="213"/>
      <c r="B191" s="184"/>
      <c r="C191" s="95"/>
      <c r="D191" s="137"/>
      <c r="E191" s="214"/>
      <c r="F191" s="101"/>
      <c r="G191" s="102"/>
      <c r="I191" s="44"/>
      <c r="J191" s="44"/>
      <c r="K191" s="44"/>
    </row>
    <row r="192" spans="1:11" ht="15" customHeight="1" x14ac:dyDescent="0.3">
      <c r="A192" s="213"/>
      <c r="B192" s="184"/>
      <c r="C192" s="95"/>
      <c r="D192" s="137"/>
      <c r="E192" s="214"/>
      <c r="F192" s="101"/>
      <c r="G192" s="102"/>
      <c r="I192" s="44"/>
      <c r="J192" s="44"/>
      <c r="K192" s="44"/>
    </row>
    <row r="193" spans="1:11" x14ac:dyDescent="0.3">
      <c r="A193" s="213"/>
      <c r="B193" s="184"/>
      <c r="C193" s="95"/>
      <c r="D193" s="137"/>
      <c r="E193" s="214"/>
      <c r="F193" s="101"/>
      <c r="G193" s="102"/>
      <c r="I193" s="44"/>
      <c r="J193" s="44"/>
      <c r="K193" s="44"/>
    </row>
    <row r="194" spans="1:11" x14ac:dyDescent="0.3">
      <c r="A194" s="213"/>
      <c r="B194" s="184"/>
      <c r="C194" s="95"/>
      <c r="D194" s="137"/>
      <c r="E194" s="214"/>
      <c r="F194" s="101"/>
      <c r="G194" s="102"/>
      <c r="I194" s="44"/>
      <c r="J194" s="44"/>
      <c r="K194" s="44"/>
    </row>
    <row r="195" spans="1:11" x14ac:dyDescent="0.3">
      <c r="A195" s="213"/>
      <c r="B195" s="184"/>
      <c r="C195" s="95"/>
      <c r="D195" s="137"/>
      <c r="E195" s="214"/>
      <c r="F195" s="101"/>
      <c r="G195" s="102"/>
      <c r="I195" s="44"/>
      <c r="J195" s="44"/>
      <c r="K195" s="44"/>
    </row>
    <row r="196" spans="1:11" ht="30" customHeight="1" x14ac:dyDescent="0.3">
      <c r="A196" s="213"/>
      <c r="B196" s="184"/>
      <c r="C196" s="95"/>
      <c r="D196" s="137"/>
      <c r="E196" s="214"/>
      <c r="F196" s="101"/>
      <c r="G196" s="102"/>
      <c r="I196" s="44"/>
      <c r="J196" s="44"/>
      <c r="K196" s="44"/>
    </row>
    <row r="197" spans="1:11" ht="30" customHeight="1" x14ac:dyDescent="0.3">
      <c r="A197" s="213"/>
      <c r="B197" s="184"/>
      <c r="C197" s="95"/>
      <c r="D197" s="137"/>
      <c r="E197" s="214"/>
      <c r="F197" s="101"/>
      <c r="G197" s="102"/>
      <c r="I197" s="44"/>
      <c r="J197" s="44"/>
      <c r="K197" s="44"/>
    </row>
    <row r="198" spans="1:11" ht="30" customHeight="1" x14ac:dyDescent="0.3">
      <c r="A198" s="213"/>
      <c r="B198" s="184"/>
      <c r="C198" s="95"/>
      <c r="D198" s="137"/>
      <c r="E198" s="214"/>
      <c r="F198" s="101"/>
      <c r="G198" s="102"/>
      <c r="I198" s="44"/>
      <c r="J198" s="44"/>
      <c r="K198" s="44"/>
    </row>
    <row r="199" spans="1:11" ht="30" customHeight="1" x14ac:dyDescent="0.3">
      <c r="A199" s="213"/>
      <c r="B199" s="184"/>
      <c r="C199" s="95"/>
      <c r="D199" s="137"/>
      <c r="E199" s="214"/>
      <c r="F199" s="101"/>
      <c r="G199" s="102"/>
      <c r="I199" s="44"/>
      <c r="J199" s="44"/>
      <c r="K199" s="44"/>
    </row>
    <row r="200" spans="1:11" ht="30" customHeight="1" x14ac:dyDescent="0.3">
      <c r="A200" s="213"/>
      <c r="B200" s="184"/>
      <c r="C200" s="95"/>
      <c r="D200" s="137"/>
      <c r="E200" s="214"/>
      <c r="F200" s="101"/>
      <c r="G200" s="102"/>
      <c r="I200" s="44"/>
      <c r="J200" s="44"/>
      <c r="K200" s="44"/>
    </row>
    <row r="201" spans="1:11" ht="30" customHeight="1" x14ac:dyDescent="0.3">
      <c r="A201" s="213"/>
      <c r="B201" s="184"/>
      <c r="C201" s="95"/>
      <c r="D201" s="137"/>
      <c r="E201" s="214"/>
      <c r="F201" s="101"/>
      <c r="G201" s="102"/>
      <c r="I201" s="44"/>
      <c r="J201" s="44"/>
      <c r="K201" s="44"/>
    </row>
    <row r="202" spans="1:11" ht="15" customHeight="1" x14ac:dyDescent="0.3">
      <c r="A202" s="213"/>
      <c r="B202" s="184"/>
      <c r="C202" s="95"/>
      <c r="D202" s="137"/>
      <c r="E202" s="214"/>
      <c r="F202" s="101"/>
      <c r="G202" s="102"/>
      <c r="I202" s="44"/>
      <c r="J202" s="44"/>
      <c r="K202" s="44"/>
    </row>
    <row r="203" spans="1:11" x14ac:dyDescent="0.3">
      <c r="A203" s="213"/>
      <c r="B203" s="184"/>
      <c r="C203" s="95"/>
      <c r="D203" s="137"/>
      <c r="E203" s="214"/>
      <c r="F203" s="101"/>
      <c r="G203" s="102"/>
      <c r="I203" s="44"/>
      <c r="J203" s="44"/>
      <c r="K203" s="44"/>
    </row>
    <row r="204" spans="1:11" x14ac:dyDescent="0.3">
      <c r="A204" s="213"/>
      <c r="B204" s="184"/>
      <c r="C204" s="95"/>
      <c r="D204" s="137"/>
      <c r="E204" s="214"/>
      <c r="F204" s="101"/>
      <c r="G204" s="102"/>
      <c r="I204" s="44"/>
      <c r="J204" s="44"/>
      <c r="K204" s="44"/>
    </row>
    <row r="205" spans="1:11" ht="30" customHeight="1" x14ac:dyDescent="0.3">
      <c r="A205" s="213"/>
      <c r="B205" s="184"/>
      <c r="C205" s="95"/>
      <c r="D205" s="137"/>
      <c r="E205" s="214"/>
      <c r="F205" s="101"/>
      <c r="G205" s="102"/>
      <c r="I205" s="44"/>
      <c r="J205" s="44"/>
      <c r="K205" s="44"/>
    </row>
    <row r="206" spans="1:11" x14ac:dyDescent="0.3">
      <c r="A206" s="213"/>
      <c r="B206" s="184"/>
      <c r="C206" s="95"/>
      <c r="D206" s="137"/>
      <c r="E206" s="214"/>
      <c r="F206" s="101"/>
      <c r="G206" s="102"/>
      <c r="I206" s="44"/>
      <c r="J206" s="44"/>
      <c r="K206" s="44"/>
    </row>
    <row r="207" spans="1:11" ht="15" customHeight="1" x14ac:dyDescent="0.3">
      <c r="A207" s="213"/>
      <c r="B207" s="184"/>
      <c r="C207" s="95"/>
      <c r="D207" s="137"/>
      <c r="E207" s="214"/>
      <c r="F207" s="101"/>
      <c r="G207" s="102"/>
      <c r="I207" s="44"/>
      <c r="J207" s="44"/>
      <c r="K207" s="44"/>
    </row>
    <row r="208" spans="1:11" x14ac:dyDescent="0.3">
      <c r="A208" s="213"/>
      <c r="B208" s="184"/>
      <c r="C208" s="95"/>
      <c r="D208" s="137"/>
      <c r="E208" s="214"/>
      <c r="F208" s="101"/>
      <c r="G208" s="102"/>
      <c r="I208" s="44"/>
      <c r="J208" s="44"/>
      <c r="K208" s="44"/>
    </row>
    <row r="209" spans="1:11" x14ac:dyDescent="0.3">
      <c r="A209" s="213"/>
      <c r="B209" s="184"/>
      <c r="C209" s="95"/>
      <c r="D209" s="137"/>
      <c r="E209" s="214"/>
      <c r="F209" s="101"/>
      <c r="G209" s="102"/>
      <c r="I209" s="44"/>
      <c r="J209" s="44"/>
      <c r="K209" s="44"/>
    </row>
    <row r="210" spans="1:11" x14ac:dyDescent="0.3">
      <c r="A210" s="213"/>
      <c r="B210" s="184"/>
      <c r="C210" s="95"/>
      <c r="D210" s="137"/>
      <c r="E210" s="214"/>
      <c r="F210" s="101"/>
      <c r="G210" s="102"/>
      <c r="I210" s="44"/>
      <c r="J210" s="44"/>
      <c r="K210" s="44"/>
    </row>
    <row r="211" spans="1:11" x14ac:dyDescent="0.3">
      <c r="A211" s="213"/>
      <c r="B211" s="184"/>
      <c r="C211" s="95"/>
      <c r="D211" s="137"/>
      <c r="E211" s="214"/>
      <c r="F211" s="101"/>
      <c r="G211" s="102"/>
      <c r="I211" s="44"/>
      <c r="J211" s="44"/>
      <c r="K211" s="44"/>
    </row>
    <row r="212" spans="1:11" ht="15" customHeight="1" x14ac:dyDescent="0.3">
      <c r="A212" s="213"/>
      <c r="B212" s="184"/>
      <c r="C212" s="95"/>
      <c r="D212" s="137"/>
      <c r="E212" s="214"/>
      <c r="F212" s="101"/>
      <c r="G212" s="102"/>
      <c r="I212" s="44"/>
      <c r="J212" s="44"/>
      <c r="K212" s="44"/>
    </row>
    <row r="213" spans="1:11" x14ac:dyDescent="0.3">
      <c r="A213" s="213"/>
      <c r="B213" s="184"/>
      <c r="C213" s="95"/>
      <c r="D213" s="137"/>
      <c r="E213" s="214"/>
      <c r="F213" s="101"/>
      <c r="G213" s="102"/>
      <c r="I213" s="44"/>
      <c r="J213" s="44"/>
      <c r="K213" s="44"/>
    </row>
    <row r="214" spans="1:11" x14ac:dyDescent="0.3">
      <c r="A214" s="213"/>
      <c r="B214" s="184"/>
      <c r="C214" s="95"/>
      <c r="D214" s="137"/>
      <c r="E214" s="214"/>
      <c r="F214" s="101"/>
      <c r="G214" s="102"/>
      <c r="I214" s="44"/>
      <c r="J214" s="44"/>
      <c r="K214" s="44"/>
    </row>
    <row r="215" spans="1:11" x14ac:dyDescent="0.3">
      <c r="A215" s="213"/>
      <c r="B215" s="184"/>
      <c r="C215" s="95"/>
      <c r="D215" s="137"/>
      <c r="E215" s="214"/>
      <c r="F215" s="101"/>
      <c r="G215" s="102"/>
      <c r="I215" s="44"/>
      <c r="J215" s="44"/>
      <c r="K215" s="44"/>
    </row>
    <row r="216" spans="1:11" x14ac:dyDescent="0.3">
      <c r="A216" s="213"/>
      <c r="B216" s="184"/>
      <c r="C216" s="95"/>
      <c r="D216" s="137"/>
      <c r="E216" s="214"/>
      <c r="F216" s="101"/>
      <c r="G216" s="102"/>
      <c r="I216" s="44"/>
      <c r="J216" s="44"/>
      <c r="K216" s="44"/>
    </row>
    <row r="217" spans="1:11" x14ac:dyDescent="0.3">
      <c r="A217" s="213"/>
      <c r="B217" s="184"/>
      <c r="C217" s="95"/>
      <c r="D217" s="137"/>
      <c r="E217" s="214"/>
      <c r="F217" s="101"/>
      <c r="G217" s="102"/>
      <c r="I217" s="44"/>
      <c r="J217" s="44"/>
      <c r="K217" s="44"/>
    </row>
    <row r="218" spans="1:11" x14ac:dyDescent="0.3">
      <c r="A218" s="213"/>
      <c r="B218" s="184"/>
      <c r="C218" s="95"/>
      <c r="D218" s="137"/>
      <c r="E218" s="214"/>
      <c r="F218" s="101"/>
      <c r="G218" s="102"/>
      <c r="I218" s="44"/>
      <c r="J218" s="44"/>
      <c r="K218" s="44"/>
    </row>
    <row r="219" spans="1:11" x14ac:dyDescent="0.3">
      <c r="A219" s="213"/>
      <c r="B219" s="184"/>
      <c r="C219" s="95"/>
      <c r="D219" s="137"/>
      <c r="E219" s="214"/>
      <c r="F219" s="101"/>
      <c r="G219" s="102"/>
      <c r="I219" s="44"/>
      <c r="J219" s="44"/>
      <c r="K219" s="44"/>
    </row>
    <row r="220" spans="1:11" x14ac:dyDescent="0.3">
      <c r="A220" s="213"/>
      <c r="B220" s="184"/>
      <c r="C220" s="95"/>
      <c r="D220" s="137"/>
      <c r="E220" s="214"/>
      <c r="F220" s="101"/>
      <c r="G220" s="102"/>
      <c r="I220" s="44"/>
      <c r="J220" s="44"/>
      <c r="K220" s="44"/>
    </row>
    <row r="221" spans="1:11" x14ac:dyDescent="0.3">
      <c r="A221" s="213"/>
      <c r="B221" s="184"/>
      <c r="C221" s="95"/>
      <c r="D221" s="137"/>
      <c r="E221" s="214"/>
      <c r="F221" s="101"/>
      <c r="G221" s="102"/>
      <c r="I221" s="44"/>
      <c r="J221" s="44"/>
      <c r="K221" s="44"/>
    </row>
    <row r="222" spans="1:11" x14ac:dyDescent="0.3">
      <c r="A222" s="213"/>
      <c r="B222" s="184"/>
      <c r="C222" s="95"/>
      <c r="D222" s="137"/>
      <c r="E222" s="214"/>
      <c r="F222" s="101"/>
      <c r="G222" s="102"/>
      <c r="I222" s="44"/>
      <c r="J222" s="44"/>
      <c r="K222" s="44"/>
    </row>
    <row r="223" spans="1:11" x14ac:dyDescent="0.3">
      <c r="A223" s="213"/>
      <c r="B223" s="184"/>
      <c r="C223" s="95"/>
      <c r="D223" s="137"/>
      <c r="E223" s="214"/>
      <c r="F223" s="101"/>
      <c r="G223" s="102"/>
      <c r="I223" s="44"/>
      <c r="J223" s="44"/>
      <c r="K223" s="44"/>
    </row>
    <row r="224" spans="1:11" x14ac:dyDescent="0.3">
      <c r="A224" s="213"/>
      <c r="B224" s="184"/>
      <c r="C224" s="95"/>
      <c r="D224" s="137"/>
      <c r="E224" s="214"/>
      <c r="F224" s="101"/>
      <c r="G224" s="102"/>
      <c r="I224" s="44"/>
      <c r="J224" s="44"/>
      <c r="K224" s="44"/>
    </row>
    <row r="225" spans="1:11" x14ac:dyDescent="0.3">
      <c r="A225" s="213"/>
      <c r="B225" s="184"/>
      <c r="C225" s="95"/>
      <c r="D225" s="137"/>
      <c r="E225" s="214"/>
      <c r="F225" s="101"/>
      <c r="G225" s="102"/>
      <c r="I225" s="44"/>
      <c r="J225" s="44"/>
      <c r="K225" s="44"/>
    </row>
    <row r="226" spans="1:11" x14ac:dyDescent="0.3">
      <c r="A226" s="213"/>
      <c r="B226" s="184"/>
      <c r="C226" s="95"/>
      <c r="D226" s="137"/>
      <c r="E226" s="214"/>
      <c r="F226" s="101"/>
      <c r="G226" s="102"/>
      <c r="I226" s="44"/>
      <c r="J226" s="44"/>
      <c r="K226" s="44"/>
    </row>
    <row r="227" spans="1:11" x14ac:dyDescent="0.3">
      <c r="A227" s="213"/>
      <c r="B227" s="184"/>
      <c r="C227" s="95"/>
      <c r="D227" s="137"/>
      <c r="E227" s="214"/>
      <c r="F227" s="101"/>
      <c r="G227" s="102"/>
      <c r="I227" s="44"/>
      <c r="J227" s="44"/>
      <c r="K227" s="44"/>
    </row>
    <row r="228" spans="1:11" x14ac:dyDescent="0.3">
      <c r="A228" s="213"/>
      <c r="B228" s="184"/>
      <c r="C228" s="95"/>
      <c r="D228" s="137"/>
      <c r="E228" s="214"/>
      <c r="F228" s="101"/>
      <c r="G228" s="102"/>
      <c r="I228" s="44"/>
      <c r="J228" s="44"/>
      <c r="K228" s="44"/>
    </row>
    <row r="229" spans="1:11" x14ac:dyDescent="0.3">
      <c r="A229" s="213"/>
      <c r="B229" s="184"/>
      <c r="C229" s="95"/>
      <c r="D229" s="137"/>
      <c r="E229" s="214"/>
      <c r="F229" s="101"/>
      <c r="G229" s="102"/>
      <c r="I229" s="44"/>
      <c r="J229" s="44"/>
      <c r="K229" s="44"/>
    </row>
    <row r="230" spans="1:11" x14ac:dyDescent="0.3">
      <c r="A230" s="213"/>
      <c r="B230" s="184"/>
      <c r="C230" s="95"/>
      <c r="D230" s="137"/>
      <c r="E230" s="214"/>
      <c r="F230" s="101"/>
      <c r="G230" s="102"/>
      <c r="I230" s="44"/>
      <c r="J230" s="44"/>
      <c r="K230" s="44"/>
    </row>
    <row r="231" spans="1:11" x14ac:dyDescent="0.3">
      <c r="A231" s="213"/>
      <c r="B231" s="184"/>
      <c r="C231" s="95"/>
      <c r="D231" s="137"/>
      <c r="E231" s="214"/>
      <c r="F231" s="101"/>
      <c r="G231" s="102"/>
      <c r="I231" s="44"/>
      <c r="J231" s="44"/>
      <c r="K231" s="44"/>
    </row>
    <row r="232" spans="1:11" x14ac:dyDescent="0.3">
      <c r="A232" s="213"/>
      <c r="B232" s="184"/>
      <c r="C232" s="95"/>
      <c r="D232" s="137"/>
      <c r="E232" s="214"/>
      <c r="F232" s="101"/>
      <c r="G232" s="102"/>
      <c r="I232" s="44"/>
      <c r="J232" s="44"/>
      <c r="K232" s="44"/>
    </row>
    <row r="233" spans="1:11" x14ac:dyDescent="0.3">
      <c r="A233" s="213"/>
      <c r="B233" s="184"/>
      <c r="C233" s="95"/>
      <c r="D233" s="137"/>
      <c r="E233" s="214"/>
      <c r="F233" s="101"/>
      <c r="G233" s="102"/>
      <c r="I233" s="44"/>
      <c r="J233" s="44"/>
      <c r="K233" s="44"/>
    </row>
    <row r="234" spans="1:11" x14ac:dyDescent="0.3">
      <c r="A234" s="213"/>
      <c r="B234" s="184"/>
      <c r="C234" s="95"/>
      <c r="D234" s="137"/>
      <c r="E234" s="214"/>
      <c r="F234" s="101"/>
      <c r="G234" s="102"/>
      <c r="I234" s="44"/>
      <c r="J234" s="44"/>
      <c r="K234" s="44"/>
    </row>
    <row r="235" spans="1:11" x14ac:dyDescent="0.3">
      <c r="A235" s="213"/>
      <c r="B235" s="184"/>
      <c r="C235" s="95"/>
      <c r="D235" s="137"/>
      <c r="E235" s="214"/>
      <c r="F235" s="101"/>
      <c r="G235" s="102"/>
      <c r="I235" s="44"/>
      <c r="J235" s="44"/>
      <c r="K235" s="44"/>
    </row>
    <row r="236" spans="1:11" x14ac:dyDescent="0.3">
      <c r="A236" s="213"/>
      <c r="B236" s="184"/>
      <c r="C236" s="95"/>
      <c r="D236" s="137"/>
      <c r="E236" s="214"/>
      <c r="F236" s="101"/>
      <c r="G236" s="102"/>
      <c r="I236" s="44"/>
      <c r="J236" s="44"/>
      <c r="K236" s="44"/>
    </row>
    <row r="237" spans="1:11" x14ac:dyDescent="0.3">
      <c r="A237" s="213"/>
      <c r="B237" s="184"/>
      <c r="C237" s="95"/>
      <c r="D237" s="137"/>
      <c r="E237" s="214"/>
      <c r="F237" s="101"/>
      <c r="G237" s="102"/>
      <c r="I237" s="44"/>
      <c r="J237" s="44"/>
      <c r="K237" s="44"/>
    </row>
    <row r="238" spans="1:11" x14ac:dyDescent="0.3">
      <c r="A238" s="213"/>
      <c r="B238" s="184"/>
      <c r="C238" s="95"/>
      <c r="D238" s="137"/>
      <c r="E238" s="214"/>
      <c r="F238" s="101"/>
      <c r="G238" s="102"/>
      <c r="I238" s="44"/>
      <c r="J238" s="44"/>
      <c r="K238" s="44"/>
    </row>
    <row r="239" spans="1:11" x14ac:dyDescent="0.3">
      <c r="A239" s="213"/>
      <c r="B239" s="184"/>
      <c r="C239" s="95"/>
      <c r="D239" s="137"/>
      <c r="E239" s="214"/>
      <c r="F239" s="101"/>
      <c r="G239" s="102"/>
      <c r="I239" s="44"/>
      <c r="J239" s="44"/>
      <c r="K239" s="44"/>
    </row>
    <row r="240" spans="1:11" x14ac:dyDescent="0.3">
      <c r="A240" s="213"/>
      <c r="B240" s="184"/>
      <c r="C240" s="95"/>
      <c r="D240" s="137"/>
      <c r="E240" s="214"/>
      <c r="F240" s="101"/>
      <c r="G240" s="102"/>
      <c r="I240" s="44"/>
      <c r="J240" s="44"/>
      <c r="K240" s="44"/>
    </row>
    <row r="241" spans="1:11" x14ac:dyDescent="0.3">
      <c r="A241" s="213"/>
      <c r="B241" s="184"/>
      <c r="C241" s="95"/>
      <c r="D241" s="137"/>
      <c r="E241" s="214"/>
      <c r="F241" s="101"/>
      <c r="G241" s="102"/>
      <c r="I241" s="44"/>
      <c r="J241" s="44"/>
      <c r="K241" s="44"/>
    </row>
    <row r="242" spans="1:11" x14ac:dyDescent="0.3">
      <c r="A242" s="213"/>
      <c r="B242" s="184"/>
      <c r="C242" s="95"/>
      <c r="D242" s="137"/>
      <c r="E242" s="214"/>
      <c r="F242" s="101"/>
      <c r="G242" s="102"/>
      <c r="I242" s="44"/>
      <c r="J242" s="44"/>
      <c r="K242" s="44"/>
    </row>
    <row r="243" spans="1:11" x14ac:dyDescent="0.3">
      <c r="A243" s="213"/>
      <c r="B243" s="184"/>
      <c r="C243" s="95"/>
      <c r="D243" s="137"/>
      <c r="E243" s="214"/>
      <c r="F243" s="101"/>
      <c r="G243" s="102"/>
      <c r="I243" s="44"/>
      <c r="J243" s="44"/>
      <c r="K243" s="44"/>
    </row>
    <row r="244" spans="1:11" x14ac:dyDescent="0.3">
      <c r="A244" s="213"/>
      <c r="B244" s="184"/>
      <c r="C244" s="95"/>
      <c r="D244" s="137"/>
      <c r="E244" s="214"/>
      <c r="F244" s="101"/>
      <c r="G244" s="102"/>
      <c r="I244" s="44"/>
      <c r="J244" s="44"/>
      <c r="K244" s="44"/>
    </row>
    <row r="245" spans="1:11" x14ac:dyDescent="0.3">
      <c r="A245" s="213"/>
      <c r="B245" s="184"/>
      <c r="C245" s="95"/>
      <c r="D245" s="137"/>
      <c r="E245" s="214"/>
      <c r="F245" s="101"/>
      <c r="G245" s="102"/>
      <c r="I245" s="44"/>
      <c r="J245" s="44"/>
      <c r="K245" s="44"/>
    </row>
    <row r="246" spans="1:11" x14ac:dyDescent="0.3">
      <c r="A246" s="213"/>
      <c r="B246" s="184"/>
      <c r="C246" s="95"/>
      <c r="D246" s="137"/>
      <c r="E246" s="214"/>
      <c r="F246" s="101"/>
      <c r="G246" s="102"/>
      <c r="I246" s="44"/>
      <c r="J246" s="44"/>
      <c r="K246" s="44"/>
    </row>
    <row r="247" spans="1:11" x14ac:dyDescent="0.3">
      <c r="A247" s="213"/>
      <c r="B247" s="184"/>
      <c r="C247" s="95"/>
      <c r="D247" s="137"/>
      <c r="E247" s="214"/>
      <c r="F247" s="101"/>
      <c r="G247" s="102"/>
      <c r="I247" s="44"/>
      <c r="J247" s="44"/>
      <c r="K247" s="44"/>
    </row>
    <row r="248" spans="1:11" x14ac:dyDescent="0.3">
      <c r="A248" s="213"/>
      <c r="B248" s="184"/>
      <c r="C248" s="95"/>
      <c r="D248" s="137"/>
      <c r="E248" s="214"/>
      <c r="F248" s="101"/>
      <c r="G248" s="102"/>
      <c r="I248" s="44"/>
      <c r="J248" s="44"/>
      <c r="K248" s="44"/>
    </row>
    <row r="249" spans="1:11" x14ac:dyDescent="0.3">
      <c r="A249" s="213"/>
      <c r="B249" s="184"/>
      <c r="C249" s="95"/>
      <c r="D249" s="137"/>
      <c r="E249" s="214"/>
      <c r="F249" s="101"/>
      <c r="G249" s="102"/>
      <c r="I249" s="44"/>
      <c r="J249" s="44"/>
      <c r="K249" s="44"/>
    </row>
    <row r="250" spans="1:11" x14ac:dyDescent="0.3">
      <c r="A250" s="213"/>
      <c r="B250" s="184"/>
      <c r="C250" s="95"/>
      <c r="D250" s="137"/>
      <c r="E250" s="214"/>
      <c r="F250" s="101"/>
      <c r="G250" s="102"/>
      <c r="I250" s="44"/>
      <c r="J250" s="44"/>
      <c r="K250" s="44"/>
    </row>
    <row r="251" spans="1:11" x14ac:dyDescent="0.3">
      <c r="A251" s="213"/>
      <c r="B251" s="184"/>
      <c r="C251" s="95"/>
      <c r="D251" s="137"/>
      <c r="E251" s="214"/>
      <c r="F251" s="101"/>
      <c r="G251" s="102"/>
      <c r="I251" s="44"/>
      <c r="J251" s="44"/>
      <c r="K251" s="44"/>
    </row>
    <row r="252" spans="1:11" x14ac:dyDescent="0.3">
      <c r="A252" s="213"/>
      <c r="B252" s="184"/>
      <c r="C252" s="95"/>
      <c r="D252" s="137"/>
      <c r="E252" s="214"/>
      <c r="F252" s="101"/>
      <c r="G252" s="102"/>
      <c r="I252" s="44"/>
      <c r="J252" s="44"/>
      <c r="K252" s="44"/>
    </row>
    <row r="253" spans="1:11" x14ac:dyDescent="0.3">
      <c r="A253" s="213"/>
      <c r="B253" s="184"/>
      <c r="C253" s="95"/>
      <c r="D253" s="137"/>
      <c r="E253" s="214"/>
      <c r="F253" s="101"/>
      <c r="G253" s="102"/>
      <c r="I253" s="44"/>
      <c r="J253" s="44"/>
      <c r="K253" s="44"/>
    </row>
    <row r="254" spans="1:11" x14ac:dyDescent="0.3">
      <c r="A254" s="213"/>
      <c r="B254" s="184"/>
      <c r="C254" s="95"/>
      <c r="D254" s="137"/>
      <c r="E254" s="214"/>
      <c r="F254" s="101"/>
      <c r="G254" s="102"/>
      <c r="I254" s="44"/>
      <c r="J254" s="44"/>
      <c r="K254" s="44"/>
    </row>
    <row r="255" spans="1:11" x14ac:dyDescent="0.3">
      <c r="A255" s="213"/>
      <c r="B255" s="184"/>
      <c r="C255" s="95"/>
      <c r="D255" s="137"/>
      <c r="E255" s="214"/>
      <c r="F255" s="101"/>
      <c r="G255" s="102"/>
      <c r="I255" s="44"/>
      <c r="J255" s="44"/>
      <c r="K255" s="44"/>
    </row>
    <row r="256" spans="1:11" x14ac:dyDescent="0.3">
      <c r="A256" s="213"/>
      <c r="B256" s="184"/>
      <c r="C256" s="95"/>
      <c r="D256" s="137"/>
      <c r="E256" s="214"/>
      <c r="F256" s="101"/>
      <c r="G256" s="102"/>
      <c r="I256" s="44"/>
      <c r="J256" s="44"/>
      <c r="K256" s="44"/>
    </row>
    <row r="257" spans="1:11" x14ac:dyDescent="0.3">
      <c r="A257" s="213"/>
      <c r="B257" s="184"/>
      <c r="C257" s="95"/>
      <c r="D257" s="137"/>
      <c r="E257" s="214"/>
      <c r="F257" s="101"/>
      <c r="G257" s="102"/>
      <c r="I257" s="44"/>
      <c r="J257" s="44"/>
      <c r="K257" s="44"/>
    </row>
    <row r="258" spans="1:11" x14ac:dyDescent="0.3">
      <c r="A258" s="213"/>
      <c r="B258" s="184"/>
      <c r="C258" s="95"/>
      <c r="D258" s="137"/>
      <c r="E258" s="214"/>
      <c r="F258" s="101"/>
      <c r="G258" s="102"/>
      <c r="I258" s="44"/>
      <c r="J258" s="44"/>
      <c r="K258" s="44"/>
    </row>
    <row r="259" spans="1:11" x14ac:dyDescent="0.3">
      <c r="A259" s="213"/>
      <c r="B259" s="184"/>
      <c r="C259" s="95"/>
      <c r="D259" s="137"/>
      <c r="E259" s="214"/>
      <c r="F259" s="101"/>
      <c r="G259" s="102"/>
      <c r="I259" s="44"/>
      <c r="J259" s="44"/>
      <c r="K259" s="44"/>
    </row>
    <row r="260" spans="1:11" x14ac:dyDescent="0.3">
      <c r="A260" s="213"/>
      <c r="B260" s="184"/>
      <c r="C260" s="95"/>
      <c r="D260" s="137"/>
      <c r="E260" s="214"/>
      <c r="F260" s="101"/>
      <c r="G260" s="102"/>
      <c r="I260" s="44"/>
      <c r="J260" s="44"/>
      <c r="K260" s="44"/>
    </row>
    <row r="261" spans="1:11" x14ac:dyDescent="0.3">
      <c r="A261" s="213"/>
      <c r="B261" s="184"/>
      <c r="C261" s="95"/>
      <c r="D261" s="137"/>
      <c r="E261" s="214"/>
      <c r="F261" s="101"/>
      <c r="G261" s="102"/>
      <c r="I261" s="44"/>
      <c r="J261" s="44"/>
      <c r="K261" s="44"/>
    </row>
    <row r="262" spans="1:11" x14ac:dyDescent="0.3">
      <c r="A262" s="213"/>
      <c r="B262" s="184"/>
      <c r="C262" s="95"/>
      <c r="D262" s="137"/>
      <c r="E262" s="214"/>
      <c r="F262" s="101"/>
      <c r="G262" s="102"/>
      <c r="I262" s="44"/>
      <c r="J262" s="44"/>
      <c r="K262" s="44"/>
    </row>
    <row r="263" spans="1:11" x14ac:dyDescent="0.3">
      <c r="A263" s="213"/>
      <c r="B263" s="184"/>
      <c r="C263" s="95"/>
      <c r="D263" s="137"/>
      <c r="E263" s="214"/>
      <c r="F263" s="101"/>
      <c r="G263" s="102"/>
      <c r="I263" s="44"/>
      <c r="J263" s="44"/>
      <c r="K263" s="44"/>
    </row>
    <row r="264" spans="1:11" x14ac:dyDescent="0.3">
      <c r="A264" s="213"/>
      <c r="B264" s="184"/>
      <c r="C264" s="95"/>
      <c r="D264" s="137"/>
      <c r="E264" s="214"/>
      <c r="F264" s="101"/>
      <c r="G264" s="102"/>
      <c r="I264" s="44"/>
      <c r="J264" s="44"/>
      <c r="K264" s="44"/>
    </row>
    <row r="265" spans="1:11" x14ac:dyDescent="0.3">
      <c r="A265" s="213"/>
      <c r="B265" s="184"/>
      <c r="C265" s="95"/>
      <c r="D265" s="137"/>
      <c r="E265" s="214"/>
      <c r="F265" s="101"/>
      <c r="G265" s="102"/>
      <c r="I265" s="44"/>
      <c r="J265" s="44"/>
      <c r="K265" s="44"/>
    </row>
    <row r="266" spans="1:11" x14ac:dyDescent="0.3">
      <c r="A266" s="213"/>
      <c r="B266" s="184"/>
      <c r="C266" s="95"/>
      <c r="D266" s="137"/>
      <c r="E266" s="214"/>
      <c r="F266" s="101"/>
      <c r="G266" s="102"/>
      <c r="I266" s="44"/>
      <c r="J266" s="44"/>
      <c r="K266" s="44"/>
    </row>
    <row r="267" spans="1:11" x14ac:dyDescent="0.3">
      <c r="A267" s="213"/>
      <c r="B267" s="184"/>
      <c r="C267" s="95"/>
      <c r="D267" s="137"/>
      <c r="E267" s="214"/>
      <c r="F267" s="101"/>
      <c r="G267" s="102"/>
      <c r="I267" s="44"/>
      <c r="J267" s="44"/>
      <c r="K267" s="44"/>
    </row>
    <row r="268" spans="1:11" x14ac:dyDescent="0.3">
      <c r="A268" s="213"/>
      <c r="B268" s="184"/>
      <c r="C268" s="95"/>
      <c r="D268" s="137"/>
      <c r="E268" s="214"/>
      <c r="F268" s="101"/>
      <c r="G268" s="102"/>
      <c r="I268" s="44"/>
      <c r="J268" s="44"/>
      <c r="K268" s="44"/>
    </row>
    <row r="269" spans="1:11" x14ac:dyDescent="0.3">
      <c r="A269" s="213"/>
      <c r="B269" s="184"/>
      <c r="C269" s="95"/>
      <c r="D269" s="137"/>
      <c r="E269" s="214"/>
      <c r="F269" s="101"/>
      <c r="G269" s="102"/>
      <c r="I269" s="44"/>
      <c r="J269" s="44"/>
      <c r="K269" s="44"/>
    </row>
    <row r="270" spans="1:11" x14ac:dyDescent="0.3">
      <c r="A270" s="213"/>
      <c r="B270" s="184"/>
      <c r="C270" s="95"/>
      <c r="D270" s="137"/>
      <c r="E270" s="214"/>
      <c r="F270" s="101"/>
      <c r="G270" s="102"/>
      <c r="I270" s="44"/>
      <c r="J270" s="44"/>
      <c r="K270" s="44"/>
    </row>
    <row r="271" spans="1:11" x14ac:dyDescent="0.3">
      <c r="A271" s="213"/>
      <c r="B271" s="184"/>
      <c r="C271" s="95"/>
      <c r="D271" s="137"/>
      <c r="E271" s="214"/>
      <c r="F271" s="101"/>
      <c r="G271" s="102"/>
      <c r="I271" s="44"/>
      <c r="J271" s="44"/>
      <c r="K271" s="44"/>
    </row>
    <row r="272" spans="1:11" x14ac:dyDescent="0.3">
      <c r="A272" s="213"/>
      <c r="B272" s="184"/>
      <c r="C272" s="95"/>
      <c r="D272" s="137"/>
      <c r="E272" s="214"/>
      <c r="F272" s="101"/>
      <c r="G272" s="102"/>
      <c r="I272" s="44"/>
      <c r="J272" s="44"/>
      <c r="K272" s="44"/>
    </row>
    <row r="273" spans="1:11" x14ac:dyDescent="0.3">
      <c r="A273" s="213"/>
      <c r="B273" s="184"/>
      <c r="C273" s="95"/>
      <c r="D273" s="137"/>
      <c r="E273" s="214"/>
      <c r="F273" s="101"/>
      <c r="G273" s="102"/>
      <c r="I273" s="44"/>
      <c r="J273" s="44"/>
      <c r="K273" s="44"/>
    </row>
    <row r="274" spans="1:11" x14ac:dyDescent="0.3">
      <c r="A274" s="213"/>
      <c r="B274" s="184"/>
      <c r="C274" s="95"/>
      <c r="D274" s="137"/>
      <c r="E274" s="214"/>
      <c r="F274" s="101"/>
      <c r="G274" s="102"/>
      <c r="I274" s="44"/>
      <c r="J274" s="44"/>
      <c r="K274" s="44"/>
    </row>
    <row r="275" spans="1:11" x14ac:dyDescent="0.3">
      <c r="A275" s="213"/>
      <c r="B275" s="184"/>
      <c r="C275" s="95"/>
      <c r="D275" s="137"/>
      <c r="E275" s="214"/>
      <c r="F275" s="101"/>
      <c r="G275" s="102"/>
      <c r="I275" s="44"/>
      <c r="J275" s="44"/>
      <c r="K275" s="44"/>
    </row>
    <row r="276" spans="1:11" x14ac:dyDescent="0.3">
      <c r="A276" s="213"/>
      <c r="B276" s="184"/>
      <c r="C276" s="95"/>
      <c r="D276" s="137"/>
      <c r="E276" s="214"/>
      <c r="F276" s="101"/>
      <c r="G276" s="102"/>
      <c r="I276" s="44"/>
      <c r="J276" s="44"/>
      <c r="K276" s="44"/>
    </row>
    <row r="277" spans="1:11" x14ac:dyDescent="0.3">
      <c r="A277" s="213"/>
      <c r="B277" s="184"/>
      <c r="C277" s="95"/>
      <c r="D277" s="137"/>
      <c r="E277" s="214"/>
      <c r="F277" s="101"/>
      <c r="G277" s="102"/>
      <c r="I277" s="44"/>
      <c r="J277" s="44"/>
      <c r="K277" s="44"/>
    </row>
    <row r="278" spans="1:11" x14ac:dyDescent="0.3">
      <c r="A278" s="213"/>
      <c r="B278" s="184"/>
      <c r="C278" s="95"/>
      <c r="D278" s="137"/>
      <c r="E278" s="214"/>
      <c r="F278" s="101"/>
      <c r="G278" s="102"/>
      <c r="I278" s="44"/>
      <c r="J278" s="44"/>
      <c r="K278" s="44"/>
    </row>
    <row r="279" spans="1:11" x14ac:dyDescent="0.3">
      <c r="A279" s="213"/>
      <c r="B279" s="184"/>
      <c r="C279" s="95"/>
      <c r="D279" s="137"/>
      <c r="E279" s="214"/>
      <c r="F279" s="101"/>
      <c r="G279" s="102"/>
      <c r="I279" s="44"/>
      <c r="J279" s="44"/>
      <c r="K279" s="44"/>
    </row>
    <row r="280" spans="1:11" x14ac:dyDescent="0.3">
      <c r="A280" s="213"/>
      <c r="B280" s="184"/>
      <c r="C280" s="95"/>
      <c r="D280" s="137"/>
      <c r="E280" s="214"/>
      <c r="F280" s="101"/>
      <c r="G280" s="102"/>
      <c r="I280" s="44"/>
      <c r="J280" s="44"/>
      <c r="K280" s="44"/>
    </row>
    <row r="281" spans="1:11" x14ac:dyDescent="0.3">
      <c r="A281" s="213"/>
      <c r="B281" s="184"/>
      <c r="C281" s="95"/>
      <c r="D281" s="137"/>
      <c r="E281" s="214"/>
      <c r="F281" s="101"/>
      <c r="G281" s="102"/>
      <c r="I281" s="44"/>
      <c r="J281" s="44"/>
      <c r="K281" s="44"/>
    </row>
    <row r="282" spans="1:11" x14ac:dyDescent="0.3">
      <c r="A282" s="213"/>
      <c r="B282" s="184"/>
      <c r="C282" s="95"/>
      <c r="D282" s="137"/>
      <c r="E282" s="214"/>
      <c r="F282" s="101"/>
      <c r="G282" s="102"/>
      <c r="I282" s="44"/>
      <c r="J282" s="44"/>
      <c r="K282" s="44"/>
    </row>
    <row r="283" spans="1:11" x14ac:dyDescent="0.3">
      <c r="A283" s="213"/>
      <c r="B283" s="184"/>
      <c r="C283" s="95"/>
      <c r="D283" s="137"/>
      <c r="E283" s="214"/>
      <c r="F283" s="101"/>
      <c r="G283" s="102"/>
      <c r="I283" s="44"/>
      <c r="J283" s="44"/>
      <c r="K283" s="44"/>
    </row>
    <row r="284" spans="1:11" x14ac:dyDescent="0.3">
      <c r="A284" s="213"/>
      <c r="B284" s="184"/>
      <c r="C284" s="95"/>
      <c r="D284" s="137"/>
      <c r="E284" s="214"/>
      <c r="F284" s="101"/>
      <c r="G284" s="102"/>
      <c r="I284" s="44"/>
      <c r="J284" s="44"/>
      <c r="K284" s="44"/>
    </row>
    <row r="285" spans="1:11" x14ac:dyDescent="0.3">
      <c r="A285" s="213"/>
      <c r="B285" s="184"/>
      <c r="C285" s="95"/>
      <c r="D285" s="137"/>
      <c r="E285" s="214"/>
      <c r="F285" s="101"/>
      <c r="G285" s="102"/>
      <c r="I285" s="44"/>
      <c r="J285" s="44"/>
      <c r="K285" s="44"/>
    </row>
    <row r="286" spans="1:11" x14ac:dyDescent="0.3">
      <c r="A286" s="213"/>
      <c r="B286" s="184"/>
      <c r="C286" s="95"/>
      <c r="D286" s="137"/>
      <c r="E286" s="214"/>
      <c r="F286" s="101"/>
      <c r="G286" s="102"/>
      <c r="I286" s="44"/>
      <c r="J286" s="44"/>
      <c r="K286" s="44"/>
    </row>
    <row r="287" spans="1:11" x14ac:dyDescent="0.3">
      <c r="A287" s="213"/>
      <c r="B287" s="184"/>
      <c r="C287" s="95"/>
      <c r="D287" s="137"/>
      <c r="E287" s="214"/>
      <c r="F287" s="101"/>
      <c r="G287" s="102"/>
      <c r="I287" s="44"/>
      <c r="J287" s="44"/>
      <c r="K287" s="44"/>
    </row>
    <row r="288" spans="1:11" x14ac:dyDescent="0.3">
      <c r="A288" s="213"/>
      <c r="B288" s="184"/>
      <c r="C288" s="95"/>
      <c r="D288" s="137"/>
      <c r="E288" s="214"/>
      <c r="F288" s="101"/>
      <c r="G288" s="102"/>
      <c r="I288" s="44"/>
      <c r="J288" s="44"/>
      <c r="K288" s="44"/>
    </row>
    <row r="289" spans="1:11" x14ac:dyDescent="0.3">
      <c r="A289" s="213"/>
      <c r="B289" s="184"/>
      <c r="C289" s="95"/>
      <c r="D289" s="137"/>
      <c r="E289" s="214"/>
      <c r="F289" s="101"/>
      <c r="G289" s="102"/>
      <c r="I289" s="44"/>
      <c r="J289" s="44"/>
      <c r="K289" s="44"/>
    </row>
    <row r="290" spans="1:11" x14ac:dyDescent="0.3">
      <c r="A290" s="213"/>
      <c r="B290" s="184"/>
      <c r="C290" s="95"/>
      <c r="D290" s="137"/>
      <c r="E290" s="214"/>
      <c r="F290" s="101"/>
      <c r="G290" s="102"/>
      <c r="I290" s="44"/>
      <c r="J290" s="44"/>
      <c r="K290" s="44"/>
    </row>
    <row r="291" spans="1:11" x14ac:dyDescent="0.3">
      <c r="A291" s="213"/>
      <c r="B291" s="184"/>
      <c r="C291" s="95"/>
      <c r="D291" s="137"/>
      <c r="E291" s="214"/>
      <c r="F291" s="101"/>
      <c r="G291" s="102"/>
      <c r="I291" s="44"/>
      <c r="J291" s="44"/>
      <c r="K291" s="44"/>
    </row>
    <row r="292" spans="1:11" x14ac:dyDescent="0.3">
      <c r="A292" s="213"/>
      <c r="B292" s="184"/>
      <c r="C292" s="95"/>
      <c r="D292" s="137"/>
      <c r="E292" s="214"/>
      <c r="F292" s="101"/>
      <c r="G292" s="102"/>
      <c r="I292" s="44"/>
      <c r="J292" s="44"/>
      <c r="K292" s="44"/>
    </row>
    <row r="293" spans="1:11" x14ac:dyDescent="0.3">
      <c r="A293" s="213"/>
      <c r="B293" s="184"/>
      <c r="C293" s="95"/>
      <c r="D293" s="137"/>
      <c r="E293" s="214"/>
      <c r="F293" s="101"/>
      <c r="G293" s="102"/>
      <c r="I293" s="44"/>
      <c r="J293" s="44"/>
      <c r="K293" s="44"/>
    </row>
    <row r="294" spans="1:11" x14ac:dyDescent="0.3">
      <c r="A294" s="213"/>
      <c r="B294" s="184"/>
      <c r="C294" s="95"/>
      <c r="D294" s="137"/>
      <c r="E294" s="214"/>
      <c r="F294" s="101"/>
      <c r="G294" s="102"/>
      <c r="I294" s="44"/>
      <c r="J294" s="44"/>
      <c r="K294" s="44"/>
    </row>
    <row r="295" spans="1:11" x14ac:dyDescent="0.3">
      <c r="A295" s="213"/>
      <c r="B295" s="184"/>
      <c r="C295" s="95"/>
      <c r="D295" s="137"/>
      <c r="E295" s="214"/>
      <c r="F295" s="101"/>
      <c r="G295" s="102"/>
      <c r="I295" s="44"/>
      <c r="J295" s="44"/>
      <c r="K295" s="44"/>
    </row>
    <row r="296" spans="1:11" x14ac:dyDescent="0.3">
      <c r="A296" s="213"/>
      <c r="B296" s="184"/>
      <c r="C296" s="95"/>
      <c r="D296" s="137"/>
      <c r="E296" s="214"/>
      <c r="F296" s="101"/>
      <c r="G296" s="102"/>
      <c r="I296" s="44"/>
      <c r="J296" s="44"/>
      <c r="K296" s="44"/>
    </row>
    <row r="297" spans="1:11" x14ac:dyDescent="0.3">
      <c r="A297" s="213"/>
      <c r="B297" s="184"/>
      <c r="C297" s="95"/>
      <c r="D297" s="137"/>
      <c r="E297" s="214"/>
      <c r="F297" s="101"/>
      <c r="G297" s="102"/>
      <c r="I297" s="44"/>
      <c r="J297" s="44"/>
      <c r="K297" s="44"/>
    </row>
    <row r="298" spans="1:11" x14ac:dyDescent="0.3">
      <c r="A298" s="213"/>
      <c r="B298" s="184"/>
      <c r="C298" s="95"/>
      <c r="D298" s="137"/>
      <c r="E298" s="214"/>
      <c r="F298" s="101"/>
      <c r="G298" s="102"/>
      <c r="I298" s="44"/>
      <c r="J298" s="44"/>
      <c r="K298" s="44"/>
    </row>
    <row r="299" spans="1:11" x14ac:dyDescent="0.3">
      <c r="A299" s="213"/>
      <c r="B299" s="184"/>
      <c r="C299" s="95"/>
      <c r="D299" s="137"/>
      <c r="E299" s="214"/>
      <c r="F299" s="101"/>
      <c r="G299" s="102"/>
      <c r="I299" s="44"/>
      <c r="J299" s="44"/>
      <c r="K299" s="44"/>
    </row>
    <row r="300" spans="1:11" x14ac:dyDescent="0.3">
      <c r="A300" s="213"/>
      <c r="B300" s="184"/>
      <c r="C300" s="95"/>
      <c r="D300" s="137"/>
      <c r="E300" s="214"/>
      <c r="F300" s="101"/>
      <c r="G300" s="102"/>
      <c r="I300" s="44"/>
      <c r="J300" s="44"/>
      <c r="K300" s="44"/>
    </row>
    <row r="301" spans="1:11" x14ac:dyDescent="0.3">
      <c r="A301" s="213"/>
      <c r="B301" s="184"/>
      <c r="C301" s="95"/>
      <c r="D301" s="137"/>
      <c r="E301" s="214"/>
      <c r="F301" s="101"/>
      <c r="G301" s="102"/>
      <c r="I301" s="44"/>
      <c r="J301" s="44"/>
      <c r="K301" s="44"/>
    </row>
    <row r="302" spans="1:11" x14ac:dyDescent="0.3">
      <c r="A302" s="213"/>
      <c r="B302" s="184"/>
      <c r="C302" s="95"/>
      <c r="D302" s="137"/>
      <c r="E302" s="214"/>
      <c r="F302" s="101"/>
      <c r="G302" s="102"/>
      <c r="I302" s="44"/>
      <c r="J302" s="44"/>
      <c r="K302" s="44"/>
    </row>
    <row r="303" spans="1:11" x14ac:dyDescent="0.3">
      <c r="A303" s="213"/>
      <c r="B303" s="184"/>
      <c r="C303" s="95"/>
      <c r="D303" s="137"/>
      <c r="E303" s="214"/>
      <c r="F303" s="101"/>
      <c r="G303" s="102"/>
      <c r="I303" s="44"/>
      <c r="J303" s="44"/>
      <c r="K303" s="44"/>
    </row>
    <row r="304" spans="1:11" x14ac:dyDescent="0.3">
      <c r="A304" s="213"/>
      <c r="B304" s="184"/>
      <c r="C304" s="95"/>
      <c r="D304" s="137"/>
      <c r="E304" s="214"/>
      <c r="F304" s="101"/>
      <c r="G304" s="102"/>
      <c r="I304" s="44"/>
      <c r="J304" s="44"/>
      <c r="K304" s="44"/>
    </row>
    <row r="305" spans="1:11" x14ac:dyDescent="0.3">
      <c r="A305" s="213"/>
      <c r="B305" s="184"/>
      <c r="C305" s="95"/>
      <c r="D305" s="137"/>
      <c r="E305" s="214"/>
      <c r="F305" s="101"/>
      <c r="G305" s="102"/>
      <c r="I305" s="44"/>
      <c r="J305" s="44"/>
      <c r="K305" s="44"/>
    </row>
    <row r="306" spans="1:11" x14ac:dyDescent="0.3">
      <c r="A306" s="213"/>
      <c r="B306" s="184"/>
      <c r="C306" s="95"/>
      <c r="D306" s="137"/>
      <c r="E306" s="214"/>
      <c r="F306" s="101"/>
      <c r="G306" s="102"/>
      <c r="I306" s="44"/>
      <c r="J306" s="44"/>
      <c r="K306" s="44"/>
    </row>
    <row r="307" spans="1:11" x14ac:dyDescent="0.3">
      <c r="A307" s="213"/>
      <c r="B307" s="184"/>
      <c r="C307" s="95"/>
      <c r="D307" s="137"/>
      <c r="E307" s="214"/>
      <c r="F307" s="101"/>
      <c r="G307" s="102"/>
      <c r="I307" s="44"/>
      <c r="J307" s="44"/>
      <c r="K307" s="44"/>
    </row>
    <row r="308" spans="1:11" x14ac:dyDescent="0.3">
      <c r="A308" s="213"/>
      <c r="B308" s="184"/>
      <c r="C308" s="95"/>
      <c r="D308" s="137"/>
      <c r="E308" s="214"/>
      <c r="F308" s="101"/>
      <c r="G308" s="102"/>
      <c r="I308" s="44"/>
      <c r="J308" s="44"/>
      <c r="K308" s="44"/>
    </row>
    <row r="309" spans="1:11" x14ac:dyDescent="0.3">
      <c r="A309" s="213"/>
      <c r="B309" s="184"/>
      <c r="C309" s="95"/>
      <c r="D309" s="137"/>
      <c r="E309" s="214"/>
      <c r="F309" s="101"/>
      <c r="G309" s="102"/>
      <c r="I309" s="44"/>
      <c r="J309" s="44"/>
      <c r="K309" s="44"/>
    </row>
    <row r="310" spans="1:11" x14ac:dyDescent="0.3">
      <c r="A310" s="213"/>
      <c r="B310" s="184"/>
      <c r="C310" s="95"/>
      <c r="D310" s="137"/>
      <c r="E310" s="214"/>
      <c r="F310" s="101"/>
      <c r="G310" s="102"/>
      <c r="I310" s="44"/>
      <c r="J310" s="44"/>
      <c r="K310" s="44"/>
    </row>
    <row r="311" spans="1:11" x14ac:dyDescent="0.3">
      <c r="A311" s="213"/>
      <c r="B311" s="184"/>
      <c r="C311" s="95"/>
      <c r="D311" s="137"/>
      <c r="E311" s="214"/>
      <c r="F311" s="101"/>
      <c r="G311" s="102"/>
      <c r="I311" s="44"/>
      <c r="J311" s="44"/>
      <c r="K311" s="44"/>
    </row>
    <row r="312" spans="1:11" x14ac:dyDescent="0.3">
      <c r="A312" s="213"/>
      <c r="B312" s="184"/>
      <c r="C312" s="95"/>
      <c r="D312" s="137"/>
      <c r="E312" s="214"/>
      <c r="F312" s="101"/>
      <c r="G312" s="102"/>
      <c r="I312" s="44"/>
      <c r="J312" s="44"/>
      <c r="K312" s="44"/>
    </row>
    <row r="313" spans="1:11" x14ac:dyDescent="0.3">
      <c r="A313" s="213"/>
      <c r="B313" s="184"/>
      <c r="C313" s="95"/>
      <c r="D313" s="137"/>
      <c r="E313" s="214"/>
      <c r="F313" s="101"/>
      <c r="G313" s="102"/>
      <c r="I313" s="44"/>
      <c r="J313" s="44"/>
      <c r="K313" s="44"/>
    </row>
    <row r="314" spans="1:11" x14ac:dyDescent="0.3">
      <c r="A314" s="213"/>
      <c r="B314" s="184"/>
      <c r="C314" s="95"/>
      <c r="D314" s="137"/>
      <c r="E314" s="214"/>
      <c r="F314" s="101"/>
      <c r="G314" s="102"/>
      <c r="I314" s="44"/>
      <c r="J314" s="44"/>
      <c r="K314" s="44"/>
    </row>
    <row r="315" spans="1:11" x14ac:dyDescent="0.3">
      <c r="A315" s="213"/>
      <c r="B315" s="184"/>
      <c r="C315" s="95"/>
      <c r="D315" s="137"/>
      <c r="E315" s="214"/>
      <c r="F315" s="101"/>
      <c r="G315" s="102"/>
      <c r="I315" s="44"/>
      <c r="J315" s="44"/>
      <c r="K315" s="44"/>
    </row>
    <row r="316" spans="1:11" x14ac:dyDescent="0.3">
      <c r="A316" s="213"/>
      <c r="B316" s="184"/>
      <c r="C316" s="95"/>
      <c r="D316" s="137"/>
      <c r="E316" s="214"/>
      <c r="F316" s="101"/>
      <c r="G316" s="102"/>
      <c r="I316" s="44"/>
      <c r="J316" s="44"/>
      <c r="K316" s="44"/>
    </row>
    <row r="317" spans="1:11" x14ac:dyDescent="0.3">
      <c r="A317" s="213"/>
      <c r="B317" s="184"/>
      <c r="C317" s="95"/>
      <c r="D317" s="137"/>
      <c r="E317" s="214"/>
      <c r="F317" s="101"/>
      <c r="G317" s="102"/>
      <c r="I317" s="44"/>
      <c r="J317" s="44"/>
      <c r="K317" s="44"/>
    </row>
    <row r="318" spans="1:11" x14ac:dyDescent="0.3">
      <c r="A318" s="213"/>
      <c r="B318" s="184"/>
      <c r="C318" s="95"/>
      <c r="D318" s="137"/>
      <c r="E318" s="214"/>
      <c r="F318" s="101"/>
      <c r="G318" s="102"/>
      <c r="I318" s="44"/>
      <c r="J318" s="44"/>
      <c r="K318" s="44"/>
    </row>
    <row r="319" spans="1:11" x14ac:dyDescent="0.3">
      <c r="A319" s="213"/>
      <c r="B319" s="184"/>
      <c r="C319" s="95"/>
      <c r="D319" s="137"/>
      <c r="E319" s="214"/>
      <c r="F319" s="101"/>
      <c r="G319" s="102"/>
      <c r="I319" s="44"/>
      <c r="J319" s="44"/>
      <c r="K319" s="44"/>
    </row>
    <row r="320" spans="1:11" x14ac:dyDescent="0.3">
      <c r="A320" s="213"/>
      <c r="B320" s="184"/>
      <c r="C320" s="95"/>
      <c r="D320" s="137"/>
      <c r="E320" s="214"/>
      <c r="F320" s="101"/>
      <c r="G320" s="102"/>
      <c r="I320" s="44"/>
      <c r="J320" s="44"/>
      <c r="K320" s="44"/>
    </row>
    <row r="321" spans="1:11" x14ac:dyDescent="0.3">
      <c r="A321" s="213"/>
      <c r="B321" s="184"/>
      <c r="C321" s="95"/>
      <c r="D321" s="137"/>
      <c r="E321" s="214"/>
      <c r="F321" s="101"/>
      <c r="G321" s="102"/>
      <c r="I321" s="44"/>
      <c r="J321" s="44"/>
      <c r="K321" s="44"/>
    </row>
    <row r="322" spans="1:11" x14ac:dyDescent="0.3">
      <c r="A322" s="213"/>
      <c r="B322" s="184"/>
      <c r="C322" s="95"/>
      <c r="D322" s="137"/>
      <c r="E322" s="214"/>
      <c r="F322" s="101"/>
      <c r="G322" s="102"/>
      <c r="I322" s="44"/>
      <c r="J322" s="44"/>
      <c r="K322" s="44"/>
    </row>
    <row r="323" spans="1:11" x14ac:dyDescent="0.3">
      <c r="A323" s="213"/>
      <c r="B323" s="184"/>
      <c r="C323" s="95"/>
      <c r="D323" s="137"/>
      <c r="E323" s="214"/>
      <c r="F323" s="101"/>
      <c r="G323" s="102"/>
      <c r="I323" s="44"/>
      <c r="J323" s="44"/>
      <c r="K323" s="44"/>
    </row>
    <row r="324" spans="1:11" x14ac:dyDescent="0.3">
      <c r="A324" s="213"/>
      <c r="B324" s="184"/>
      <c r="C324" s="95"/>
      <c r="D324" s="137"/>
      <c r="E324" s="214"/>
      <c r="F324" s="101"/>
      <c r="G324" s="102"/>
      <c r="I324" s="44"/>
      <c r="J324" s="44"/>
      <c r="K324" s="44"/>
    </row>
    <row r="325" spans="1:11" x14ac:dyDescent="0.3">
      <c r="A325" s="213"/>
      <c r="B325" s="184"/>
      <c r="C325" s="95"/>
      <c r="D325" s="137"/>
      <c r="E325" s="214"/>
      <c r="F325" s="101"/>
      <c r="G325" s="102"/>
      <c r="I325" s="44"/>
      <c r="J325" s="44"/>
      <c r="K325" s="44"/>
    </row>
    <row r="326" spans="1:11" x14ac:dyDescent="0.3">
      <c r="A326" s="213"/>
      <c r="B326" s="184"/>
      <c r="C326" s="95"/>
      <c r="D326" s="137"/>
      <c r="E326" s="214"/>
      <c r="F326" s="101"/>
      <c r="G326" s="102"/>
      <c r="I326" s="44"/>
      <c r="J326" s="44"/>
      <c r="K326" s="44"/>
    </row>
    <row r="327" spans="1:11" x14ac:dyDescent="0.3">
      <c r="A327" s="213"/>
      <c r="B327" s="184"/>
      <c r="C327" s="95"/>
      <c r="D327" s="137"/>
      <c r="E327" s="214"/>
      <c r="F327" s="101"/>
      <c r="G327" s="102"/>
      <c r="I327" s="44"/>
      <c r="J327" s="44"/>
      <c r="K327" s="44"/>
    </row>
    <row r="328" spans="1:11" x14ac:dyDescent="0.3">
      <c r="A328" s="213"/>
      <c r="B328" s="184"/>
      <c r="C328" s="95"/>
      <c r="D328" s="137"/>
      <c r="E328" s="214"/>
      <c r="F328" s="101"/>
      <c r="G328" s="102"/>
      <c r="I328" s="44"/>
      <c r="J328" s="44"/>
      <c r="K328" s="44"/>
    </row>
    <row r="329" spans="1:11" x14ac:dyDescent="0.3">
      <c r="A329" s="213"/>
      <c r="B329" s="184"/>
      <c r="C329" s="95"/>
      <c r="D329" s="137"/>
      <c r="E329" s="214"/>
      <c r="F329" s="101"/>
      <c r="G329" s="102"/>
      <c r="I329" s="44"/>
      <c r="J329" s="44"/>
      <c r="K329" s="44"/>
    </row>
    <row r="330" spans="1:11" x14ac:dyDescent="0.3">
      <c r="A330" s="213"/>
      <c r="B330" s="184"/>
      <c r="C330" s="95"/>
      <c r="D330" s="137"/>
      <c r="E330" s="214"/>
      <c r="F330" s="101"/>
      <c r="G330" s="102"/>
      <c r="I330" s="44"/>
      <c r="J330" s="44"/>
      <c r="K330" s="44"/>
    </row>
    <row r="331" spans="1:11" x14ac:dyDescent="0.3">
      <c r="A331" s="213"/>
      <c r="B331" s="184"/>
      <c r="C331" s="95"/>
      <c r="D331" s="137"/>
      <c r="E331" s="214"/>
      <c r="F331" s="101"/>
      <c r="G331" s="102"/>
      <c r="I331" s="44"/>
      <c r="J331" s="44"/>
      <c r="K331" s="44"/>
    </row>
    <row r="332" spans="1:11" x14ac:dyDescent="0.3">
      <c r="A332" s="213"/>
      <c r="B332" s="184"/>
      <c r="C332" s="95"/>
      <c r="D332" s="137"/>
      <c r="E332" s="214"/>
      <c r="F332" s="101"/>
      <c r="G332" s="102"/>
      <c r="I332" s="44"/>
      <c r="J332" s="44"/>
      <c r="K332" s="44"/>
    </row>
    <row r="333" spans="1:11" x14ac:dyDescent="0.3">
      <c r="A333" s="213"/>
      <c r="B333" s="184"/>
      <c r="C333" s="95"/>
      <c r="D333" s="137"/>
      <c r="E333" s="214"/>
      <c r="F333" s="101"/>
      <c r="G333" s="102"/>
      <c r="I333" s="44"/>
      <c r="J333" s="44"/>
      <c r="K333" s="44"/>
    </row>
    <row r="334" spans="1:11" x14ac:dyDescent="0.3">
      <c r="A334" s="213"/>
      <c r="B334" s="184"/>
      <c r="C334" s="95"/>
      <c r="D334" s="137"/>
      <c r="E334" s="214"/>
      <c r="F334" s="101"/>
      <c r="G334" s="102"/>
      <c r="I334" s="44"/>
      <c r="J334" s="44"/>
      <c r="K334" s="44"/>
    </row>
    <row r="335" spans="1:11" x14ac:dyDescent="0.3">
      <c r="A335" s="213"/>
      <c r="B335" s="184"/>
      <c r="C335" s="95"/>
      <c r="D335" s="137"/>
      <c r="E335" s="214"/>
      <c r="F335" s="101"/>
      <c r="G335" s="102"/>
      <c r="I335" s="44"/>
      <c r="J335" s="44"/>
      <c r="K335" s="44"/>
    </row>
    <row r="336" spans="1:11" x14ac:dyDescent="0.3">
      <c r="A336" s="213"/>
      <c r="B336" s="184"/>
      <c r="C336" s="95"/>
      <c r="D336" s="137"/>
      <c r="E336" s="214"/>
      <c r="F336" s="101"/>
      <c r="G336" s="102"/>
      <c r="I336" s="44"/>
      <c r="J336" s="44"/>
      <c r="K336" s="44"/>
    </row>
    <row r="337" spans="1:11" x14ac:dyDescent="0.3">
      <c r="A337" s="213"/>
      <c r="B337" s="184"/>
      <c r="C337" s="95"/>
      <c r="D337" s="137"/>
      <c r="E337" s="214"/>
      <c r="F337" s="101"/>
      <c r="G337" s="102"/>
      <c r="I337" s="44"/>
      <c r="J337" s="44"/>
      <c r="K337" s="44"/>
    </row>
    <row r="338" spans="1:11" x14ac:dyDescent="0.3">
      <c r="A338" s="213"/>
      <c r="B338" s="184"/>
      <c r="C338" s="95"/>
      <c r="D338" s="137"/>
      <c r="E338" s="214"/>
      <c r="F338" s="101"/>
      <c r="G338" s="102"/>
      <c r="I338" s="44"/>
      <c r="J338" s="44"/>
      <c r="K338" s="44"/>
    </row>
    <row r="339" spans="1:11" x14ac:dyDescent="0.3">
      <c r="A339" s="213"/>
      <c r="B339" s="184"/>
      <c r="C339" s="95"/>
      <c r="D339" s="137"/>
      <c r="E339" s="214"/>
      <c r="F339" s="101"/>
      <c r="G339" s="102"/>
      <c r="I339" s="44"/>
      <c r="J339" s="44"/>
      <c r="K339" s="44"/>
    </row>
    <row r="340" spans="1:11" x14ac:dyDescent="0.3">
      <c r="A340" s="213"/>
      <c r="B340" s="184"/>
      <c r="C340" s="95"/>
      <c r="D340" s="137"/>
      <c r="E340" s="214"/>
      <c r="F340" s="101"/>
      <c r="G340" s="102"/>
      <c r="I340" s="44"/>
      <c r="J340" s="44"/>
      <c r="K340" s="44"/>
    </row>
    <row r="341" spans="1:11" x14ac:dyDescent="0.3">
      <c r="A341" s="213"/>
      <c r="B341" s="184"/>
      <c r="C341" s="95"/>
      <c r="D341" s="137"/>
      <c r="E341" s="214"/>
      <c r="F341" s="101"/>
      <c r="G341" s="102"/>
      <c r="I341" s="44"/>
      <c r="J341" s="44"/>
      <c r="K341" s="44"/>
    </row>
    <row r="342" spans="1:11" x14ac:dyDescent="0.3">
      <c r="A342" s="213"/>
      <c r="B342" s="184"/>
      <c r="C342" s="95"/>
      <c r="D342" s="137"/>
      <c r="E342" s="214"/>
      <c r="F342" s="101"/>
      <c r="G342" s="102"/>
      <c r="I342" s="44"/>
      <c r="J342" s="44"/>
      <c r="K342" s="44"/>
    </row>
    <row r="343" spans="1:11" x14ac:dyDescent="0.3">
      <c r="A343" s="213"/>
      <c r="B343" s="184"/>
      <c r="C343" s="95"/>
      <c r="D343" s="137"/>
      <c r="E343" s="214"/>
      <c r="F343" s="101"/>
      <c r="G343" s="102"/>
      <c r="I343" s="44"/>
      <c r="J343" s="44"/>
      <c r="K343" s="44"/>
    </row>
    <row r="344" spans="1:11" x14ac:dyDescent="0.3">
      <c r="A344" s="213"/>
      <c r="B344" s="184"/>
      <c r="C344" s="95"/>
      <c r="D344" s="137"/>
      <c r="E344" s="214"/>
      <c r="F344" s="101"/>
      <c r="G344" s="102"/>
      <c r="I344" s="44"/>
      <c r="J344" s="44"/>
      <c r="K344" s="44"/>
    </row>
    <row r="345" spans="1:11" x14ac:dyDescent="0.3">
      <c r="A345" s="213"/>
      <c r="B345" s="184"/>
      <c r="C345" s="95"/>
      <c r="D345" s="137"/>
      <c r="E345" s="214"/>
      <c r="F345" s="101"/>
      <c r="G345" s="102"/>
      <c r="I345" s="44"/>
      <c r="J345" s="44"/>
      <c r="K345" s="44"/>
    </row>
  </sheetData>
  <conditionalFormatting sqref="B1:B2 B167:B1048576">
    <cfRule type="cellIs" dxfId="128" priority="25" operator="equal">
      <formula>"Highly Advantageous"</formula>
    </cfRule>
  </conditionalFormatting>
  <conditionalFormatting sqref="B1:B1048576">
    <cfRule type="cellIs" dxfId="127" priority="3" operator="equal">
      <formula>"Not Needed"</formula>
    </cfRule>
    <cfRule type="cellIs" dxfId="126" priority="5" operator="equal">
      <formula>"Extremely Advantageous"</formula>
    </cfRule>
  </conditionalFormatting>
  <conditionalFormatting sqref="B3:B90">
    <cfRule type="cellIs" dxfId="125" priority="6" operator="equal">
      <formula>"Minimal"</formula>
    </cfRule>
  </conditionalFormatting>
  <conditionalFormatting sqref="B3:B166">
    <cfRule type="cellIs" dxfId="124" priority="4" operator="equal">
      <formula>"Critical"</formula>
    </cfRule>
  </conditionalFormatting>
  <conditionalFormatting sqref="B166">
    <cfRule type="cellIs" dxfId="123" priority="2" operator="equal">
      <formula>"Minimal"</formula>
    </cfRule>
  </conditionalFormatting>
  <conditionalFormatting sqref="G3:G345">
    <cfRule type="cellIs" dxfId="122" priority="27" operator="equal">
      <formula>"Select from Drop Down List"</formula>
    </cfRule>
  </conditionalFormatting>
  <dataValidations count="2">
    <dataValidation type="list" allowBlank="1" showInputMessage="1" showErrorMessage="1" sqref="G3:G345" xr:uid="{00000000-0002-0000-0E00-000000000000}">
      <formula1>Availability</formula1>
      <formula2>0</formula2>
    </dataValidation>
    <dataValidation type="list" allowBlank="1" showInputMessage="1" showErrorMessage="1" errorTitle="Invalid specification type" error="Please enter a Specification type from the drop-down list." sqref="B3:B345" xr:uid="{00000000-0002-0000-0E00-000001000000}">
      <formula1>SpecType</formula1>
      <formula2>0</formula2>
    </dataValidation>
  </dataValidations>
  <pageMargins left="0.5" right="0.5" top="0.75" bottom="0.75" header="0.3" footer="0.3"/>
  <pageSetup fitToHeight="0" orientation="landscape" horizontalDpi="300" verticalDpi="300"/>
  <headerFooter>
    <oddHeader>&amp;C&amp;"Arial,Bold"City of Winchester, VA
CAD Functional Requirements Workbook&amp;R&amp;"Arial,Bold"&amp;A</oddHeader>
    <oddFooter>&amp;L&amp;"Arial,Bold"&amp;10Federal Engineering, January 2024 ©&amp;R&amp;"Arial,Bold"&amp;10&amp;P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S150"/>
  <sheetViews>
    <sheetView zoomScaleNormal="100" zoomScalePageLayoutView="90" workbookViewId="0">
      <selection activeCell="Q3" sqref="Q3:S3"/>
    </sheetView>
  </sheetViews>
  <sheetFormatPr defaultColWidth="9" defaultRowHeight="15.6" x14ac:dyDescent="0.3"/>
  <cols>
    <col min="1" max="1" width="10.59765625" style="216" customWidth="1"/>
    <col min="2" max="2" width="14.59765625" style="41" customWidth="1"/>
    <col min="3" max="3" width="65.59765625" style="310" customWidth="1"/>
    <col min="4" max="4" width="65.59765625" style="43" customWidth="1"/>
    <col min="5" max="5" width="13.69921875" style="43" hidden="1" customWidth="1"/>
    <col min="6" max="6" width="14.6992187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x14ac:dyDescent="0.25">
      <c r="A1" s="46" t="s">
        <v>68</v>
      </c>
      <c r="B1" s="46" t="s">
        <v>69</v>
      </c>
      <c r="C1" s="46" t="str">
        <f>'Support Data'!A18</f>
        <v>Functional Requirement</v>
      </c>
      <c r="D1" s="47" t="str">
        <f>'Support Data'!$A$19</f>
        <v>Contractor Work Area</v>
      </c>
      <c r="E1" s="47" t="str">
        <f>'Support Data'!A20</f>
        <v>Def ID</v>
      </c>
      <c r="F1" s="48" t="s">
        <v>44</v>
      </c>
      <c r="G1" s="47"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17" t="s">
        <v>1547</v>
      </c>
      <c r="B2" s="209"/>
      <c r="C2" s="311"/>
      <c r="D2" s="55"/>
      <c r="E2" s="57"/>
      <c r="F2" s="57"/>
      <c r="G2" s="58"/>
      <c r="H2" s="110">
        <f>COUNTA(B3:B133)</f>
        <v>102</v>
      </c>
      <c r="K2" s="110">
        <f>SUM(K3:K133)</f>
        <v>0</v>
      </c>
    </row>
    <row r="3" spans="1:19" ht="30" customHeight="1" x14ac:dyDescent="0.3">
      <c r="A3" s="288" t="str">
        <f>IF(L3=1,"IMAN-"&amp;TEXT(COUNTIF($L$3:L3, "1"), "0"), "")</f>
        <v>IMAN-1</v>
      </c>
      <c r="B3" s="83" t="s">
        <v>10</v>
      </c>
      <c r="C3" s="95" t="s">
        <v>1548</v>
      </c>
      <c r="D3" s="176"/>
      <c r="E3" s="262"/>
      <c r="F3" s="116">
        <v>1</v>
      </c>
      <c r="G3" s="117" t="s">
        <v>67</v>
      </c>
      <c r="H3" s="44">
        <f>COUNTIF(G:G,"=Select from Drop Down List")</f>
        <v>102</v>
      </c>
      <c r="I3" s="110">
        <f>IF(NOT(ISBLANK($B3)),VLOOKUP($B3,specdata,2,FALSE()),"")</f>
        <v>1</v>
      </c>
      <c r="J3" s="110">
        <f>VLOOKUP(G3,AvailabilityData,2,FALSE())</f>
        <v>0</v>
      </c>
      <c r="K3" s="110">
        <f>I3*J3</f>
        <v>0</v>
      </c>
      <c r="L3" s="43">
        <v>1</v>
      </c>
      <c r="N3" s="51" t="s">
        <v>78</v>
      </c>
      <c r="Q3" s="443"/>
      <c r="R3" s="443"/>
      <c r="S3" s="443"/>
    </row>
    <row r="4" spans="1:19" x14ac:dyDescent="0.3">
      <c r="A4" s="89" t="str">
        <f>IF(L4=1,"IMAN-"&amp;TEXT(COUNTIF($L$3:L4, "1"), "0"), "")</f>
        <v/>
      </c>
      <c r="B4" s="53"/>
      <c r="C4" s="141" t="s">
        <v>1549</v>
      </c>
      <c r="D4" s="160"/>
      <c r="E4" s="223"/>
      <c r="F4" s="75"/>
      <c r="G4" s="58"/>
      <c r="H4" s="44">
        <f>COUNTIF(G:G,"=Function Available")</f>
        <v>0</v>
      </c>
    </row>
    <row r="5" spans="1:19" ht="30" customHeight="1" x14ac:dyDescent="0.3">
      <c r="A5" s="239" t="str">
        <f>IF(L5=1,"IMAN-"&amp;TEXT(COUNTIF($L$3:L5, "1"), "0"), "")</f>
        <v>IMAN-2</v>
      </c>
      <c r="B5" s="289" t="s">
        <v>10</v>
      </c>
      <c r="C5" s="119" t="s">
        <v>1550</v>
      </c>
      <c r="D5" s="167"/>
      <c r="E5" s="252"/>
      <c r="F5" s="81">
        <v>1</v>
      </c>
      <c r="G5" s="82" t="s">
        <v>67</v>
      </c>
      <c r="H5" s="44">
        <f>COUNTIF(F:G,"=Function Not Available")</f>
        <v>0</v>
      </c>
      <c r="I5" s="110">
        <f>IF(NOT(ISBLANK($B5)),VLOOKUP($B5,specdata,2,FALSE()),"")</f>
        <v>1</v>
      </c>
      <c r="J5" s="110">
        <f>VLOOKUP(G5,AvailabilityData,2,FALSE())</f>
        <v>0</v>
      </c>
      <c r="K5" s="110">
        <f>I5*J5</f>
        <v>0</v>
      </c>
      <c r="L5" s="43">
        <v>1</v>
      </c>
      <c r="N5" s="51" t="s">
        <v>78</v>
      </c>
    </row>
    <row r="6" spans="1:19" ht="30" customHeight="1" x14ac:dyDescent="0.3">
      <c r="A6" s="239" t="str">
        <f>IF(L6=1,"IMAN-"&amp;TEXT(COUNTIF($L$3:L6, "1"), "0"), "")</f>
        <v>IMAN-3</v>
      </c>
      <c r="B6" s="289" t="s">
        <v>10</v>
      </c>
      <c r="C6" s="95" t="s">
        <v>1551</v>
      </c>
      <c r="D6" s="167"/>
      <c r="E6" s="252"/>
      <c r="F6" s="81">
        <v>1</v>
      </c>
      <c r="G6" s="82" t="s">
        <v>67</v>
      </c>
      <c r="H6" s="44">
        <f>COUNTIF(G:G,"=Exception")</f>
        <v>0</v>
      </c>
      <c r="I6" s="110">
        <f>IF(NOT(ISBLANK($B6)),VLOOKUP($B6,specdata,2,FALSE()),"")</f>
        <v>1</v>
      </c>
      <c r="J6" s="110">
        <f>VLOOKUP(G6,AvailabilityData,2,FALSE())</f>
        <v>0</v>
      </c>
      <c r="K6" s="110">
        <f>I6*J6</f>
        <v>0</v>
      </c>
      <c r="L6" s="43">
        <v>1</v>
      </c>
      <c r="N6" s="51" t="s">
        <v>78</v>
      </c>
    </row>
    <row r="7" spans="1:19" ht="30" customHeight="1" x14ac:dyDescent="0.3">
      <c r="A7" s="239" t="str">
        <f>IF(L7=1,"IMAN-"&amp;TEXT(COUNTIF($L$3:L7, "1"), "0"), "")</f>
        <v>IMAN-4</v>
      </c>
      <c r="B7" s="129" t="s">
        <v>10</v>
      </c>
      <c r="C7" s="95" t="s">
        <v>1552</v>
      </c>
      <c r="D7" s="162"/>
      <c r="E7" s="262"/>
      <c r="F7" s="116">
        <v>1</v>
      </c>
      <c r="G7" s="117" t="s">
        <v>67</v>
      </c>
      <c r="H7" s="396">
        <f>COUNTIFS(B:B,"=Critical",G:G,"=Select from Drop Down List")</f>
        <v>24</v>
      </c>
      <c r="I7" s="110">
        <f>IF(NOT(ISBLANK($B7)),VLOOKUP($B7,specdata,2,FALSE()),"")</f>
        <v>1</v>
      </c>
      <c r="J7" s="110">
        <f>VLOOKUP(G7,AvailabilityData,2,FALSE())</f>
        <v>0</v>
      </c>
      <c r="K7" s="110">
        <f>I7*J7</f>
        <v>0</v>
      </c>
      <c r="L7" s="43">
        <v>1</v>
      </c>
      <c r="N7" s="51" t="s">
        <v>78</v>
      </c>
    </row>
    <row r="8" spans="1:19" x14ac:dyDescent="0.3">
      <c r="A8" s="146" t="str">
        <f>IF(L8=1,"IMAN-"&amp;TEXT(COUNTIF($L$3:L8, "1"), "0"), "")</f>
        <v/>
      </c>
      <c r="B8" s="53"/>
      <c r="C8" s="141" t="s">
        <v>1553</v>
      </c>
      <c r="D8" s="160"/>
      <c r="E8" s="223"/>
      <c r="F8" s="75"/>
      <c r="G8" s="58"/>
      <c r="H8" s="396">
        <f>COUNTIFS(B:B,"=Critical",G:G,"=Function Available")</f>
        <v>0</v>
      </c>
    </row>
    <row r="9" spans="1:19" ht="30" customHeight="1" x14ac:dyDescent="0.3">
      <c r="A9" s="239" t="str">
        <f>IF(L9=1,"IMAN-"&amp;TEXT(COUNTIF($L$3:L9, "1"), "0"), "")</f>
        <v>IMAN-5</v>
      </c>
      <c r="B9" s="77" t="s">
        <v>9</v>
      </c>
      <c r="C9" s="119" t="s">
        <v>1554</v>
      </c>
      <c r="D9" s="167"/>
      <c r="E9" s="252"/>
      <c r="F9" s="81">
        <v>1</v>
      </c>
      <c r="G9" s="82" t="s">
        <v>67</v>
      </c>
      <c r="H9" s="396">
        <f>COUNTIFS(B:B,"=Critical",G:G,"=Function Not Available")</f>
        <v>0</v>
      </c>
      <c r="I9" s="110">
        <f t="shared" ref="I9:I13" si="0">IF(NOT(ISBLANK($B9)),VLOOKUP($B9,specdata,2,FALSE()),"")</f>
        <v>5</v>
      </c>
      <c r="J9" s="110">
        <f t="shared" ref="J9:J13" si="1">VLOOKUP(G9,AvailabilityData,2,FALSE())</f>
        <v>0</v>
      </c>
      <c r="K9" s="110">
        <f t="shared" ref="K9:K13" si="2">I9*J9</f>
        <v>0</v>
      </c>
      <c r="L9" s="43">
        <v>1</v>
      </c>
      <c r="N9" s="51" t="s">
        <v>87</v>
      </c>
    </row>
    <row r="10" spans="1:19" ht="30" customHeight="1" x14ac:dyDescent="0.3">
      <c r="A10" s="239" t="str">
        <f>IF(L10=1,"IMAN-"&amp;TEXT(COUNTIF($L$3:L10, "1"), "0"), "")</f>
        <v>IMAN-6</v>
      </c>
      <c r="B10" s="77" t="s">
        <v>9</v>
      </c>
      <c r="C10" s="95" t="s">
        <v>1555</v>
      </c>
      <c r="D10" s="167"/>
      <c r="E10" s="252"/>
      <c r="F10" s="81">
        <v>1</v>
      </c>
      <c r="G10" s="82" t="s">
        <v>67</v>
      </c>
      <c r="H10" s="396">
        <f>COUNTIFS(B:B,"=Critical",G:G,"=Exception")</f>
        <v>0</v>
      </c>
      <c r="I10" s="110">
        <f t="shared" si="0"/>
        <v>5</v>
      </c>
      <c r="J10" s="110">
        <f t="shared" si="1"/>
        <v>0</v>
      </c>
      <c r="K10" s="110">
        <f t="shared" si="2"/>
        <v>0</v>
      </c>
      <c r="L10" s="43">
        <v>1</v>
      </c>
      <c r="N10" s="51" t="s">
        <v>87</v>
      </c>
    </row>
    <row r="11" spans="1:19" ht="46.8" x14ac:dyDescent="0.3">
      <c r="A11" s="239" t="str">
        <f>IF(L11=1,"IMAN-"&amp;TEXT(COUNTIF($L$3:L11, "1"), "0"), "")</f>
        <v>IMAN-7</v>
      </c>
      <c r="B11" s="77" t="s">
        <v>9</v>
      </c>
      <c r="C11" s="95" t="s">
        <v>1556</v>
      </c>
      <c r="D11" s="167"/>
      <c r="E11" s="252"/>
      <c r="F11" s="81">
        <v>1</v>
      </c>
      <c r="G11" s="82" t="s">
        <v>67</v>
      </c>
      <c r="H11" s="397">
        <f>COUNTIFS(B:B,"=Important",G:G,"=Select from Drop Down List")</f>
        <v>77</v>
      </c>
      <c r="I11" s="110">
        <f t="shared" si="0"/>
        <v>5</v>
      </c>
      <c r="J11" s="110">
        <f t="shared" si="1"/>
        <v>0</v>
      </c>
      <c r="K11" s="110">
        <f t="shared" si="2"/>
        <v>0</v>
      </c>
      <c r="L11" s="43">
        <v>1</v>
      </c>
      <c r="N11" s="51" t="s">
        <v>87</v>
      </c>
    </row>
    <row r="12" spans="1:19" ht="62.4" x14ac:dyDescent="0.3">
      <c r="A12" s="239" t="str">
        <f>IF(L12=1,"IMAN-"&amp;TEXT(COUNTIF($L$3:L12, "1"), "0"), "")</f>
        <v>IMAN-8</v>
      </c>
      <c r="B12" s="77" t="s">
        <v>9</v>
      </c>
      <c r="C12" s="95" t="s">
        <v>1557</v>
      </c>
      <c r="D12" s="167"/>
      <c r="E12" s="252"/>
      <c r="F12" s="81">
        <v>1</v>
      </c>
      <c r="G12" s="82" t="s">
        <v>67</v>
      </c>
      <c r="H12" s="397">
        <f>COUNTIFS(B:B,"=Important",G:G,"=Function Available")</f>
        <v>0</v>
      </c>
      <c r="I12" s="110">
        <f t="shared" si="0"/>
        <v>5</v>
      </c>
      <c r="J12" s="110">
        <f t="shared" si="1"/>
        <v>0</v>
      </c>
      <c r="K12" s="110">
        <f t="shared" si="2"/>
        <v>0</v>
      </c>
      <c r="L12" s="43">
        <v>1</v>
      </c>
      <c r="N12" s="51" t="s">
        <v>87</v>
      </c>
    </row>
    <row r="13" spans="1:19" ht="30" customHeight="1" x14ac:dyDescent="0.3">
      <c r="A13" s="239" t="str">
        <f>IF(L13=1,"IMAN-"&amp;TEXT(COUNTIF($L$3:L13, "1"), "0"), "")</f>
        <v>IMAN-9</v>
      </c>
      <c r="B13" s="112" t="s">
        <v>10</v>
      </c>
      <c r="C13" s="95" t="s">
        <v>1558</v>
      </c>
      <c r="D13" s="162"/>
      <c r="E13" s="262"/>
      <c r="F13" s="116">
        <v>1</v>
      </c>
      <c r="G13" s="117" t="s">
        <v>67</v>
      </c>
      <c r="H13" s="397">
        <f>COUNTIFS(B:B,"=Important",G:G,"=Function Not Available")</f>
        <v>0</v>
      </c>
      <c r="I13" s="110">
        <f t="shared" si="0"/>
        <v>1</v>
      </c>
      <c r="J13" s="110">
        <f t="shared" si="1"/>
        <v>0</v>
      </c>
      <c r="K13" s="110">
        <f t="shared" si="2"/>
        <v>0</v>
      </c>
      <c r="L13" s="43">
        <v>1</v>
      </c>
      <c r="N13" s="51" t="s">
        <v>87</v>
      </c>
    </row>
    <row r="14" spans="1:19" x14ac:dyDescent="0.3">
      <c r="A14" s="146" t="str">
        <f>IF(L14=1,"IMAN-"&amp;TEXT(COUNTIF($L$3:L14, "1"), "0"), "")</f>
        <v/>
      </c>
      <c r="B14" s="53"/>
      <c r="C14" s="141" t="s">
        <v>1559</v>
      </c>
      <c r="D14" s="160"/>
      <c r="E14" s="223"/>
      <c r="F14" s="75"/>
      <c r="G14" s="58"/>
      <c r="H14" s="397">
        <f>COUNTIFS(B:B,"=Important",G:G,"=Exception")</f>
        <v>0</v>
      </c>
    </row>
    <row r="15" spans="1:19" ht="30" customHeight="1" x14ac:dyDescent="0.3">
      <c r="A15" s="239" t="str">
        <f>IF(L15=1,"IMAN-"&amp;TEXT(COUNTIF($L$3:L15, "1"), "0"), "")</f>
        <v>IMAN-10</v>
      </c>
      <c r="B15" s="77" t="s">
        <v>10</v>
      </c>
      <c r="C15" s="119" t="s">
        <v>1560</v>
      </c>
      <c r="D15" s="167"/>
      <c r="E15" s="252"/>
      <c r="F15" s="81">
        <v>1</v>
      </c>
      <c r="G15" s="82" t="s">
        <v>67</v>
      </c>
      <c r="H15" s="142">
        <f>COUNTIFS(B:B,"=Informational",G:G,"=Select from Drop Down List")</f>
        <v>1</v>
      </c>
      <c r="I15" s="110">
        <f t="shared" ref="I15:I22" si="3">IF(NOT(ISBLANK($B15)),VLOOKUP($B15,specdata,2,FALSE()),"")</f>
        <v>1</v>
      </c>
      <c r="J15" s="110">
        <f t="shared" ref="J15:J22" si="4">VLOOKUP(G15,AvailabilityData,2,FALSE())</f>
        <v>0</v>
      </c>
      <c r="K15" s="110">
        <f t="shared" ref="K15:K22" si="5">I15*J15</f>
        <v>0</v>
      </c>
      <c r="L15" s="43">
        <v>1</v>
      </c>
      <c r="N15" s="51" t="s">
        <v>78</v>
      </c>
    </row>
    <row r="16" spans="1:19" ht="30" customHeight="1" x14ac:dyDescent="0.3">
      <c r="A16" s="239" t="str">
        <f>IF(L16=1,"IMAN-"&amp;TEXT(COUNTIF($L$3:L16, "1"), "0"), "")</f>
        <v>IMAN-11</v>
      </c>
      <c r="B16" s="77" t="s">
        <v>10</v>
      </c>
      <c r="C16" s="95" t="s">
        <v>1561</v>
      </c>
      <c r="D16" s="167"/>
      <c r="E16" s="252"/>
      <c r="F16" s="81">
        <v>1</v>
      </c>
      <c r="G16" s="82" t="s">
        <v>67</v>
      </c>
      <c r="H16" s="142">
        <f>COUNTIFS(B:B,"=Informational",G:G,"=Function Available")</f>
        <v>0</v>
      </c>
      <c r="I16" s="110">
        <f t="shared" si="3"/>
        <v>1</v>
      </c>
      <c r="J16" s="110">
        <f t="shared" si="4"/>
        <v>0</v>
      </c>
      <c r="K16" s="110">
        <f t="shared" si="5"/>
        <v>0</v>
      </c>
      <c r="L16" s="43">
        <v>1</v>
      </c>
      <c r="N16" s="51" t="s">
        <v>78</v>
      </c>
    </row>
    <row r="17" spans="1:14" ht="30" customHeight="1" x14ac:dyDescent="0.3">
      <c r="A17" s="239" t="str">
        <f>IF(L17=1,"IMAN-"&amp;TEXT(COUNTIF($L$3:L17, "1"), "0"), "")</f>
        <v>IMAN-12</v>
      </c>
      <c r="B17" s="77" t="s">
        <v>10</v>
      </c>
      <c r="C17" s="95" t="s">
        <v>1562</v>
      </c>
      <c r="D17" s="167"/>
      <c r="E17" s="252"/>
      <c r="F17" s="81">
        <v>1</v>
      </c>
      <c r="G17" s="82" t="s">
        <v>67</v>
      </c>
      <c r="H17" s="142">
        <f>COUNTIFS(B:B,"=Informational",G:G,"=Function Not Available")</f>
        <v>0</v>
      </c>
      <c r="I17" s="110">
        <f t="shared" si="3"/>
        <v>1</v>
      </c>
      <c r="J17" s="110">
        <f t="shared" si="4"/>
        <v>0</v>
      </c>
      <c r="K17" s="110">
        <f t="shared" si="5"/>
        <v>0</v>
      </c>
      <c r="L17" s="43">
        <v>1</v>
      </c>
      <c r="N17" s="51" t="s">
        <v>78</v>
      </c>
    </row>
    <row r="18" spans="1:14" ht="30" customHeight="1" x14ac:dyDescent="0.3">
      <c r="A18" s="239" t="str">
        <f>IF(L18=1,"IMAN-"&amp;TEXT(COUNTIF($L$3:L18, "1"), "0"), "")</f>
        <v>IMAN-13</v>
      </c>
      <c r="B18" s="77" t="s">
        <v>10</v>
      </c>
      <c r="C18" s="95" t="s">
        <v>1563</v>
      </c>
      <c r="D18" s="167"/>
      <c r="E18" s="252"/>
      <c r="F18" s="81">
        <v>1</v>
      </c>
      <c r="G18" s="82" t="s">
        <v>67</v>
      </c>
      <c r="H18" s="142">
        <f>COUNTIFS(B:B,"=Informational",G:G,"=Exception")</f>
        <v>0</v>
      </c>
      <c r="I18" s="110">
        <f t="shared" si="3"/>
        <v>1</v>
      </c>
      <c r="J18" s="110">
        <f t="shared" si="4"/>
        <v>0</v>
      </c>
      <c r="K18" s="110">
        <f t="shared" si="5"/>
        <v>0</v>
      </c>
      <c r="L18" s="43">
        <v>1</v>
      </c>
      <c r="N18" s="51" t="s">
        <v>78</v>
      </c>
    </row>
    <row r="19" spans="1:14" ht="31.2" x14ac:dyDescent="0.3">
      <c r="A19" s="239" t="str">
        <f>IF(L19=1,"IMAN-"&amp;TEXT(COUNTIF($L$3:L19, "1"), "0"), "")</f>
        <v>IMAN-14</v>
      </c>
      <c r="B19" s="77" t="s">
        <v>10</v>
      </c>
      <c r="C19" s="95" t="s">
        <v>1564</v>
      </c>
      <c r="D19" s="167"/>
      <c r="E19" s="252"/>
      <c r="F19" s="81">
        <v>1</v>
      </c>
      <c r="G19" s="82" t="s">
        <v>67</v>
      </c>
      <c r="I19" s="110">
        <f t="shared" si="3"/>
        <v>1</v>
      </c>
      <c r="J19" s="110">
        <f t="shared" si="4"/>
        <v>0</v>
      </c>
      <c r="K19" s="110">
        <f t="shared" si="5"/>
        <v>0</v>
      </c>
      <c r="L19" s="43">
        <v>1</v>
      </c>
      <c r="N19" s="51" t="s">
        <v>78</v>
      </c>
    </row>
    <row r="20" spans="1:14" ht="30" customHeight="1" x14ac:dyDescent="0.3">
      <c r="A20" s="239" t="str">
        <f>IF(L20=1,"IMAN-"&amp;TEXT(COUNTIF($L$3:L20, "1"), "0"), "")</f>
        <v>IMAN-15</v>
      </c>
      <c r="B20" s="77" t="s">
        <v>10</v>
      </c>
      <c r="C20" s="95" t="s">
        <v>1565</v>
      </c>
      <c r="D20" s="167"/>
      <c r="E20" s="252"/>
      <c r="F20" s="81">
        <v>1</v>
      </c>
      <c r="G20" s="82" t="s">
        <v>67</v>
      </c>
      <c r="I20" s="110">
        <f t="shared" si="3"/>
        <v>1</v>
      </c>
      <c r="J20" s="110">
        <f t="shared" si="4"/>
        <v>0</v>
      </c>
      <c r="K20" s="110">
        <f t="shared" si="5"/>
        <v>0</v>
      </c>
      <c r="L20" s="43">
        <v>1</v>
      </c>
      <c r="N20" s="51" t="s">
        <v>78</v>
      </c>
    </row>
    <row r="21" spans="1:14" ht="30" customHeight="1" x14ac:dyDescent="0.3">
      <c r="A21" s="239" t="str">
        <f>IF(L21=1,"IMAN-"&amp;TEXT(COUNTIF($L$3:L21, "1"), "0"), "")</f>
        <v>IMAN-16</v>
      </c>
      <c r="B21" s="77" t="s">
        <v>9</v>
      </c>
      <c r="C21" s="95" t="s">
        <v>1566</v>
      </c>
      <c r="D21" s="167"/>
      <c r="E21" s="252"/>
      <c r="F21" s="81">
        <v>1</v>
      </c>
      <c r="G21" s="82" t="s">
        <v>67</v>
      </c>
      <c r="I21" s="110">
        <f t="shared" si="3"/>
        <v>5</v>
      </c>
      <c r="J21" s="110">
        <f t="shared" si="4"/>
        <v>0</v>
      </c>
      <c r="K21" s="110">
        <f t="shared" si="5"/>
        <v>0</v>
      </c>
      <c r="L21" s="43">
        <v>1</v>
      </c>
      <c r="N21" s="51" t="s">
        <v>87</v>
      </c>
    </row>
    <row r="22" spans="1:14" ht="30" customHeight="1" x14ac:dyDescent="0.3">
      <c r="A22" s="239" t="str">
        <f>IF(L22=1,"IMAN-"&amp;TEXT(COUNTIF($L$3:L22, "1"), "0"), "")</f>
        <v>IMAN-17</v>
      </c>
      <c r="B22" s="112" t="s">
        <v>9</v>
      </c>
      <c r="C22" s="95" t="s">
        <v>1567</v>
      </c>
      <c r="D22" s="162"/>
      <c r="E22" s="262"/>
      <c r="F22" s="116">
        <v>1</v>
      </c>
      <c r="G22" s="117" t="s">
        <v>67</v>
      </c>
      <c r="I22" s="110">
        <f t="shared" si="3"/>
        <v>5</v>
      </c>
      <c r="J22" s="110">
        <f t="shared" si="4"/>
        <v>0</v>
      </c>
      <c r="K22" s="110">
        <f t="shared" si="5"/>
        <v>0</v>
      </c>
      <c r="L22" s="43">
        <v>1</v>
      </c>
      <c r="N22" s="51" t="s">
        <v>87</v>
      </c>
    </row>
    <row r="23" spans="1:14" x14ac:dyDescent="0.3">
      <c r="A23" s="146" t="str">
        <f>IF(L23=1,"IMAN-"&amp;TEXT(COUNTIF($L$3:L23, "1"), "0"), "")</f>
        <v/>
      </c>
      <c r="B23" s="53"/>
      <c r="C23" s="141" t="s">
        <v>1568</v>
      </c>
      <c r="D23" s="160"/>
      <c r="E23" s="223"/>
      <c r="F23" s="75"/>
      <c r="G23" s="58"/>
    </row>
    <row r="24" spans="1:14" ht="30" customHeight="1" x14ac:dyDescent="0.3">
      <c r="A24" s="239" t="str">
        <f>IF(L24=1,"IMAN-"&amp;TEXT(COUNTIF($L$3:L24, "1"), "0"), "")</f>
        <v>IMAN-18</v>
      </c>
      <c r="B24" s="77" t="s">
        <v>10</v>
      </c>
      <c r="C24" s="119" t="s">
        <v>1569</v>
      </c>
      <c r="D24" s="167"/>
      <c r="E24" s="252"/>
      <c r="F24" s="81">
        <v>1</v>
      </c>
      <c r="G24" s="82" t="s">
        <v>67</v>
      </c>
      <c r="I24" s="110">
        <f>IF(NOT(ISBLANK($B24)),VLOOKUP($B24,specdata,2,FALSE()),"")</f>
        <v>1</v>
      </c>
      <c r="J24" s="110">
        <f>VLOOKUP(G24,AvailabilityData,2,FALSE())</f>
        <v>0</v>
      </c>
      <c r="K24" s="110">
        <f>I24*J24</f>
        <v>0</v>
      </c>
      <c r="L24" s="43">
        <v>1</v>
      </c>
      <c r="N24" s="51" t="s">
        <v>78</v>
      </c>
    </row>
    <row r="25" spans="1:14" ht="30" customHeight="1" x14ac:dyDescent="0.3">
      <c r="A25" s="239" t="str">
        <f>IF(L25=1,"IMAN-"&amp;TEXT(COUNTIF($L$3:L25, "1"), "0"), "")</f>
        <v>IMAN-19</v>
      </c>
      <c r="B25" s="77" t="s">
        <v>10</v>
      </c>
      <c r="C25" s="95" t="s">
        <v>1570</v>
      </c>
      <c r="D25" s="167"/>
      <c r="E25" s="252"/>
      <c r="F25" s="81">
        <v>1</v>
      </c>
      <c r="G25" s="82" t="s">
        <v>67</v>
      </c>
      <c r="I25" s="110">
        <f>IF(NOT(ISBLANK($B25)),VLOOKUP($B25,specdata,2,FALSE()),"")</f>
        <v>1</v>
      </c>
      <c r="J25" s="110">
        <f>VLOOKUP(G25,AvailabilityData,2,FALSE())</f>
        <v>0</v>
      </c>
      <c r="K25" s="110">
        <f>I25*J25</f>
        <v>0</v>
      </c>
      <c r="L25" s="43">
        <v>1</v>
      </c>
      <c r="N25" s="51" t="s">
        <v>78</v>
      </c>
    </row>
    <row r="26" spans="1:14" ht="30" customHeight="1" x14ac:dyDescent="0.3">
      <c r="A26" s="239" t="str">
        <f>IF(L26=1,"IMAN-"&amp;TEXT(COUNTIF($L$3:L26, "1"), "0"), "")</f>
        <v>IMAN-20</v>
      </c>
      <c r="B26" s="77" t="s">
        <v>10</v>
      </c>
      <c r="C26" s="95" t="s">
        <v>1571</v>
      </c>
      <c r="D26" s="167"/>
      <c r="E26" s="252"/>
      <c r="F26" s="81">
        <v>1</v>
      </c>
      <c r="G26" s="82" t="s">
        <v>67</v>
      </c>
      <c r="I26" s="110">
        <f>IF(NOT(ISBLANK($B26)),VLOOKUP($B26,specdata,2,FALSE()),"")</f>
        <v>1</v>
      </c>
      <c r="J26" s="110">
        <f>VLOOKUP(G26,AvailabilityData,2,FALSE())</f>
        <v>0</v>
      </c>
      <c r="K26" s="110">
        <f>I26*J26</f>
        <v>0</v>
      </c>
      <c r="L26" s="43">
        <v>1</v>
      </c>
      <c r="N26" s="51" t="s">
        <v>78</v>
      </c>
    </row>
    <row r="27" spans="1:14" ht="30" customHeight="1" x14ac:dyDescent="0.3">
      <c r="A27" s="239" t="str">
        <f>IF(L27=1,"IMAN-"&amp;TEXT(COUNTIF($L$3:L27, "1"), "0"), "")</f>
        <v>IMAN-21</v>
      </c>
      <c r="B27" s="77" t="s">
        <v>10</v>
      </c>
      <c r="C27" s="95" t="s">
        <v>1572</v>
      </c>
      <c r="D27" s="167"/>
      <c r="E27" s="252"/>
      <c r="F27" s="81">
        <v>1</v>
      </c>
      <c r="G27" s="82" t="s">
        <v>67</v>
      </c>
      <c r="I27" s="110">
        <f>IF(NOT(ISBLANK($B27)),VLOOKUP($B27,specdata,2,FALSE()),"")</f>
        <v>1</v>
      </c>
      <c r="J27" s="110">
        <f>VLOOKUP(G27,AvailabilityData,2,FALSE())</f>
        <v>0</v>
      </c>
      <c r="K27" s="110">
        <f>I27*J27</f>
        <v>0</v>
      </c>
      <c r="L27" s="43">
        <v>1</v>
      </c>
      <c r="N27" s="51" t="s">
        <v>78</v>
      </c>
    </row>
    <row r="28" spans="1:14" ht="42" customHeight="1" x14ac:dyDescent="0.3">
      <c r="A28" s="239" t="str">
        <f>IF(L28=1,"IMAN-"&amp;TEXT(COUNTIF($L$3:L28, "1"), "0"), "")</f>
        <v>IMAN-22</v>
      </c>
      <c r="B28" s="112" t="s">
        <v>10</v>
      </c>
      <c r="C28" s="95" t="s">
        <v>1573</v>
      </c>
      <c r="D28" s="162"/>
      <c r="E28" s="262"/>
      <c r="F28" s="116">
        <v>1</v>
      </c>
      <c r="G28" s="117" t="s">
        <v>67</v>
      </c>
      <c r="I28" s="110">
        <f>IF(NOT(ISBLANK($B28)),VLOOKUP($B28,specdata,2,FALSE()),"")</f>
        <v>1</v>
      </c>
      <c r="J28" s="110">
        <f>VLOOKUP(G28,AvailabilityData,2,FALSE())</f>
        <v>0</v>
      </c>
      <c r="K28" s="110">
        <f>I28*J28</f>
        <v>0</v>
      </c>
      <c r="L28" s="43">
        <v>1</v>
      </c>
      <c r="N28" s="51" t="s">
        <v>78</v>
      </c>
    </row>
    <row r="29" spans="1:14" x14ac:dyDescent="0.3">
      <c r="A29" s="146" t="str">
        <f>IF(L29=1,"IMAN-"&amp;TEXT(COUNTIF($L$3:L29, "1"), "0"), "")</f>
        <v/>
      </c>
      <c r="B29" s="53"/>
      <c r="C29" s="141" t="s">
        <v>1574</v>
      </c>
      <c r="D29" s="160"/>
      <c r="E29" s="223"/>
      <c r="F29" s="75"/>
      <c r="G29" s="58"/>
    </row>
    <row r="30" spans="1:14" ht="30" customHeight="1" x14ac:dyDescent="0.3">
      <c r="A30" s="239" t="str">
        <f>IF(L30=1,"IMAN-"&amp;TEXT(COUNTIF($L$3:L30, "1"), "0"), "")</f>
        <v>IMAN-23</v>
      </c>
      <c r="B30" s="77" t="s">
        <v>10</v>
      </c>
      <c r="C30" s="119" t="s">
        <v>1575</v>
      </c>
      <c r="D30" s="167"/>
      <c r="E30" s="252"/>
      <c r="F30" s="81">
        <v>1</v>
      </c>
      <c r="G30" s="82" t="s">
        <v>67</v>
      </c>
      <c r="I30" s="110">
        <f>IF(NOT(ISBLANK($B30)),VLOOKUP($B30,specdata,2,FALSE()),"")</f>
        <v>1</v>
      </c>
      <c r="J30" s="110">
        <f>VLOOKUP(G30,AvailabilityData,2,FALSE())</f>
        <v>0</v>
      </c>
      <c r="K30" s="110">
        <f>I30*J30</f>
        <v>0</v>
      </c>
      <c r="L30" s="43">
        <v>1</v>
      </c>
      <c r="N30" s="51" t="s">
        <v>78</v>
      </c>
    </row>
    <row r="31" spans="1:14" ht="30" customHeight="1" x14ac:dyDescent="0.3">
      <c r="A31" s="239" t="str">
        <f>IF(L31=1,"IMAN-"&amp;TEXT(COUNTIF($L$3:L31, "1"), "0"), "")</f>
        <v>IMAN-24</v>
      </c>
      <c r="B31" s="112" t="s">
        <v>10</v>
      </c>
      <c r="C31" s="95" t="s">
        <v>1576</v>
      </c>
      <c r="D31" s="162"/>
      <c r="E31" s="262"/>
      <c r="F31" s="116">
        <v>1</v>
      </c>
      <c r="G31" s="117" t="s">
        <v>67</v>
      </c>
      <c r="I31" s="110">
        <f>IF(NOT(ISBLANK($B31)),VLOOKUP($B31,specdata,2,FALSE()),"")</f>
        <v>1</v>
      </c>
      <c r="J31" s="110">
        <f>VLOOKUP(G31,AvailabilityData,2,FALSE())</f>
        <v>0</v>
      </c>
      <c r="K31" s="110">
        <f>I31*J31</f>
        <v>0</v>
      </c>
      <c r="L31" s="43">
        <v>1</v>
      </c>
      <c r="N31" s="51" t="s">
        <v>78</v>
      </c>
    </row>
    <row r="32" spans="1:14" x14ac:dyDescent="0.3">
      <c r="A32" s="146" t="str">
        <f>IF(L32=1,"IMAN-"&amp;TEXT(COUNTIF($L$3:L32, "1"), "0"), "")</f>
        <v/>
      </c>
      <c r="B32" s="53"/>
      <c r="C32" s="144" t="s">
        <v>1577</v>
      </c>
      <c r="D32" s="160"/>
      <c r="E32" s="223"/>
      <c r="F32" s="75"/>
      <c r="G32" s="58"/>
    </row>
    <row r="33" spans="1:14" ht="30" customHeight="1" x14ac:dyDescent="0.3">
      <c r="A33" s="239" t="str">
        <f>IF(L33=1,"IMAN-"&amp;TEXT(COUNTIF($L$3:L33, "1"), "0"), "")</f>
        <v>IMAN-25</v>
      </c>
      <c r="B33" s="77" t="s">
        <v>10</v>
      </c>
      <c r="C33" s="119" t="s">
        <v>1578</v>
      </c>
      <c r="D33" s="167"/>
      <c r="E33" s="252"/>
      <c r="F33" s="81">
        <v>1</v>
      </c>
      <c r="G33" s="82" t="s">
        <v>67</v>
      </c>
      <c r="I33" s="110">
        <f>IF(NOT(ISBLANK($B33)),VLOOKUP($B33,specdata,2,FALSE()),"")</f>
        <v>1</v>
      </c>
      <c r="J33" s="110">
        <f>VLOOKUP(G33,AvailabilityData,2,FALSE())</f>
        <v>0</v>
      </c>
      <c r="K33" s="110">
        <f>I33*J33</f>
        <v>0</v>
      </c>
      <c r="L33" s="43">
        <v>1</v>
      </c>
      <c r="N33" s="51" t="s">
        <v>78</v>
      </c>
    </row>
    <row r="34" spans="1:14" ht="46.8" x14ac:dyDescent="0.3">
      <c r="A34" s="239" t="str">
        <f>IF(L34=1,"IMAN-"&amp;TEXT(COUNTIF($L$3:L34, "1"), "0"), "")</f>
        <v>IMAN-26</v>
      </c>
      <c r="B34" s="112" t="s">
        <v>9</v>
      </c>
      <c r="C34" s="95" t="s">
        <v>1579</v>
      </c>
      <c r="D34" s="162"/>
      <c r="E34" s="262"/>
      <c r="F34" s="116">
        <v>1</v>
      </c>
      <c r="G34" s="117" t="s">
        <v>67</v>
      </c>
      <c r="I34" s="110">
        <f>IF(NOT(ISBLANK($B34)),VLOOKUP($B34,specdata,2,FALSE()),"")</f>
        <v>5</v>
      </c>
      <c r="J34" s="110">
        <f>VLOOKUP(G34,AvailabilityData,2,FALSE())</f>
        <v>0</v>
      </c>
      <c r="K34" s="110">
        <f>I34*J34</f>
        <v>0</v>
      </c>
      <c r="L34" s="43">
        <v>1</v>
      </c>
      <c r="N34" s="51" t="s">
        <v>87</v>
      </c>
    </row>
    <row r="35" spans="1:14" x14ac:dyDescent="0.3">
      <c r="A35" s="146" t="str">
        <f>IF(L35=1,"IMAN-"&amp;TEXT(COUNTIF($L$3:L35, "1"), "0"), "")</f>
        <v/>
      </c>
      <c r="B35" s="53"/>
      <c r="C35" s="141" t="s">
        <v>1580</v>
      </c>
      <c r="D35" s="160"/>
      <c r="E35" s="223"/>
      <c r="F35" s="75"/>
      <c r="G35" s="58"/>
    </row>
    <row r="36" spans="1:14" ht="30" customHeight="1" x14ac:dyDescent="0.3">
      <c r="A36" s="239" t="str">
        <f>IF(L36=1,"IMAN-"&amp;TEXT(COUNTIF($L$3:L36, "1"), "0"), "")</f>
        <v>IMAN-27</v>
      </c>
      <c r="B36" s="77" t="s">
        <v>10</v>
      </c>
      <c r="C36" s="119" t="s">
        <v>1581</v>
      </c>
      <c r="D36" s="167"/>
      <c r="E36" s="252"/>
      <c r="F36" s="81">
        <v>1</v>
      </c>
      <c r="G36" s="82" t="s">
        <v>67</v>
      </c>
      <c r="I36" s="110">
        <f t="shared" ref="I36:I43" si="6">IF(NOT(ISBLANK($B36)),VLOOKUP($B36,specdata,2,FALSE()),"")</f>
        <v>1</v>
      </c>
      <c r="J36" s="110">
        <f t="shared" ref="J36:J43" si="7">VLOOKUP(G36,AvailabilityData,2,FALSE())</f>
        <v>0</v>
      </c>
      <c r="K36" s="110">
        <f t="shared" ref="K36:K43" si="8">I36*J36</f>
        <v>0</v>
      </c>
      <c r="L36" s="43">
        <v>1</v>
      </c>
      <c r="N36" s="51" t="s">
        <v>78</v>
      </c>
    </row>
    <row r="37" spans="1:14" ht="30" customHeight="1" x14ac:dyDescent="0.3">
      <c r="A37" s="239" t="str">
        <f>IF(L37=1,"IMAN-"&amp;TEXT(COUNTIF($L$3:L37, "1"), "0"), "")</f>
        <v>IMAN-28</v>
      </c>
      <c r="B37" s="77" t="s">
        <v>10</v>
      </c>
      <c r="C37" s="95" t="s">
        <v>1582</v>
      </c>
      <c r="D37" s="167"/>
      <c r="E37" s="252"/>
      <c r="F37" s="81">
        <v>1</v>
      </c>
      <c r="G37" s="82" t="s">
        <v>67</v>
      </c>
      <c r="I37" s="110">
        <f t="shared" si="6"/>
        <v>1</v>
      </c>
      <c r="J37" s="110">
        <f t="shared" si="7"/>
        <v>0</v>
      </c>
      <c r="K37" s="110">
        <f t="shared" si="8"/>
        <v>0</v>
      </c>
      <c r="L37" s="43">
        <v>1</v>
      </c>
      <c r="N37" s="51" t="s">
        <v>78</v>
      </c>
    </row>
    <row r="38" spans="1:14" ht="30" customHeight="1" x14ac:dyDescent="0.3">
      <c r="A38" s="239" t="str">
        <f>IF(L38=1,"IMAN-"&amp;TEXT(COUNTIF($L$3:L38, "1"), "0"), "")</f>
        <v>IMAN-29</v>
      </c>
      <c r="B38" s="77" t="s">
        <v>10</v>
      </c>
      <c r="C38" s="95" t="s">
        <v>1583</v>
      </c>
      <c r="D38" s="167"/>
      <c r="E38" s="252"/>
      <c r="F38" s="81">
        <v>1</v>
      </c>
      <c r="G38" s="82" t="s">
        <v>67</v>
      </c>
      <c r="I38" s="110">
        <f t="shared" si="6"/>
        <v>1</v>
      </c>
      <c r="J38" s="110">
        <f t="shared" si="7"/>
        <v>0</v>
      </c>
      <c r="K38" s="110">
        <f t="shared" si="8"/>
        <v>0</v>
      </c>
      <c r="L38" s="43">
        <v>1</v>
      </c>
      <c r="N38" s="51" t="s">
        <v>78</v>
      </c>
    </row>
    <row r="39" spans="1:14" ht="30" customHeight="1" x14ac:dyDescent="0.3">
      <c r="A39" s="239" t="str">
        <f>IF(L39=1,"IMAN-"&amp;TEXT(COUNTIF($L$3:L39, "1"), "0"), "")</f>
        <v>IMAN-30</v>
      </c>
      <c r="B39" s="77" t="s">
        <v>10</v>
      </c>
      <c r="C39" s="95" t="s">
        <v>1584</v>
      </c>
      <c r="D39" s="167"/>
      <c r="E39" s="252"/>
      <c r="F39" s="81">
        <v>1</v>
      </c>
      <c r="G39" s="82" t="s">
        <v>67</v>
      </c>
      <c r="I39" s="110">
        <f t="shared" si="6"/>
        <v>1</v>
      </c>
      <c r="J39" s="110">
        <f t="shared" si="7"/>
        <v>0</v>
      </c>
      <c r="K39" s="110">
        <f t="shared" si="8"/>
        <v>0</v>
      </c>
      <c r="L39" s="43">
        <v>1</v>
      </c>
      <c r="N39" s="51" t="s">
        <v>78</v>
      </c>
    </row>
    <row r="40" spans="1:14" ht="30" customHeight="1" x14ac:dyDescent="0.3">
      <c r="A40" s="239" t="str">
        <f>IF(L40=1,"IMAN-"&amp;TEXT(COUNTIF($L$3:L40, "1"), "0"), "")</f>
        <v>IMAN-31</v>
      </c>
      <c r="B40" s="77" t="s">
        <v>10</v>
      </c>
      <c r="C40" s="95" t="s">
        <v>1585</v>
      </c>
      <c r="D40" s="167"/>
      <c r="E40" s="252"/>
      <c r="F40" s="81">
        <v>1</v>
      </c>
      <c r="G40" s="82" t="s">
        <v>67</v>
      </c>
      <c r="I40" s="110">
        <f t="shared" si="6"/>
        <v>1</v>
      </c>
      <c r="J40" s="110">
        <f t="shared" si="7"/>
        <v>0</v>
      </c>
      <c r="K40" s="110">
        <f t="shared" si="8"/>
        <v>0</v>
      </c>
      <c r="L40" s="43">
        <v>1</v>
      </c>
      <c r="N40" s="51" t="s">
        <v>78</v>
      </c>
    </row>
    <row r="41" spans="1:14" ht="33.75" customHeight="1" x14ac:dyDescent="0.3">
      <c r="A41" s="239" t="str">
        <f>IF(L41=1,"IMAN-"&amp;TEXT(COUNTIF($L$3:L41, "1"), "0"), "")</f>
        <v>IMAN-32</v>
      </c>
      <c r="B41" s="77" t="s">
        <v>10</v>
      </c>
      <c r="C41" s="95" t="s">
        <v>1586</v>
      </c>
      <c r="D41" s="167"/>
      <c r="E41" s="252"/>
      <c r="F41" s="81">
        <v>1</v>
      </c>
      <c r="G41" s="82" t="s">
        <v>67</v>
      </c>
      <c r="I41" s="110">
        <f t="shared" si="6"/>
        <v>1</v>
      </c>
      <c r="J41" s="110">
        <f t="shared" si="7"/>
        <v>0</v>
      </c>
      <c r="K41" s="110">
        <f t="shared" si="8"/>
        <v>0</v>
      </c>
      <c r="L41" s="43">
        <v>1</v>
      </c>
      <c r="N41" s="51" t="s">
        <v>78</v>
      </c>
    </row>
    <row r="42" spans="1:14" ht="30" customHeight="1" x14ac:dyDescent="0.3">
      <c r="A42" s="239" t="str">
        <f>IF(L42=1,"IMAN-"&amp;TEXT(COUNTIF($L$3:L42, "1"), "0"), "")</f>
        <v>IMAN-33</v>
      </c>
      <c r="B42" s="77" t="s">
        <v>10</v>
      </c>
      <c r="C42" s="95" t="s">
        <v>1587</v>
      </c>
      <c r="D42" s="167"/>
      <c r="E42" s="252"/>
      <c r="F42" s="81">
        <v>1</v>
      </c>
      <c r="G42" s="82" t="s">
        <v>67</v>
      </c>
      <c r="I42" s="110">
        <f t="shared" si="6"/>
        <v>1</v>
      </c>
      <c r="J42" s="110">
        <f t="shared" si="7"/>
        <v>0</v>
      </c>
      <c r="K42" s="110">
        <f t="shared" si="8"/>
        <v>0</v>
      </c>
      <c r="L42" s="43">
        <v>1</v>
      </c>
      <c r="N42" s="51" t="s">
        <v>78</v>
      </c>
    </row>
    <row r="43" spans="1:14" ht="30" customHeight="1" x14ac:dyDescent="0.3">
      <c r="A43" s="239" t="str">
        <f>IF(L43=1,"IMAN-"&amp;TEXT(COUNTIF($L$3:L43, "1"), "0"), "")</f>
        <v>IMAN-34</v>
      </c>
      <c r="B43" s="112" t="s">
        <v>10</v>
      </c>
      <c r="C43" s="95" t="s">
        <v>1588</v>
      </c>
      <c r="D43" s="162"/>
      <c r="E43" s="262"/>
      <c r="F43" s="116">
        <v>1</v>
      </c>
      <c r="G43" s="117" t="s">
        <v>67</v>
      </c>
      <c r="I43" s="110">
        <f t="shared" si="6"/>
        <v>1</v>
      </c>
      <c r="J43" s="110">
        <f t="shared" si="7"/>
        <v>0</v>
      </c>
      <c r="K43" s="110">
        <f t="shared" si="8"/>
        <v>0</v>
      </c>
      <c r="L43" s="43">
        <v>1</v>
      </c>
      <c r="N43" s="51" t="s">
        <v>78</v>
      </c>
    </row>
    <row r="44" spans="1:14" x14ac:dyDescent="0.3">
      <c r="A44" s="146" t="str">
        <f>IF(L44=1,"IMAN-"&amp;TEXT(COUNTIF($L$3:L44, "1"), "0"), "")</f>
        <v/>
      </c>
      <c r="B44" s="53"/>
      <c r="C44" s="141" t="s">
        <v>1589</v>
      </c>
      <c r="D44" s="160"/>
      <c r="E44" s="223"/>
      <c r="F44" s="75"/>
      <c r="G44" s="58"/>
    </row>
    <row r="45" spans="1:14" ht="43.5" customHeight="1" x14ac:dyDescent="0.3">
      <c r="A45" s="239" t="str">
        <f>IF(L45=1,"IMAN-"&amp;TEXT(COUNTIF($L$3:L45, "1"), "0"), "")</f>
        <v>IMAN-35</v>
      </c>
      <c r="B45" s="77" t="s">
        <v>9</v>
      </c>
      <c r="C45" s="119" t="s">
        <v>1590</v>
      </c>
      <c r="D45" s="167"/>
      <c r="E45" s="252"/>
      <c r="F45" s="81">
        <v>1</v>
      </c>
      <c r="G45" s="82" t="s">
        <v>67</v>
      </c>
      <c r="I45" s="110">
        <f>IF(NOT(ISBLANK($B45)),VLOOKUP($B45,specdata,2,FALSE()),"")</f>
        <v>5</v>
      </c>
      <c r="J45" s="110">
        <f>VLOOKUP(G45,AvailabilityData,2,FALSE())</f>
        <v>0</v>
      </c>
      <c r="K45" s="110">
        <f>I45*J45</f>
        <v>0</v>
      </c>
      <c r="L45" s="43">
        <v>1</v>
      </c>
      <c r="N45" s="51" t="s">
        <v>87</v>
      </c>
    </row>
    <row r="46" spans="1:14" ht="31.2" x14ac:dyDescent="0.3">
      <c r="A46" s="239" t="str">
        <f>IF(L46=1,"IMAN-"&amp;TEXT(COUNTIF($L$3:L46, "1"), "0"), "")</f>
        <v>IMAN-36</v>
      </c>
      <c r="B46" s="77" t="s">
        <v>9</v>
      </c>
      <c r="C46" s="95" t="s">
        <v>1591</v>
      </c>
      <c r="D46" s="167"/>
      <c r="E46" s="252"/>
      <c r="F46" s="81">
        <v>1</v>
      </c>
      <c r="G46" s="82" t="s">
        <v>67</v>
      </c>
      <c r="I46" s="110">
        <f>IF(NOT(ISBLANK($B46)),VLOOKUP($B46,specdata,2,FALSE()),"")</f>
        <v>5</v>
      </c>
      <c r="J46" s="110">
        <f>VLOOKUP(G46,AvailabilityData,2,FALSE())</f>
        <v>0</v>
      </c>
      <c r="K46" s="110">
        <f>I46*J46</f>
        <v>0</v>
      </c>
      <c r="L46" s="43">
        <v>1</v>
      </c>
      <c r="N46" s="51" t="s">
        <v>87</v>
      </c>
    </row>
    <row r="47" spans="1:14" ht="30" customHeight="1" x14ac:dyDescent="0.3">
      <c r="A47" s="239" t="str">
        <f>IF(L47=1,"IMAN-"&amp;TEXT(COUNTIF($L$3:L47, "1"), "0"), "")</f>
        <v>IMAN-37</v>
      </c>
      <c r="B47" s="77" t="s">
        <v>9</v>
      </c>
      <c r="C47" s="95" t="s">
        <v>1592</v>
      </c>
      <c r="D47" s="167"/>
      <c r="E47" s="252"/>
      <c r="F47" s="81">
        <v>1</v>
      </c>
      <c r="G47" s="82" t="s">
        <v>67</v>
      </c>
      <c r="I47" s="110">
        <f>IF(NOT(ISBLANK($B47)),VLOOKUP($B47,specdata,2,FALSE()),"")</f>
        <v>5</v>
      </c>
      <c r="J47" s="110">
        <f>VLOOKUP(G47,AvailabilityData,2,FALSE())</f>
        <v>0</v>
      </c>
      <c r="K47" s="110">
        <f>I47*J47</f>
        <v>0</v>
      </c>
      <c r="L47" s="43">
        <v>1</v>
      </c>
      <c r="N47" s="51" t="s">
        <v>87</v>
      </c>
    </row>
    <row r="48" spans="1:14" ht="30" customHeight="1" x14ac:dyDescent="0.3">
      <c r="A48" s="239" t="str">
        <f>IF(L48=1,"IMAN-"&amp;TEXT(COUNTIF($L$3:L48, "1"), "0"), "")</f>
        <v>IMAN-38</v>
      </c>
      <c r="B48" s="403" t="s">
        <v>18</v>
      </c>
      <c r="C48" s="95" t="s">
        <v>1593</v>
      </c>
      <c r="D48" s="162"/>
      <c r="E48" s="262"/>
      <c r="F48" s="116">
        <v>1</v>
      </c>
      <c r="G48" s="117" t="s">
        <v>67</v>
      </c>
      <c r="I48" s="110">
        <f>IF(NOT(ISBLANK($B48)),VLOOKUP($B48,specdata,2,FALSE()),"")</f>
        <v>0</v>
      </c>
      <c r="J48" s="110">
        <f>VLOOKUP(G48,AvailabilityData,2,FALSE())</f>
        <v>0</v>
      </c>
      <c r="K48" s="110">
        <f>I48*J48</f>
        <v>0</v>
      </c>
      <c r="L48" s="43">
        <v>1</v>
      </c>
      <c r="N48" s="51" t="s">
        <v>87</v>
      </c>
    </row>
    <row r="49" spans="1:14" x14ac:dyDescent="0.3">
      <c r="A49" s="146" t="str">
        <f>IF(L49=1,"IMAN-"&amp;TEXT(COUNTIF($L$3:L49, "1"), "0"), "")</f>
        <v/>
      </c>
      <c r="B49" s="53"/>
      <c r="C49" s="141" t="s">
        <v>1594</v>
      </c>
      <c r="D49" s="160"/>
      <c r="E49" s="223"/>
      <c r="F49" s="75"/>
      <c r="G49" s="58"/>
    </row>
    <row r="50" spans="1:14" ht="30" customHeight="1" x14ac:dyDescent="0.3">
      <c r="A50" s="239" t="str">
        <f>IF(L50=1,"IMAN-"&amp;TEXT(COUNTIF($L$3:L50, "1"), "0"), "")</f>
        <v>IMAN-39</v>
      </c>
      <c r="B50" s="77" t="s">
        <v>10</v>
      </c>
      <c r="C50" s="119" t="s">
        <v>1595</v>
      </c>
      <c r="D50" s="167"/>
      <c r="E50" s="252"/>
      <c r="F50" s="81">
        <v>1</v>
      </c>
      <c r="G50" s="82" t="s">
        <v>67</v>
      </c>
      <c r="I50" s="110">
        <f>IF(NOT(ISBLANK($B50)),VLOOKUP($B50,specdata,2,FALSE()),"")</f>
        <v>1</v>
      </c>
      <c r="J50" s="110">
        <f>VLOOKUP(G50,AvailabilityData,2,FALSE())</f>
        <v>0</v>
      </c>
      <c r="K50" s="110">
        <f>I50*J50</f>
        <v>0</v>
      </c>
      <c r="L50" s="43">
        <v>1</v>
      </c>
      <c r="N50" s="51" t="s">
        <v>78</v>
      </c>
    </row>
    <row r="51" spans="1:14" ht="30" customHeight="1" x14ac:dyDescent="0.3">
      <c r="A51" s="239" t="str">
        <f>IF(L51=1,"IMAN-"&amp;TEXT(COUNTIF($L$3:L51, "1"), "0"), "")</f>
        <v>IMAN-40</v>
      </c>
      <c r="B51" s="77" t="s">
        <v>10</v>
      </c>
      <c r="C51" s="95" t="s">
        <v>1596</v>
      </c>
      <c r="D51" s="167"/>
      <c r="E51" s="252"/>
      <c r="F51" s="81">
        <v>1</v>
      </c>
      <c r="G51" s="82" t="s">
        <v>67</v>
      </c>
      <c r="I51" s="110">
        <f>IF(NOT(ISBLANK($B51)),VLOOKUP($B51,specdata,2,FALSE()),"")</f>
        <v>1</v>
      </c>
      <c r="J51" s="110">
        <f>VLOOKUP(G51,AvailabilityData,2,FALSE())</f>
        <v>0</v>
      </c>
      <c r="K51" s="110">
        <f>I51*J51</f>
        <v>0</v>
      </c>
      <c r="L51" s="43">
        <v>1</v>
      </c>
      <c r="N51" s="51" t="s">
        <v>78</v>
      </c>
    </row>
    <row r="52" spans="1:14" ht="30" customHeight="1" x14ac:dyDescent="0.3">
      <c r="A52" s="239" t="str">
        <f>IF(L52=1,"IMAN-"&amp;TEXT(COUNTIF($L$3:L52, "1"), "0"), "")</f>
        <v>IMAN-41</v>
      </c>
      <c r="B52" s="112" t="s">
        <v>10</v>
      </c>
      <c r="C52" s="95" t="s">
        <v>1597</v>
      </c>
      <c r="D52" s="162"/>
      <c r="E52" s="262"/>
      <c r="F52" s="116">
        <v>1</v>
      </c>
      <c r="G52" s="117" t="s">
        <v>67</v>
      </c>
      <c r="I52" s="110">
        <f>IF(NOT(ISBLANK($B52)),VLOOKUP($B52,specdata,2,FALSE()),"")</f>
        <v>1</v>
      </c>
      <c r="J52" s="110">
        <f>VLOOKUP(G52,AvailabilityData,2,FALSE())</f>
        <v>0</v>
      </c>
      <c r="K52" s="110">
        <f>I52*J52</f>
        <v>0</v>
      </c>
      <c r="L52" s="43">
        <v>1</v>
      </c>
      <c r="N52" s="51" t="s">
        <v>78</v>
      </c>
    </row>
    <row r="53" spans="1:14" x14ac:dyDescent="0.3">
      <c r="A53" s="146" t="str">
        <f>IF(L53=1,"IMAN-"&amp;TEXT(COUNTIF($L$3:L53, "1"), "0"), "")</f>
        <v/>
      </c>
      <c r="B53" s="53"/>
      <c r="C53" s="141" t="s">
        <v>1598</v>
      </c>
      <c r="D53" s="160"/>
      <c r="E53" s="223"/>
      <c r="F53" s="75"/>
      <c r="G53" s="58"/>
    </row>
    <row r="54" spans="1:14" ht="30" customHeight="1" x14ac:dyDescent="0.3">
      <c r="A54" s="239" t="str">
        <f>IF(L54=1,"IMAN-"&amp;TEXT(COUNTIF($L$3:L54, "1"), "0"), "")</f>
        <v>IMAN-42</v>
      </c>
      <c r="B54" s="77" t="s">
        <v>9</v>
      </c>
      <c r="C54" s="119" t="s">
        <v>1599</v>
      </c>
      <c r="D54" s="167"/>
      <c r="E54" s="252"/>
      <c r="F54" s="81">
        <v>1</v>
      </c>
      <c r="G54" s="82" t="s">
        <v>67</v>
      </c>
      <c r="I54" s="110">
        <f t="shared" ref="I54" si="9">IF(NOT(ISBLANK($B54)),VLOOKUP($B54,specdata,2,FALSE()),"")</f>
        <v>5</v>
      </c>
      <c r="J54" s="110">
        <f t="shared" ref="J54" si="10">VLOOKUP(G54,AvailabilityData,2,FALSE())</f>
        <v>0</v>
      </c>
      <c r="K54" s="110">
        <f t="shared" ref="K54" si="11">I54*J54</f>
        <v>0</v>
      </c>
      <c r="L54" s="43">
        <v>1</v>
      </c>
      <c r="N54" s="51" t="s">
        <v>87</v>
      </c>
    </row>
    <row r="55" spans="1:14" x14ac:dyDescent="0.3">
      <c r="A55" s="146" t="str">
        <f>IF(L55=1,"IMAN-"&amp;TEXT(COUNTIF($L$3:L55, "1"), "0"), "")</f>
        <v/>
      </c>
      <c r="B55" s="53"/>
      <c r="C55" s="141" t="s">
        <v>1256</v>
      </c>
      <c r="D55" s="160"/>
      <c r="E55" s="223"/>
      <c r="F55" s="75"/>
      <c r="G55" s="58"/>
    </row>
    <row r="56" spans="1:14" ht="30" customHeight="1" x14ac:dyDescent="0.3">
      <c r="A56" s="239" t="str">
        <f>IF(L56=1,"IMAN-"&amp;TEXT(COUNTIF($L$3:L56, "1"), "0"), "")</f>
        <v>IMAN-43</v>
      </c>
      <c r="B56" s="77" t="s">
        <v>10</v>
      </c>
      <c r="C56" s="119" t="s">
        <v>1600</v>
      </c>
      <c r="D56" s="167"/>
      <c r="E56" s="252"/>
      <c r="F56" s="81">
        <v>1</v>
      </c>
      <c r="G56" s="82" t="s">
        <v>67</v>
      </c>
      <c r="I56" s="110">
        <f>IF(NOT(ISBLANK($B56)),VLOOKUP($B56,specdata,2,FALSE()),"")</f>
        <v>1</v>
      </c>
      <c r="J56" s="110">
        <f>VLOOKUP(G56,AvailabilityData,2,FALSE())</f>
        <v>0</v>
      </c>
      <c r="K56" s="110">
        <f>I56*J56</f>
        <v>0</v>
      </c>
      <c r="L56" s="43">
        <v>1</v>
      </c>
      <c r="N56" s="51" t="s">
        <v>78</v>
      </c>
    </row>
    <row r="57" spans="1:14" ht="30" customHeight="1" x14ac:dyDescent="0.3">
      <c r="A57" s="239" t="str">
        <f>IF(L57=1,"IMAN-"&amp;TEXT(COUNTIF($L$3:L57, "1"), "0"), "")</f>
        <v>IMAN-44</v>
      </c>
      <c r="B57" s="112" t="s">
        <v>10</v>
      </c>
      <c r="C57" s="95" t="s">
        <v>1601</v>
      </c>
      <c r="D57" s="162"/>
      <c r="E57" s="262"/>
      <c r="F57" s="116">
        <v>1</v>
      </c>
      <c r="G57" s="117" t="s">
        <v>67</v>
      </c>
      <c r="I57" s="110">
        <f>IF(NOT(ISBLANK($B57)),VLOOKUP($B57,specdata,2,FALSE()),"")</f>
        <v>1</v>
      </c>
      <c r="J57" s="110">
        <f>VLOOKUP(G57,AvailabilityData,2,FALSE())</f>
        <v>0</v>
      </c>
      <c r="K57" s="110">
        <f>I57*J57</f>
        <v>0</v>
      </c>
      <c r="L57" s="43">
        <v>1</v>
      </c>
      <c r="N57" s="51" t="s">
        <v>78</v>
      </c>
    </row>
    <row r="58" spans="1:14" x14ac:dyDescent="0.3">
      <c r="A58" s="146" t="str">
        <f>IF(L58=1,"IMAN-"&amp;TEXT(COUNTIF($L$3:L58, "1"), "0"), "")</f>
        <v/>
      </c>
      <c r="B58" s="53"/>
      <c r="C58" s="141" t="s">
        <v>1602</v>
      </c>
      <c r="D58" s="160"/>
      <c r="E58" s="223"/>
      <c r="F58" s="75"/>
      <c r="G58" s="58"/>
    </row>
    <row r="59" spans="1:14" ht="48.75" customHeight="1" x14ac:dyDescent="0.3">
      <c r="A59" s="239" t="str">
        <f>IF(L59=1,"IMAN-"&amp;TEXT(COUNTIF($L$3:L59, "1"), "0"), "")</f>
        <v>IMAN-45</v>
      </c>
      <c r="B59" s="83" t="s">
        <v>10</v>
      </c>
      <c r="C59" s="119" t="s">
        <v>1603</v>
      </c>
      <c r="D59" s="167"/>
      <c r="E59" s="252"/>
      <c r="F59" s="81">
        <v>1</v>
      </c>
      <c r="G59" s="82" t="s">
        <v>67</v>
      </c>
      <c r="I59" s="110">
        <f>IF(NOT(ISBLANK($B59)),VLOOKUP($B59,specdata,2,FALSE()),"")</f>
        <v>1</v>
      </c>
      <c r="J59" s="110">
        <f>VLOOKUP(G59,AvailabilityData,2,FALSE())</f>
        <v>0</v>
      </c>
      <c r="K59" s="110">
        <f>I59*J59</f>
        <v>0</v>
      </c>
      <c r="L59" s="43">
        <v>1</v>
      </c>
      <c r="N59" s="51" t="s">
        <v>78</v>
      </c>
    </row>
    <row r="60" spans="1:14" ht="30" customHeight="1" x14ac:dyDescent="0.3">
      <c r="A60" s="239" t="str">
        <f>IF(L60=1,"IMAN-"&amp;TEXT(COUNTIF($L$3:L60, "1"), "0"), "")</f>
        <v>IMAN-46</v>
      </c>
      <c r="B60" s="77" t="s">
        <v>10</v>
      </c>
      <c r="C60" s="95" t="s">
        <v>1604</v>
      </c>
      <c r="D60" s="167"/>
      <c r="E60" s="252"/>
      <c r="F60" s="81">
        <v>1</v>
      </c>
      <c r="G60" s="82" t="s">
        <v>67</v>
      </c>
      <c r="I60" s="110">
        <f>IF(NOT(ISBLANK($B60)),VLOOKUP($B60,specdata,2,FALSE()),"")</f>
        <v>1</v>
      </c>
      <c r="J60" s="110">
        <f>VLOOKUP(G60,AvailabilityData,2,FALSE())</f>
        <v>0</v>
      </c>
      <c r="K60" s="110">
        <f>I60*J60</f>
        <v>0</v>
      </c>
      <c r="L60" s="43">
        <v>1</v>
      </c>
      <c r="N60" s="51" t="s">
        <v>78</v>
      </c>
    </row>
    <row r="61" spans="1:14" ht="30" customHeight="1" x14ac:dyDescent="0.3">
      <c r="A61" s="239" t="str">
        <f>IF(L61=1,"IMAN-"&amp;TEXT(COUNTIF($L$3:L61, "1"), "0"), "")</f>
        <v>IMAN-47</v>
      </c>
      <c r="B61" s="77" t="s">
        <v>10</v>
      </c>
      <c r="C61" s="95" t="s">
        <v>1605</v>
      </c>
      <c r="D61" s="167"/>
      <c r="E61" s="252"/>
      <c r="F61" s="81">
        <v>1</v>
      </c>
      <c r="G61" s="82" t="s">
        <v>67</v>
      </c>
      <c r="I61" s="110">
        <f>IF(NOT(ISBLANK($B61)),VLOOKUP($B61,specdata,2,FALSE()),"")</f>
        <v>1</v>
      </c>
      <c r="J61" s="110">
        <f>VLOOKUP(G61,AvailabilityData,2,FALSE())</f>
        <v>0</v>
      </c>
      <c r="K61" s="110">
        <f>I61*J61</f>
        <v>0</v>
      </c>
      <c r="L61" s="43">
        <v>1</v>
      </c>
      <c r="N61" s="51" t="s">
        <v>78</v>
      </c>
    </row>
    <row r="62" spans="1:14" ht="42" customHeight="1" x14ac:dyDescent="0.3">
      <c r="A62" s="239" t="str">
        <f>IF(L62=1,"IMAN-"&amp;TEXT(COUNTIF($L$3:L62, "1"), "0"), "")</f>
        <v>IMAN-48</v>
      </c>
      <c r="B62" s="112" t="s">
        <v>10</v>
      </c>
      <c r="C62" s="95" t="s">
        <v>1606</v>
      </c>
      <c r="D62" s="162"/>
      <c r="E62" s="262"/>
      <c r="F62" s="116">
        <v>1</v>
      </c>
      <c r="G62" s="117" t="s">
        <v>67</v>
      </c>
      <c r="I62" s="110">
        <f>IF(NOT(ISBLANK($B62)),VLOOKUP($B62,specdata,2,FALSE()),"")</f>
        <v>1</v>
      </c>
      <c r="J62" s="110">
        <f>VLOOKUP(G62,AvailabilityData,2,FALSE())</f>
        <v>0</v>
      </c>
      <c r="K62" s="110">
        <f>I62*J62</f>
        <v>0</v>
      </c>
      <c r="L62" s="43">
        <v>1</v>
      </c>
      <c r="N62" s="51" t="s">
        <v>78</v>
      </c>
    </row>
    <row r="63" spans="1:14" x14ac:dyDescent="0.3">
      <c r="A63" s="146" t="str">
        <f>IF(L63=1,"IMAN-"&amp;TEXT(COUNTIF($L$3:L63, "1"), "0"), "")</f>
        <v/>
      </c>
      <c r="B63" s="53"/>
      <c r="C63" s="141" t="s">
        <v>1607</v>
      </c>
      <c r="D63" s="160"/>
      <c r="E63" s="223"/>
      <c r="F63" s="75"/>
      <c r="G63" s="58"/>
    </row>
    <row r="64" spans="1:14" ht="30" customHeight="1" x14ac:dyDescent="0.3">
      <c r="A64" s="288" t="str">
        <f>IF(L64=1,"IMAN-"&amp;TEXT(COUNTIF($L$3:L64, "1"), "0"), "")</f>
        <v>IMAN-49</v>
      </c>
      <c r="B64" s="112" t="s">
        <v>9</v>
      </c>
      <c r="C64" s="119" t="s">
        <v>1608</v>
      </c>
      <c r="D64" s="162"/>
      <c r="E64" s="262"/>
      <c r="F64" s="116">
        <v>1</v>
      </c>
      <c r="G64" s="117" t="s">
        <v>67</v>
      </c>
      <c r="I64" s="110">
        <f>IF(NOT(ISBLANK($B64)),VLOOKUP($B64,specdata,2,FALSE()),"")</f>
        <v>5</v>
      </c>
      <c r="J64" s="110">
        <f>VLOOKUP(G64,AvailabilityData,2,FALSE())</f>
        <v>0</v>
      </c>
      <c r="K64" s="110">
        <f>I64*J64</f>
        <v>0</v>
      </c>
      <c r="L64" s="43">
        <v>1</v>
      </c>
      <c r="N64" s="51" t="s">
        <v>87</v>
      </c>
    </row>
    <row r="65" spans="1:14" ht="30" customHeight="1" x14ac:dyDescent="0.3">
      <c r="A65" s="146" t="str">
        <f>IF(L65=1,"IMAN-"&amp;TEXT(COUNTIF($L$3:L65, "1"), "0"), "")</f>
        <v/>
      </c>
      <c r="B65" s="53"/>
      <c r="C65" s="126" t="s">
        <v>1609</v>
      </c>
      <c r="D65" s="160"/>
      <c r="E65" s="223"/>
      <c r="F65" s="75"/>
      <c r="G65" s="58"/>
    </row>
    <row r="66" spans="1:14" ht="51" customHeight="1" x14ac:dyDescent="0.3">
      <c r="A66" s="239" t="str">
        <f>IF(L66=1,"IMAN-"&amp;TEXT(COUNTIF($L$3:L66, "1"), "0"), "")</f>
        <v>IMAN-50</v>
      </c>
      <c r="B66" s="77" t="s">
        <v>9</v>
      </c>
      <c r="C66" s="119" t="s">
        <v>1610</v>
      </c>
      <c r="D66" s="167"/>
      <c r="E66" s="252"/>
      <c r="F66" s="81">
        <v>1</v>
      </c>
      <c r="G66" s="82" t="s">
        <v>67</v>
      </c>
      <c r="I66" s="110">
        <f>IF(NOT(ISBLANK($B66)),VLOOKUP($B66,specdata,2,FALSE()),"")</f>
        <v>5</v>
      </c>
      <c r="J66" s="110">
        <f>VLOOKUP(G66,AvailabilityData,2,FALSE())</f>
        <v>0</v>
      </c>
      <c r="K66" s="110">
        <f>I66*J66</f>
        <v>0</v>
      </c>
      <c r="L66" s="43">
        <v>1</v>
      </c>
      <c r="N66" s="51" t="s">
        <v>87</v>
      </c>
    </row>
    <row r="67" spans="1:14" ht="30" customHeight="1" x14ac:dyDescent="0.3">
      <c r="A67" s="146" t="str">
        <f>IF(L67=1,"IMAN-"&amp;TEXT(COUNTIF($L$3:L67, "1"), "0"), "")</f>
        <v/>
      </c>
      <c r="B67" s="53"/>
      <c r="C67" s="141" t="s">
        <v>1611</v>
      </c>
      <c r="D67" s="160"/>
      <c r="E67" s="223"/>
      <c r="F67" s="75"/>
      <c r="G67" s="58"/>
    </row>
    <row r="68" spans="1:14" ht="30" customHeight="1" x14ac:dyDescent="0.3">
      <c r="A68" s="288" t="str">
        <f>IF(L68=1,"IMAN-"&amp;TEXT(COUNTIF($L$3:L68, "1"), "0"), "")</f>
        <v>IMAN-51</v>
      </c>
      <c r="B68" s="77" t="s">
        <v>9</v>
      </c>
      <c r="C68" s="119" t="s">
        <v>1612</v>
      </c>
      <c r="D68" s="167"/>
      <c r="E68" s="252"/>
      <c r="F68" s="81">
        <v>1</v>
      </c>
      <c r="G68" s="82" t="s">
        <v>67</v>
      </c>
      <c r="I68" s="110">
        <f>IF(NOT(ISBLANK($B68)),VLOOKUP($B68,specdata,2,FALSE()),"")</f>
        <v>5</v>
      </c>
      <c r="J68" s="110">
        <f>VLOOKUP(G68,AvailabilityData,2,FALSE())</f>
        <v>0</v>
      </c>
      <c r="K68" s="110">
        <f>I68*J68</f>
        <v>0</v>
      </c>
      <c r="L68" s="43">
        <v>1</v>
      </c>
      <c r="N68" s="51" t="s">
        <v>87</v>
      </c>
    </row>
    <row r="69" spans="1:14" ht="30" customHeight="1" x14ac:dyDescent="0.3">
      <c r="A69" s="288" t="str">
        <f>IF(L69=1,"IMAN-"&amp;TEXT(COUNTIF($L$3:L69, "1"), "0"), "")</f>
        <v>IMAN-52</v>
      </c>
      <c r="B69" s="77" t="s">
        <v>9</v>
      </c>
      <c r="C69" s="95" t="s">
        <v>1613</v>
      </c>
      <c r="D69" s="167"/>
      <c r="E69" s="252"/>
      <c r="F69" s="81">
        <v>1</v>
      </c>
      <c r="G69" s="82" t="s">
        <v>67</v>
      </c>
      <c r="I69" s="110">
        <f>IF(NOT(ISBLANK($B69)),VLOOKUP($B69,specdata,2,FALSE()),"")</f>
        <v>5</v>
      </c>
      <c r="J69" s="110">
        <f>VLOOKUP(G69,AvailabilityData,2,FALSE())</f>
        <v>0</v>
      </c>
      <c r="K69" s="110">
        <f>I69*J69</f>
        <v>0</v>
      </c>
      <c r="L69" s="43">
        <v>1</v>
      </c>
      <c r="N69" s="51" t="s">
        <v>87</v>
      </c>
    </row>
    <row r="70" spans="1:14" ht="30" customHeight="1" x14ac:dyDescent="0.3">
      <c r="A70" s="288" t="str">
        <f>IF(L70=1,"IMAN-"&amp;TEXT(COUNTIF($L$3:L70, "1"), "0"), "")</f>
        <v>IMAN-53</v>
      </c>
      <c r="B70" s="77" t="s">
        <v>9</v>
      </c>
      <c r="C70" s="95" t="s">
        <v>1614</v>
      </c>
      <c r="D70" s="167"/>
      <c r="E70" s="252"/>
      <c r="F70" s="81">
        <v>1</v>
      </c>
      <c r="G70" s="82" t="s">
        <v>67</v>
      </c>
      <c r="I70" s="110">
        <f>IF(NOT(ISBLANK($B70)),VLOOKUP($B70,specdata,2,FALSE()),"")</f>
        <v>5</v>
      </c>
      <c r="J70" s="110">
        <f>VLOOKUP(G70,AvailabilityData,2,FALSE())</f>
        <v>0</v>
      </c>
      <c r="K70" s="110">
        <f>I70*J70</f>
        <v>0</v>
      </c>
      <c r="L70" s="43">
        <v>1</v>
      </c>
      <c r="N70" s="51" t="s">
        <v>87</v>
      </c>
    </row>
    <row r="71" spans="1:14" ht="30" customHeight="1" x14ac:dyDescent="0.3">
      <c r="A71" s="288" t="str">
        <f>IF(L71=1,"IMAN-"&amp;TEXT(COUNTIF($L$3:L71, "1"), "0"), "")</f>
        <v>IMAN-54</v>
      </c>
      <c r="B71" s="112" t="s">
        <v>9</v>
      </c>
      <c r="C71" s="95" t="s">
        <v>1615</v>
      </c>
      <c r="D71" s="162"/>
      <c r="E71" s="262"/>
      <c r="F71" s="116">
        <v>1</v>
      </c>
      <c r="G71" s="117" t="s">
        <v>67</v>
      </c>
      <c r="I71" s="110">
        <f>IF(NOT(ISBLANK($B71)),VLOOKUP($B71,specdata,2,FALSE()),"")</f>
        <v>5</v>
      </c>
      <c r="J71" s="110">
        <f>VLOOKUP(G71,AvailabilityData,2,FALSE())</f>
        <v>0</v>
      </c>
      <c r="K71" s="110">
        <f>I71*J71</f>
        <v>0</v>
      </c>
      <c r="L71" s="43">
        <v>1</v>
      </c>
      <c r="N71" s="51" t="s">
        <v>87</v>
      </c>
    </row>
    <row r="72" spans="1:14" x14ac:dyDescent="0.3">
      <c r="A72" s="146" t="str">
        <f>IF(L72=1,"IMAN-"&amp;TEXT(COUNTIF($L$3:L72, "1"), "0"), "")</f>
        <v/>
      </c>
      <c r="B72" s="53"/>
      <c r="C72" s="141" t="s">
        <v>1616</v>
      </c>
      <c r="D72" s="160"/>
      <c r="E72" s="223"/>
      <c r="F72" s="75"/>
      <c r="G72" s="58"/>
    </row>
    <row r="73" spans="1:14" ht="30" customHeight="1" x14ac:dyDescent="0.3">
      <c r="A73" s="288" t="str">
        <f>IF(L73=1,"IMAN-"&amp;TEXT(COUNTIF($L$3:L73, "1"), "0"), "")</f>
        <v>IMAN-55</v>
      </c>
      <c r="B73" s="112" t="s">
        <v>10</v>
      </c>
      <c r="C73" s="119" t="s">
        <v>1617</v>
      </c>
      <c r="D73" s="162"/>
      <c r="E73" s="262"/>
      <c r="F73" s="116">
        <v>1</v>
      </c>
      <c r="G73" s="117" t="s">
        <v>67</v>
      </c>
      <c r="I73" s="110">
        <f>IF(NOT(ISBLANK($B73)),VLOOKUP($B73,specdata,2,FALSE()),"")</f>
        <v>1</v>
      </c>
      <c r="J73" s="110">
        <f>VLOOKUP(G73,AvailabilityData,2,FALSE())</f>
        <v>0</v>
      </c>
      <c r="K73" s="110">
        <f>I73*J73</f>
        <v>0</v>
      </c>
      <c r="L73" s="43">
        <v>1</v>
      </c>
      <c r="N73" s="51" t="s">
        <v>78</v>
      </c>
    </row>
    <row r="74" spans="1:14" x14ac:dyDescent="0.3">
      <c r="A74" s="146" t="str">
        <f>IF(L74=1,"IMAN-"&amp;TEXT(COUNTIF($L$3:L74, "1"), "0"), "")</f>
        <v/>
      </c>
      <c r="B74" s="53"/>
      <c r="C74" s="126" t="s">
        <v>1618</v>
      </c>
      <c r="D74" s="160"/>
      <c r="E74" s="223"/>
      <c r="F74" s="75"/>
      <c r="G74" s="58"/>
    </row>
    <row r="75" spans="1:14" ht="30" customHeight="1" x14ac:dyDescent="0.3">
      <c r="A75" s="239" t="str">
        <f>IF(L75=1,"IMAN-"&amp;TEXT(COUNTIF($L$3:L75, "1"), "0"), "")</f>
        <v>IMAN-56</v>
      </c>
      <c r="B75" s="77" t="s">
        <v>10</v>
      </c>
      <c r="C75" s="78" t="s">
        <v>1619</v>
      </c>
      <c r="D75" s="167"/>
      <c r="E75" s="252"/>
      <c r="F75" s="81">
        <v>1</v>
      </c>
      <c r="G75" s="82" t="s">
        <v>67</v>
      </c>
      <c r="I75" s="110">
        <f t="shared" ref="I75:I80" si="12">IF(NOT(ISBLANK($B75)),VLOOKUP($B75,specdata,2,FALSE()),"")</f>
        <v>1</v>
      </c>
      <c r="J75" s="110">
        <f t="shared" ref="J75:J80" si="13">VLOOKUP(G75,AvailabilityData,2,FALSE())</f>
        <v>0</v>
      </c>
      <c r="K75" s="110">
        <f t="shared" ref="K75:K80" si="14">I75*J75</f>
        <v>0</v>
      </c>
      <c r="L75" s="43">
        <v>1</v>
      </c>
      <c r="N75" s="51" t="s">
        <v>78</v>
      </c>
    </row>
    <row r="76" spans="1:14" ht="30" customHeight="1" x14ac:dyDescent="0.3">
      <c r="A76" s="239" t="str">
        <f>IF(L76=1,"IMAN-"&amp;TEXT(COUNTIF($L$3:L76, "1"), "0"), "")</f>
        <v>IMAN-57</v>
      </c>
      <c r="B76" s="77" t="s">
        <v>10</v>
      </c>
      <c r="C76" s="84" t="s">
        <v>1620</v>
      </c>
      <c r="D76" s="167"/>
      <c r="E76" s="252"/>
      <c r="F76" s="81">
        <v>1</v>
      </c>
      <c r="G76" s="82" t="s">
        <v>67</v>
      </c>
      <c r="I76" s="110">
        <f t="shared" si="12"/>
        <v>1</v>
      </c>
      <c r="J76" s="110">
        <f t="shared" si="13"/>
        <v>0</v>
      </c>
      <c r="K76" s="110">
        <f t="shared" si="14"/>
        <v>0</v>
      </c>
      <c r="L76" s="43">
        <v>1</v>
      </c>
      <c r="N76" s="51" t="s">
        <v>78</v>
      </c>
    </row>
    <row r="77" spans="1:14" ht="30" customHeight="1" x14ac:dyDescent="0.3">
      <c r="A77" s="239" t="str">
        <f>IF(L77=1,"IMAN-"&amp;TEXT(COUNTIF($L$3:L77, "1"), "0"), "")</f>
        <v>IMAN-58</v>
      </c>
      <c r="B77" s="77" t="s">
        <v>10</v>
      </c>
      <c r="C77" s="84" t="s">
        <v>1621</v>
      </c>
      <c r="D77" s="167"/>
      <c r="E77" s="252"/>
      <c r="F77" s="81">
        <v>1</v>
      </c>
      <c r="G77" s="82" t="s">
        <v>67</v>
      </c>
      <c r="I77" s="110">
        <f t="shared" si="12"/>
        <v>1</v>
      </c>
      <c r="J77" s="110">
        <f t="shared" si="13"/>
        <v>0</v>
      </c>
      <c r="K77" s="110">
        <f t="shared" si="14"/>
        <v>0</v>
      </c>
      <c r="L77" s="43">
        <v>1</v>
      </c>
      <c r="N77" s="51" t="s">
        <v>78</v>
      </c>
    </row>
    <row r="78" spans="1:14" ht="30" customHeight="1" x14ac:dyDescent="0.3">
      <c r="A78" s="239" t="str">
        <f>IF(L78=1,"IMAN-"&amp;TEXT(COUNTIF($L$3:L78, "1"), "0"), "")</f>
        <v>IMAN-59</v>
      </c>
      <c r="B78" s="77" t="s">
        <v>10</v>
      </c>
      <c r="C78" s="84" t="s">
        <v>1622</v>
      </c>
      <c r="D78" s="167"/>
      <c r="E78" s="252"/>
      <c r="F78" s="81">
        <v>1</v>
      </c>
      <c r="G78" s="82" t="s">
        <v>67</v>
      </c>
      <c r="I78" s="110">
        <f t="shared" si="12"/>
        <v>1</v>
      </c>
      <c r="J78" s="110">
        <f t="shared" si="13"/>
        <v>0</v>
      </c>
      <c r="K78" s="110">
        <f t="shared" si="14"/>
        <v>0</v>
      </c>
      <c r="L78" s="43">
        <v>1</v>
      </c>
      <c r="N78" s="51" t="s">
        <v>78</v>
      </c>
    </row>
    <row r="79" spans="1:14" ht="30" customHeight="1" x14ac:dyDescent="0.3">
      <c r="A79" s="239" t="str">
        <f>IF(L79=1,"IMAN-"&amp;TEXT(COUNTIF($L$3:L79, "1"), "0"), "")</f>
        <v>IMAN-60</v>
      </c>
      <c r="B79" s="77" t="s">
        <v>10</v>
      </c>
      <c r="C79" s="84" t="s">
        <v>1623</v>
      </c>
      <c r="D79" s="167"/>
      <c r="E79" s="252"/>
      <c r="F79" s="81">
        <v>1</v>
      </c>
      <c r="G79" s="82" t="s">
        <v>67</v>
      </c>
      <c r="I79" s="110">
        <f t="shared" si="12"/>
        <v>1</v>
      </c>
      <c r="J79" s="110">
        <f t="shared" si="13"/>
        <v>0</v>
      </c>
      <c r="K79" s="110">
        <f t="shared" si="14"/>
        <v>0</v>
      </c>
      <c r="L79" s="43">
        <v>1</v>
      </c>
      <c r="N79" s="51" t="s">
        <v>78</v>
      </c>
    </row>
    <row r="80" spans="1:14" ht="30" customHeight="1" x14ac:dyDescent="0.3">
      <c r="A80" s="239" t="str">
        <f>IF(L80=1,"IMAN-"&amp;TEXT(COUNTIF($L$3:L80, "1"), "0"), "")</f>
        <v>IMAN-61</v>
      </c>
      <c r="B80" s="112" t="s">
        <v>10</v>
      </c>
      <c r="C80" s="84" t="s">
        <v>1624</v>
      </c>
      <c r="D80" s="162"/>
      <c r="E80" s="262"/>
      <c r="F80" s="116">
        <v>1</v>
      </c>
      <c r="G80" s="117" t="s">
        <v>67</v>
      </c>
      <c r="I80" s="110">
        <f t="shared" si="12"/>
        <v>1</v>
      </c>
      <c r="J80" s="110">
        <f t="shared" si="13"/>
        <v>0</v>
      </c>
      <c r="K80" s="110">
        <f t="shared" si="14"/>
        <v>0</v>
      </c>
      <c r="L80" s="43">
        <v>1</v>
      </c>
      <c r="N80" s="51" t="s">
        <v>78</v>
      </c>
    </row>
    <row r="81" spans="1:14" x14ac:dyDescent="0.3">
      <c r="A81" s="146" t="str">
        <f>IF(L81=1,"IMAN-"&amp;TEXT(COUNTIF($L$3:L81, "1"), "0"), "")</f>
        <v/>
      </c>
      <c r="B81" s="53"/>
      <c r="C81" s="126" t="s">
        <v>1625</v>
      </c>
      <c r="D81" s="160"/>
      <c r="E81" s="223"/>
      <c r="F81" s="75"/>
      <c r="G81" s="58"/>
    </row>
    <row r="82" spans="1:14" ht="30" customHeight="1" x14ac:dyDescent="0.3">
      <c r="A82" s="239" t="str">
        <f>IF(L82=1,"IMAN-"&amp;TEXT(COUNTIF($L$3:L82, "1"), "0"), "")</f>
        <v>IMAN-62</v>
      </c>
      <c r="B82" s="77" t="s">
        <v>10</v>
      </c>
      <c r="C82" s="78" t="s">
        <v>1626</v>
      </c>
      <c r="D82" s="167"/>
      <c r="E82" s="252"/>
      <c r="F82" s="81">
        <v>1</v>
      </c>
      <c r="G82" s="82" t="s">
        <v>67</v>
      </c>
      <c r="I82" s="110">
        <f t="shared" ref="I82:I87" si="15">IF(NOT(ISBLANK($B82)),VLOOKUP($B82,specdata,2,FALSE()),"")</f>
        <v>1</v>
      </c>
      <c r="J82" s="110">
        <f t="shared" ref="J82:J87" si="16">VLOOKUP(G82,AvailabilityData,2,FALSE())</f>
        <v>0</v>
      </c>
      <c r="K82" s="110">
        <f t="shared" ref="K82:K87" si="17">I82*J82</f>
        <v>0</v>
      </c>
      <c r="L82" s="43">
        <v>1</v>
      </c>
      <c r="N82" s="51" t="s">
        <v>78</v>
      </c>
    </row>
    <row r="83" spans="1:14" ht="30" customHeight="1" x14ac:dyDescent="0.3">
      <c r="A83" s="239" t="str">
        <f>IF(L83=1,"IMAN-"&amp;TEXT(COUNTIF($L$3:L83, "1"), "0"), "")</f>
        <v>IMAN-63</v>
      </c>
      <c r="B83" s="77" t="s">
        <v>10</v>
      </c>
      <c r="C83" s="84" t="s">
        <v>1627</v>
      </c>
      <c r="D83" s="167"/>
      <c r="E83" s="252"/>
      <c r="F83" s="81">
        <v>1</v>
      </c>
      <c r="G83" s="82" t="s">
        <v>67</v>
      </c>
      <c r="I83" s="110">
        <f t="shared" si="15"/>
        <v>1</v>
      </c>
      <c r="J83" s="110">
        <f t="shared" si="16"/>
        <v>0</v>
      </c>
      <c r="K83" s="110">
        <f t="shared" si="17"/>
        <v>0</v>
      </c>
      <c r="L83" s="43">
        <v>1</v>
      </c>
      <c r="N83" s="51" t="s">
        <v>78</v>
      </c>
    </row>
    <row r="84" spans="1:14" ht="30" customHeight="1" x14ac:dyDescent="0.3">
      <c r="A84" s="239" t="str">
        <f>IF(L84=1,"IMAN-"&amp;TEXT(COUNTIF($L$3:L84, "1"), "0"), "")</f>
        <v>IMAN-64</v>
      </c>
      <c r="B84" s="77" t="s">
        <v>10</v>
      </c>
      <c r="C84" s="84" t="s">
        <v>1628</v>
      </c>
      <c r="D84" s="167"/>
      <c r="E84" s="252"/>
      <c r="F84" s="81">
        <v>1</v>
      </c>
      <c r="G84" s="82" t="s">
        <v>67</v>
      </c>
      <c r="I84" s="110">
        <f t="shared" si="15"/>
        <v>1</v>
      </c>
      <c r="J84" s="110">
        <f t="shared" si="16"/>
        <v>0</v>
      </c>
      <c r="K84" s="110">
        <f t="shared" si="17"/>
        <v>0</v>
      </c>
      <c r="L84" s="43">
        <v>1</v>
      </c>
      <c r="N84" s="51" t="s">
        <v>78</v>
      </c>
    </row>
    <row r="85" spans="1:14" ht="30" customHeight="1" x14ac:dyDescent="0.3">
      <c r="A85" s="239" t="str">
        <f>IF(L85=1,"IMAN-"&amp;TEXT(COUNTIF($L$3:L85, "1"), "0"), "")</f>
        <v>IMAN-65</v>
      </c>
      <c r="B85" s="77" t="s">
        <v>10</v>
      </c>
      <c r="C85" s="84" t="s">
        <v>1629</v>
      </c>
      <c r="D85" s="167"/>
      <c r="E85" s="252"/>
      <c r="F85" s="81">
        <v>1</v>
      </c>
      <c r="G85" s="82" t="s">
        <v>67</v>
      </c>
      <c r="I85" s="110">
        <f t="shared" si="15"/>
        <v>1</v>
      </c>
      <c r="J85" s="110">
        <f t="shared" si="16"/>
        <v>0</v>
      </c>
      <c r="K85" s="110">
        <f t="shared" si="17"/>
        <v>0</v>
      </c>
      <c r="L85" s="43">
        <v>1</v>
      </c>
      <c r="N85" s="51" t="s">
        <v>78</v>
      </c>
    </row>
    <row r="86" spans="1:14" ht="30" customHeight="1" x14ac:dyDescent="0.3">
      <c r="A86" s="239" t="str">
        <f>IF(L86=1,"IMAN-"&amp;TEXT(COUNTIF($L$3:L86, "1"), "0"), "")</f>
        <v>IMAN-66</v>
      </c>
      <c r="B86" s="77" t="s">
        <v>10</v>
      </c>
      <c r="C86" s="84" t="s">
        <v>1630</v>
      </c>
      <c r="D86" s="167"/>
      <c r="E86" s="252"/>
      <c r="F86" s="81">
        <v>1</v>
      </c>
      <c r="G86" s="82" t="s">
        <v>67</v>
      </c>
      <c r="I86" s="110">
        <f t="shared" si="15"/>
        <v>1</v>
      </c>
      <c r="J86" s="110">
        <f t="shared" si="16"/>
        <v>0</v>
      </c>
      <c r="K86" s="110">
        <f t="shared" si="17"/>
        <v>0</v>
      </c>
      <c r="L86" s="43">
        <v>1</v>
      </c>
      <c r="N86" s="51" t="s">
        <v>78</v>
      </c>
    </row>
    <row r="87" spans="1:14" ht="30" customHeight="1" x14ac:dyDescent="0.3">
      <c r="A87" s="239" t="str">
        <f>IF(L87=1,"IMAN-"&amp;TEXT(COUNTIF($L$3:L87, "1"), "0"), "")</f>
        <v>IMAN-67</v>
      </c>
      <c r="B87" s="112" t="s">
        <v>10</v>
      </c>
      <c r="C87" s="84" t="s">
        <v>1631</v>
      </c>
      <c r="D87" s="162"/>
      <c r="E87" s="262"/>
      <c r="F87" s="116">
        <v>1</v>
      </c>
      <c r="G87" s="117" t="s">
        <v>67</v>
      </c>
      <c r="I87" s="110">
        <f t="shared" si="15"/>
        <v>1</v>
      </c>
      <c r="J87" s="110">
        <f t="shared" si="16"/>
        <v>0</v>
      </c>
      <c r="K87" s="110">
        <f t="shared" si="17"/>
        <v>0</v>
      </c>
      <c r="L87" s="43">
        <v>1</v>
      </c>
      <c r="N87" s="51" t="s">
        <v>78</v>
      </c>
    </row>
    <row r="88" spans="1:14" ht="30" customHeight="1" x14ac:dyDescent="0.3">
      <c r="A88" s="146" t="str">
        <f>IF(L88=1,"IMAN-"&amp;TEXT(COUNTIF($L$3:L88, "1"), "0"), "")</f>
        <v/>
      </c>
      <c r="B88" s="53"/>
      <c r="C88" s="126" t="s">
        <v>1632</v>
      </c>
      <c r="D88" s="160"/>
      <c r="E88" s="223"/>
      <c r="F88" s="75"/>
      <c r="G88" s="58"/>
    </row>
    <row r="89" spans="1:14" ht="30" customHeight="1" x14ac:dyDescent="0.3">
      <c r="A89" s="239" t="str">
        <f>IF(L89=1,"IMAN-"&amp;TEXT(COUNTIF($L$3:L89, "1"), "0"), "")</f>
        <v>IMAN-68</v>
      </c>
      <c r="B89" s="112" t="s">
        <v>10</v>
      </c>
      <c r="C89" s="78" t="s">
        <v>1633</v>
      </c>
      <c r="D89" s="162"/>
      <c r="E89" s="262"/>
      <c r="F89" s="116">
        <v>1</v>
      </c>
      <c r="G89" s="117" t="s">
        <v>67</v>
      </c>
      <c r="I89" s="110">
        <f>IF(NOT(ISBLANK($B89)),VLOOKUP($B89,specdata,2,FALSE()),"")</f>
        <v>1</v>
      </c>
      <c r="J89" s="110">
        <f>VLOOKUP(G89,AvailabilityData,2,FALSE())</f>
        <v>0</v>
      </c>
      <c r="K89" s="110">
        <f>I89*J89</f>
        <v>0</v>
      </c>
      <c r="L89" s="43">
        <v>1</v>
      </c>
      <c r="N89" s="51" t="s">
        <v>78</v>
      </c>
    </row>
    <row r="90" spans="1:14" x14ac:dyDescent="0.3">
      <c r="A90" s="146" t="str">
        <f>IF(L90=1,"IMAN-"&amp;TEXT(COUNTIF($L$3:L90, "1"), "0"), "")</f>
        <v/>
      </c>
      <c r="B90" s="53"/>
      <c r="C90" s="141" t="s">
        <v>1634</v>
      </c>
      <c r="D90" s="160"/>
      <c r="E90" s="223"/>
      <c r="F90" s="75"/>
      <c r="G90" s="58"/>
    </row>
    <row r="91" spans="1:14" ht="62.4" x14ac:dyDescent="0.3">
      <c r="A91" s="288" t="str">
        <f>IF(L91=1,"IMAN-"&amp;TEXT(COUNTIF($L$3:L91, "1"), "0"), "")</f>
        <v>IMAN-69</v>
      </c>
      <c r="B91" s="112" t="s">
        <v>10</v>
      </c>
      <c r="C91" s="119" t="s">
        <v>1635</v>
      </c>
      <c r="D91" s="162"/>
      <c r="E91" s="262"/>
      <c r="F91" s="116">
        <v>1</v>
      </c>
      <c r="G91" s="117" t="s">
        <v>67</v>
      </c>
      <c r="I91" s="110">
        <f>IF(NOT(ISBLANK($B91)),VLOOKUP($B91,specdata,2,FALSE()),"")</f>
        <v>1</v>
      </c>
      <c r="J91" s="110">
        <f>VLOOKUP(G91,AvailabilityData,2,FALSE())</f>
        <v>0</v>
      </c>
      <c r="K91" s="110">
        <f>I91*J91</f>
        <v>0</v>
      </c>
      <c r="L91" s="43">
        <v>1</v>
      </c>
      <c r="N91" s="51" t="s">
        <v>78</v>
      </c>
    </row>
    <row r="92" spans="1:14" x14ac:dyDescent="0.3">
      <c r="A92" s="146" t="str">
        <f>IF(L92=1,"IMAN-"&amp;TEXT(COUNTIF($L$3:L92, "1"), "0"), "")</f>
        <v/>
      </c>
      <c r="B92" s="53"/>
      <c r="C92" s="144" t="s">
        <v>1636</v>
      </c>
      <c r="D92" s="160"/>
      <c r="E92" s="223"/>
      <c r="F92" s="75"/>
      <c r="G92" s="58"/>
    </row>
    <row r="93" spans="1:14" ht="46.8" x14ac:dyDescent="0.3">
      <c r="A93" s="239" t="str">
        <f>IF(L93=1,"IMAN-"&amp;TEXT(COUNTIF($L$3:L93, "1"), "0"), "")</f>
        <v>IMAN-70</v>
      </c>
      <c r="B93" s="77" t="s">
        <v>10</v>
      </c>
      <c r="C93" s="119" t="s">
        <v>1637</v>
      </c>
      <c r="D93" s="167"/>
      <c r="E93" s="252"/>
      <c r="F93" s="81">
        <v>1</v>
      </c>
      <c r="G93" s="82" t="s">
        <v>67</v>
      </c>
      <c r="I93" s="110">
        <f>IF(NOT(ISBLANK($B93)),VLOOKUP($B93,specdata,2,FALSE()),"")</f>
        <v>1</v>
      </c>
      <c r="J93" s="110">
        <f>VLOOKUP(G93,AvailabilityData,2,FALSE())</f>
        <v>0</v>
      </c>
      <c r="K93" s="110">
        <f>I93*J93</f>
        <v>0</v>
      </c>
      <c r="L93" s="43">
        <v>1</v>
      </c>
      <c r="N93" s="51" t="s">
        <v>78</v>
      </c>
    </row>
    <row r="94" spans="1:14" ht="46.8" x14ac:dyDescent="0.3">
      <c r="A94" s="239" t="str">
        <f>IF(L94=1,"IMAN-"&amp;TEXT(COUNTIF($L$3:L94, "1"), "0"), "")</f>
        <v>IMAN-71</v>
      </c>
      <c r="B94" s="112" t="s">
        <v>10</v>
      </c>
      <c r="C94" s="95" t="s">
        <v>1638</v>
      </c>
      <c r="D94" s="162"/>
      <c r="E94" s="262"/>
      <c r="F94" s="116">
        <v>1</v>
      </c>
      <c r="G94" s="117" t="s">
        <v>67</v>
      </c>
      <c r="I94" s="110">
        <f>IF(NOT(ISBLANK($B94)),VLOOKUP($B94,specdata,2,FALSE()),"")</f>
        <v>1</v>
      </c>
      <c r="J94" s="110">
        <f>VLOOKUP(G94,AvailabilityData,2,FALSE())</f>
        <v>0</v>
      </c>
      <c r="K94" s="110">
        <f>I94*J94</f>
        <v>0</v>
      </c>
      <c r="L94" s="43">
        <v>1</v>
      </c>
      <c r="N94" s="51" t="s">
        <v>78</v>
      </c>
    </row>
    <row r="95" spans="1:14" ht="30" customHeight="1" x14ac:dyDescent="0.3">
      <c r="A95" s="146" t="str">
        <f>IF(L95=1,"IMAN-"&amp;TEXT(COUNTIF($L$3:L95, "1"), "0"), "")</f>
        <v/>
      </c>
      <c r="B95" s="53"/>
      <c r="C95" s="126" t="s">
        <v>1639</v>
      </c>
      <c r="D95" s="160"/>
      <c r="E95" s="223"/>
      <c r="F95" s="75"/>
      <c r="G95" s="58"/>
    </row>
    <row r="96" spans="1:14" ht="30" customHeight="1" x14ac:dyDescent="0.3">
      <c r="A96" s="239" t="str">
        <f>IF(L96=1,"IMAN-"&amp;TEXT(COUNTIF($L$3:L96, "1"), "0"), "")</f>
        <v>IMAN-72</v>
      </c>
      <c r="B96" s="112" t="s">
        <v>9</v>
      </c>
      <c r="C96" s="84" t="s">
        <v>1641</v>
      </c>
      <c r="D96" s="162"/>
      <c r="E96" s="262"/>
      <c r="F96" s="116">
        <v>1</v>
      </c>
      <c r="G96" s="117" t="s">
        <v>67</v>
      </c>
      <c r="I96" s="110">
        <f>IF(NOT(ISBLANK($B96)),VLOOKUP($B96,specdata,2,FALSE()),"")</f>
        <v>5</v>
      </c>
      <c r="J96" s="110">
        <f>VLOOKUP(G96,AvailabilityData,2,FALSE())</f>
        <v>0</v>
      </c>
      <c r="K96" s="110">
        <f>I96*J96</f>
        <v>0</v>
      </c>
      <c r="L96" s="43">
        <v>1</v>
      </c>
      <c r="N96" s="51" t="s">
        <v>87</v>
      </c>
    </row>
    <row r="97" spans="1:14" ht="30" customHeight="1" x14ac:dyDescent="0.3">
      <c r="A97" s="146" t="str">
        <f>IF(L97=1,"IMAN-"&amp;TEXT(COUNTIF($L$3:L97, "1"), "0"), "")</f>
        <v/>
      </c>
      <c r="B97" s="53"/>
      <c r="C97" s="126" t="s">
        <v>1642</v>
      </c>
      <c r="D97" s="160"/>
      <c r="E97" s="223"/>
      <c r="F97" s="75"/>
      <c r="G97" s="58"/>
    </row>
    <row r="98" spans="1:14" ht="30" customHeight="1" x14ac:dyDescent="0.3">
      <c r="A98" s="239" t="str">
        <f>IF(L98=1,"IMAN-"&amp;TEXT(COUNTIF($L$3:L98, "1"), "0"), "")</f>
        <v>IMAN-73</v>
      </c>
      <c r="B98" s="77" t="s">
        <v>9</v>
      </c>
      <c r="C98" s="78" t="s">
        <v>613</v>
      </c>
      <c r="D98" s="167"/>
      <c r="E98" s="252"/>
      <c r="F98" s="81">
        <v>1</v>
      </c>
      <c r="G98" s="82" t="s">
        <v>67</v>
      </c>
      <c r="I98" s="110">
        <f t="shared" ref="I98:I107" si="18">IF(NOT(ISBLANK($B98)),VLOOKUP($B98,specdata,2,FALSE()),"")</f>
        <v>5</v>
      </c>
      <c r="J98" s="110">
        <f t="shared" ref="J98:J107" si="19">VLOOKUP(G98,AvailabilityData,2,FALSE())</f>
        <v>0</v>
      </c>
      <c r="K98" s="110">
        <f t="shared" ref="K98:K107" si="20">I98*J98</f>
        <v>0</v>
      </c>
      <c r="L98" s="43">
        <v>1</v>
      </c>
      <c r="N98" s="51" t="s">
        <v>87</v>
      </c>
    </row>
    <row r="99" spans="1:14" ht="30" customHeight="1" x14ac:dyDescent="0.3">
      <c r="A99" s="239" t="str">
        <f>IF(L99=1,"IMAN-"&amp;TEXT(COUNTIF($L$3:L99, "1"), "0"), "")</f>
        <v>IMAN-74</v>
      </c>
      <c r="B99" s="77" t="s">
        <v>9</v>
      </c>
      <c r="C99" s="84" t="s">
        <v>1643</v>
      </c>
      <c r="D99" s="167"/>
      <c r="E99" s="252"/>
      <c r="F99" s="81">
        <v>1</v>
      </c>
      <c r="G99" s="82" t="s">
        <v>67</v>
      </c>
      <c r="I99" s="110">
        <f t="shared" si="18"/>
        <v>5</v>
      </c>
      <c r="J99" s="110">
        <f t="shared" si="19"/>
        <v>0</v>
      </c>
      <c r="K99" s="110">
        <f t="shared" si="20"/>
        <v>0</v>
      </c>
      <c r="L99" s="43">
        <v>1</v>
      </c>
      <c r="N99" s="51" t="s">
        <v>87</v>
      </c>
    </row>
    <row r="100" spans="1:14" ht="30" customHeight="1" x14ac:dyDescent="0.3">
      <c r="A100" s="239" t="str">
        <f>IF(L100=1,"IMAN-"&amp;TEXT(COUNTIF($L$3:L100, "1"), "0"), "")</f>
        <v>IMAN-75</v>
      </c>
      <c r="B100" s="77" t="s">
        <v>9</v>
      </c>
      <c r="C100" s="84" t="s">
        <v>704</v>
      </c>
      <c r="D100" s="167"/>
      <c r="E100" s="252"/>
      <c r="F100" s="81">
        <v>1</v>
      </c>
      <c r="G100" s="82" t="s">
        <v>67</v>
      </c>
      <c r="I100" s="110">
        <f t="shared" si="18"/>
        <v>5</v>
      </c>
      <c r="J100" s="110">
        <f t="shared" si="19"/>
        <v>0</v>
      </c>
      <c r="K100" s="110">
        <f t="shared" si="20"/>
        <v>0</v>
      </c>
      <c r="L100" s="43">
        <v>1</v>
      </c>
      <c r="N100" s="51" t="s">
        <v>87</v>
      </c>
    </row>
    <row r="101" spans="1:14" ht="30" customHeight="1" x14ac:dyDescent="0.3">
      <c r="A101" s="239" t="str">
        <f>IF(L101=1,"IMAN-"&amp;TEXT(COUNTIF($L$3:L101, "1"), "0"), "")</f>
        <v>IMAN-76</v>
      </c>
      <c r="B101" s="77" t="s">
        <v>9</v>
      </c>
      <c r="C101" s="84" t="s">
        <v>1644</v>
      </c>
      <c r="D101" s="167"/>
      <c r="E101" s="252"/>
      <c r="F101" s="81">
        <v>1</v>
      </c>
      <c r="G101" s="82" t="s">
        <v>67</v>
      </c>
      <c r="I101" s="110">
        <f t="shared" si="18"/>
        <v>5</v>
      </c>
      <c r="J101" s="110">
        <f t="shared" si="19"/>
        <v>0</v>
      </c>
      <c r="K101" s="110">
        <f t="shared" si="20"/>
        <v>0</v>
      </c>
      <c r="L101" s="43">
        <v>1</v>
      </c>
      <c r="N101" s="51" t="s">
        <v>87</v>
      </c>
    </row>
    <row r="102" spans="1:14" ht="30" customHeight="1" x14ac:dyDescent="0.3">
      <c r="A102" s="239" t="str">
        <f>IF(L102=1,"IMAN-"&amp;TEXT(COUNTIF($L$3:L102, "1"), "0"), "")</f>
        <v>IMAN-77</v>
      </c>
      <c r="B102" s="77" t="s">
        <v>9</v>
      </c>
      <c r="C102" s="84" t="s">
        <v>1645</v>
      </c>
      <c r="D102" s="166"/>
      <c r="E102" s="252"/>
      <c r="F102" s="81">
        <v>1</v>
      </c>
      <c r="G102" s="82" t="s">
        <v>67</v>
      </c>
      <c r="I102" s="110">
        <f t="shared" si="18"/>
        <v>5</v>
      </c>
      <c r="J102" s="110">
        <f t="shared" si="19"/>
        <v>0</v>
      </c>
      <c r="K102" s="110">
        <f t="shared" si="20"/>
        <v>0</v>
      </c>
      <c r="L102" s="43">
        <v>1</v>
      </c>
      <c r="N102" s="51" t="s">
        <v>87</v>
      </c>
    </row>
    <row r="103" spans="1:14" ht="30" customHeight="1" x14ac:dyDescent="0.3">
      <c r="A103" s="239" t="str">
        <f>IF(L103=1,"IMAN-"&amp;TEXT(COUNTIF($L$3:L103, "1"), "0"), "")</f>
        <v>IMAN-78</v>
      </c>
      <c r="B103" s="77" t="s">
        <v>10</v>
      </c>
      <c r="C103" s="95" t="s">
        <v>1646</v>
      </c>
      <c r="D103" s="167"/>
      <c r="E103" s="252"/>
      <c r="F103" s="81">
        <v>1</v>
      </c>
      <c r="G103" s="82" t="s">
        <v>67</v>
      </c>
      <c r="I103" s="110">
        <f t="shared" si="18"/>
        <v>1</v>
      </c>
      <c r="J103" s="110">
        <f t="shared" si="19"/>
        <v>0</v>
      </c>
      <c r="K103" s="110">
        <f t="shared" si="20"/>
        <v>0</v>
      </c>
      <c r="L103" s="43">
        <v>1</v>
      </c>
      <c r="N103" s="51" t="s">
        <v>78</v>
      </c>
    </row>
    <row r="104" spans="1:14" ht="124.8" x14ac:dyDescent="0.3">
      <c r="A104" s="239" t="str">
        <f>IF(L104=1,"IMAN-"&amp;TEXT(COUNTIF($L$3:L104, "1"), "0"), "")</f>
        <v>IMAN-79</v>
      </c>
      <c r="B104" s="77" t="s">
        <v>9</v>
      </c>
      <c r="C104" s="95" t="s">
        <v>1647</v>
      </c>
      <c r="D104" s="167"/>
      <c r="E104" s="252"/>
      <c r="F104" s="81">
        <v>1</v>
      </c>
      <c r="G104" s="82" t="s">
        <v>67</v>
      </c>
      <c r="I104" s="110">
        <f t="shared" si="18"/>
        <v>5</v>
      </c>
      <c r="J104" s="110">
        <f t="shared" si="19"/>
        <v>0</v>
      </c>
      <c r="K104" s="110">
        <f t="shared" si="20"/>
        <v>0</v>
      </c>
      <c r="L104" s="43">
        <v>1</v>
      </c>
      <c r="N104" s="51" t="s">
        <v>87</v>
      </c>
    </row>
    <row r="105" spans="1:14" ht="30" customHeight="1" x14ac:dyDescent="0.3">
      <c r="A105" s="239" t="str">
        <f>IF(L105=1,"IMAN-"&amp;TEXT(COUNTIF($L$3:L105, "1"), "0"), "")</f>
        <v>IMAN-80</v>
      </c>
      <c r="B105" s="77" t="s">
        <v>10</v>
      </c>
      <c r="C105" s="95" t="s">
        <v>1648</v>
      </c>
      <c r="D105" s="167"/>
      <c r="E105" s="252"/>
      <c r="F105" s="81">
        <v>1</v>
      </c>
      <c r="G105" s="82" t="s">
        <v>67</v>
      </c>
      <c r="I105" s="110">
        <f t="shared" si="18"/>
        <v>1</v>
      </c>
      <c r="J105" s="110">
        <f t="shared" si="19"/>
        <v>0</v>
      </c>
      <c r="K105" s="110">
        <f t="shared" si="20"/>
        <v>0</v>
      </c>
      <c r="L105" s="43">
        <v>1</v>
      </c>
      <c r="N105" s="51" t="s">
        <v>78</v>
      </c>
    </row>
    <row r="106" spans="1:14" ht="46.8" x14ac:dyDescent="0.3">
      <c r="A106" s="239" t="str">
        <f>IF(L106=1,"IMAN-"&amp;TEXT(COUNTIF($L$3:L106, "1"), "0"), "")</f>
        <v>IMAN-81</v>
      </c>
      <c r="B106" s="77" t="s">
        <v>10</v>
      </c>
      <c r="C106" s="95" t="s">
        <v>1649</v>
      </c>
      <c r="D106" s="167"/>
      <c r="E106" s="252"/>
      <c r="F106" s="81">
        <v>1</v>
      </c>
      <c r="G106" s="82" t="s">
        <v>67</v>
      </c>
      <c r="I106" s="110">
        <f t="shared" si="18"/>
        <v>1</v>
      </c>
      <c r="J106" s="110">
        <f t="shared" si="19"/>
        <v>0</v>
      </c>
      <c r="K106" s="110">
        <f t="shared" si="20"/>
        <v>0</v>
      </c>
      <c r="L106" s="43">
        <v>1</v>
      </c>
      <c r="N106" s="51" t="s">
        <v>78</v>
      </c>
    </row>
    <row r="107" spans="1:14" ht="62.4" x14ac:dyDescent="0.3">
      <c r="A107" s="239" t="str">
        <f>IF(L107=1,"IMAN-"&amp;TEXT(COUNTIF($L$3:L107, "1"), "0"), "")</f>
        <v>IMAN-82</v>
      </c>
      <c r="B107" s="112" t="s">
        <v>10</v>
      </c>
      <c r="C107" s="95" t="s">
        <v>1650</v>
      </c>
      <c r="D107" s="162"/>
      <c r="E107" s="262"/>
      <c r="F107" s="116">
        <v>1</v>
      </c>
      <c r="G107" s="117" t="s">
        <v>67</v>
      </c>
      <c r="I107" s="110">
        <f t="shared" si="18"/>
        <v>1</v>
      </c>
      <c r="J107" s="110">
        <f t="shared" si="19"/>
        <v>0</v>
      </c>
      <c r="K107" s="110">
        <f t="shared" si="20"/>
        <v>0</v>
      </c>
      <c r="L107" s="43">
        <v>1</v>
      </c>
      <c r="N107" s="51" t="s">
        <v>78</v>
      </c>
    </row>
    <row r="108" spans="1:14" ht="30" customHeight="1" x14ac:dyDescent="0.3">
      <c r="A108" s="146" t="str">
        <f>IF(L108=1,"IMAN-"&amp;TEXT(COUNTIF($L$3:L108, "1"), "0"), "")</f>
        <v/>
      </c>
      <c r="B108" s="53"/>
      <c r="C108" s="126" t="s">
        <v>1651</v>
      </c>
      <c r="D108" s="160"/>
      <c r="E108" s="223"/>
      <c r="F108" s="75"/>
      <c r="G108" s="58"/>
    </row>
    <row r="109" spans="1:14" ht="46.8" x14ac:dyDescent="0.3">
      <c r="A109" s="239" t="str">
        <f>IF(L109=1,"IMAN-"&amp;TEXT(COUNTIF($L$3:L109, "1"), "0"), "")</f>
        <v>IMAN-83</v>
      </c>
      <c r="B109" s="77" t="s">
        <v>10</v>
      </c>
      <c r="C109" s="78" t="s">
        <v>1652</v>
      </c>
      <c r="D109" s="167"/>
      <c r="E109" s="252"/>
      <c r="F109" s="81">
        <v>1</v>
      </c>
      <c r="G109" s="82" t="s">
        <v>67</v>
      </c>
      <c r="I109" s="110">
        <f>IF(NOT(ISBLANK($B109)),VLOOKUP($B109,specdata,2,FALSE()),"")</f>
        <v>1</v>
      </c>
      <c r="J109" s="110">
        <f>VLOOKUP(G109,AvailabilityData,2,FALSE())</f>
        <v>0</v>
      </c>
      <c r="K109" s="110">
        <f>I109*J109</f>
        <v>0</v>
      </c>
      <c r="L109" s="43">
        <v>1</v>
      </c>
      <c r="N109" s="51" t="s">
        <v>78</v>
      </c>
    </row>
    <row r="110" spans="1:14" ht="62.4" x14ac:dyDescent="0.3">
      <c r="A110" s="239" t="str">
        <f>IF(L110=1,"IMAN-"&amp;TEXT(COUNTIF($L$3:L110, "1"), "0"), "")</f>
        <v>IMAN-84</v>
      </c>
      <c r="B110" s="112" t="s">
        <v>10</v>
      </c>
      <c r="C110" s="84" t="s">
        <v>1653</v>
      </c>
      <c r="D110" s="162"/>
      <c r="E110" s="262"/>
      <c r="F110" s="116">
        <v>1</v>
      </c>
      <c r="G110" s="117" t="s">
        <v>67</v>
      </c>
      <c r="I110" s="110">
        <f>IF(NOT(ISBLANK($B110)),VLOOKUP($B110,specdata,2,FALSE()),"")</f>
        <v>1</v>
      </c>
      <c r="J110" s="110">
        <f>VLOOKUP(G110,AvailabilityData,2,FALSE())</f>
        <v>0</v>
      </c>
      <c r="K110" s="110">
        <f>I110*J110</f>
        <v>0</v>
      </c>
      <c r="L110" s="43">
        <v>1</v>
      </c>
      <c r="N110" s="51" t="s">
        <v>78</v>
      </c>
    </row>
    <row r="111" spans="1:14" x14ac:dyDescent="0.3">
      <c r="A111" s="146" t="str">
        <f>IF(L111=1,"IMAN-"&amp;TEXT(COUNTIF($L$3:L111, "1"), "0"), "")</f>
        <v/>
      </c>
      <c r="B111" s="53"/>
      <c r="C111" s="144" t="s">
        <v>1654</v>
      </c>
      <c r="D111" s="160"/>
      <c r="E111" s="223"/>
      <c r="F111" s="75"/>
      <c r="G111" s="58"/>
    </row>
    <row r="112" spans="1:14" ht="30" customHeight="1" x14ac:dyDescent="0.3">
      <c r="A112" s="146" t="str">
        <f>IF(L112=1,"IMAN-"&amp;TEXT(COUNTIF($L$3:L112, "1"), "0"), "")</f>
        <v/>
      </c>
      <c r="B112" s="146"/>
      <c r="C112" s="147" t="s">
        <v>1655</v>
      </c>
      <c r="D112" s="168"/>
      <c r="E112" s="259"/>
      <c r="F112" s="150"/>
      <c r="G112" s="58"/>
    </row>
    <row r="113" spans="1:14" ht="30" customHeight="1" x14ac:dyDescent="0.3">
      <c r="A113" s="239" t="str">
        <f>IF(L113=1,"IMAN-"&amp;TEXT(COUNTIF($L$3:L113, "1"), "0"), "")</f>
        <v>IMAN-85</v>
      </c>
      <c r="B113" s="77" t="s">
        <v>10</v>
      </c>
      <c r="C113" s="78" t="s">
        <v>1656</v>
      </c>
      <c r="D113" s="167"/>
      <c r="E113" s="252"/>
      <c r="F113" s="81">
        <v>1</v>
      </c>
      <c r="G113" s="82" t="s">
        <v>67</v>
      </c>
      <c r="I113" s="110">
        <f t="shared" ref="I113:I119" si="21">IF(NOT(ISBLANK($B113)),VLOOKUP($B113,specdata,2,FALSE()),"")</f>
        <v>1</v>
      </c>
      <c r="J113" s="110">
        <f t="shared" ref="J113:J119" si="22">VLOOKUP(G113,AvailabilityData,2,FALSE())</f>
        <v>0</v>
      </c>
      <c r="K113" s="110">
        <f t="shared" ref="K113:K119" si="23">I113*J113</f>
        <v>0</v>
      </c>
      <c r="L113" s="43">
        <v>1</v>
      </c>
      <c r="N113" s="51" t="s">
        <v>78</v>
      </c>
    </row>
    <row r="114" spans="1:14" ht="30" customHeight="1" x14ac:dyDescent="0.3">
      <c r="A114" s="239" t="str">
        <f>IF(L114=1,"IMAN-"&amp;TEXT(COUNTIF($L$3:L114, "1"), "0"), "")</f>
        <v>IMAN-86</v>
      </c>
      <c r="B114" s="77" t="s">
        <v>10</v>
      </c>
      <c r="C114" s="84" t="s">
        <v>1657</v>
      </c>
      <c r="D114" s="167"/>
      <c r="E114" s="252"/>
      <c r="F114" s="81">
        <v>1</v>
      </c>
      <c r="G114" s="82" t="s">
        <v>67</v>
      </c>
      <c r="I114" s="110">
        <f t="shared" si="21"/>
        <v>1</v>
      </c>
      <c r="J114" s="110">
        <f t="shared" si="22"/>
        <v>0</v>
      </c>
      <c r="K114" s="110">
        <f t="shared" si="23"/>
        <v>0</v>
      </c>
      <c r="L114" s="43">
        <v>1</v>
      </c>
      <c r="N114" s="51" t="s">
        <v>78</v>
      </c>
    </row>
    <row r="115" spans="1:14" ht="30" customHeight="1" x14ac:dyDescent="0.3">
      <c r="A115" s="239" t="str">
        <f>IF(L115=1,"IMAN-"&amp;TEXT(COUNTIF($L$3:L115, "1"), "0"), "")</f>
        <v>IMAN-87</v>
      </c>
      <c r="B115" s="77" t="s">
        <v>10</v>
      </c>
      <c r="C115" s="84" t="s">
        <v>1658</v>
      </c>
      <c r="D115" s="167"/>
      <c r="E115" s="252"/>
      <c r="F115" s="81">
        <v>1</v>
      </c>
      <c r="G115" s="82" t="s">
        <v>67</v>
      </c>
      <c r="I115" s="110">
        <f t="shared" si="21"/>
        <v>1</v>
      </c>
      <c r="J115" s="110">
        <f t="shared" si="22"/>
        <v>0</v>
      </c>
      <c r="K115" s="110">
        <f t="shared" si="23"/>
        <v>0</v>
      </c>
      <c r="L115" s="43">
        <v>1</v>
      </c>
      <c r="N115" s="51" t="s">
        <v>78</v>
      </c>
    </row>
    <row r="116" spans="1:14" ht="30" customHeight="1" x14ac:dyDescent="0.3">
      <c r="A116" s="239" t="str">
        <f>IF(L116=1,"IMAN-"&amp;TEXT(COUNTIF($L$3:L116, "1"), "0"), "")</f>
        <v>IMAN-88</v>
      </c>
      <c r="B116" s="77" t="s">
        <v>10</v>
      </c>
      <c r="C116" s="84" t="s">
        <v>1659</v>
      </c>
      <c r="D116" s="167"/>
      <c r="E116" s="252"/>
      <c r="F116" s="81">
        <v>1</v>
      </c>
      <c r="G116" s="82" t="s">
        <v>67</v>
      </c>
      <c r="I116" s="110">
        <f t="shared" si="21"/>
        <v>1</v>
      </c>
      <c r="J116" s="110">
        <f t="shared" si="22"/>
        <v>0</v>
      </c>
      <c r="K116" s="110">
        <f t="shared" si="23"/>
        <v>0</v>
      </c>
      <c r="L116" s="43">
        <v>1</v>
      </c>
      <c r="N116" s="51" t="s">
        <v>78</v>
      </c>
    </row>
    <row r="117" spans="1:14" ht="30" customHeight="1" x14ac:dyDescent="0.3">
      <c r="A117" s="239" t="str">
        <f>IF(L117=1,"IMAN-"&amp;TEXT(COUNTIF($L$3:L117, "1"), "0"), "")</f>
        <v>IMAN-89</v>
      </c>
      <c r="B117" s="77" t="s">
        <v>10</v>
      </c>
      <c r="C117" s="84" t="s">
        <v>1660</v>
      </c>
      <c r="D117" s="167"/>
      <c r="E117" s="252"/>
      <c r="F117" s="81">
        <v>1</v>
      </c>
      <c r="G117" s="82" t="s">
        <v>67</v>
      </c>
      <c r="I117" s="110">
        <f t="shared" si="21"/>
        <v>1</v>
      </c>
      <c r="J117" s="110">
        <f t="shared" si="22"/>
        <v>0</v>
      </c>
      <c r="K117" s="110">
        <f t="shared" si="23"/>
        <v>0</v>
      </c>
      <c r="L117" s="43">
        <v>1</v>
      </c>
      <c r="N117" s="51" t="s">
        <v>78</v>
      </c>
    </row>
    <row r="118" spans="1:14" ht="30" customHeight="1" x14ac:dyDescent="0.3">
      <c r="A118" s="239" t="str">
        <f>IF(L118=1,"IMAN-"&amp;TEXT(COUNTIF($L$3:L118, "1"), "0"), "")</f>
        <v>IMAN-90</v>
      </c>
      <c r="B118" s="77" t="s">
        <v>10</v>
      </c>
      <c r="C118" s="84" t="s">
        <v>1640</v>
      </c>
      <c r="D118" s="167"/>
      <c r="E118" s="252"/>
      <c r="F118" s="81">
        <v>1</v>
      </c>
      <c r="G118" s="82" t="s">
        <v>67</v>
      </c>
      <c r="I118" s="110">
        <f t="shared" si="21"/>
        <v>1</v>
      </c>
      <c r="J118" s="110">
        <f t="shared" si="22"/>
        <v>0</v>
      </c>
      <c r="K118" s="110">
        <f t="shared" si="23"/>
        <v>0</v>
      </c>
      <c r="L118" s="43">
        <v>1</v>
      </c>
      <c r="N118" s="51" t="s">
        <v>78</v>
      </c>
    </row>
    <row r="119" spans="1:14" ht="30" customHeight="1" x14ac:dyDescent="0.3">
      <c r="A119" s="239" t="str">
        <f>IF(L119=1,"IMAN-"&amp;TEXT(COUNTIF($L$3:L119, "1"), "0"), "")</f>
        <v>IMAN-91</v>
      </c>
      <c r="B119" s="112" t="s">
        <v>10</v>
      </c>
      <c r="C119" s="84" t="s">
        <v>1661</v>
      </c>
      <c r="D119" s="162"/>
      <c r="E119" s="262"/>
      <c r="F119" s="116">
        <v>1</v>
      </c>
      <c r="G119" s="117" t="s">
        <v>67</v>
      </c>
      <c r="I119" s="110">
        <f t="shared" si="21"/>
        <v>1</v>
      </c>
      <c r="J119" s="110">
        <f t="shared" si="22"/>
        <v>0</v>
      </c>
      <c r="K119" s="110">
        <f t="shared" si="23"/>
        <v>0</v>
      </c>
      <c r="L119" s="43">
        <v>1</v>
      </c>
      <c r="N119" s="51" t="s">
        <v>78</v>
      </c>
    </row>
    <row r="120" spans="1:14" ht="31.2" x14ac:dyDescent="0.3">
      <c r="A120" s="146" t="str">
        <f>IF(L120=1,"IMAN-"&amp;TEXT(COUNTIF($L$3:L120, "1"), "0"), "")</f>
        <v/>
      </c>
      <c r="B120" s="53"/>
      <c r="C120" s="126" t="s">
        <v>1662</v>
      </c>
      <c r="D120" s="160"/>
      <c r="E120" s="223"/>
      <c r="F120" s="75"/>
      <c r="G120" s="58"/>
    </row>
    <row r="121" spans="1:14" ht="30" customHeight="1" x14ac:dyDescent="0.3">
      <c r="A121" s="239" t="str">
        <f>IF(L121=1,"IMAN-"&amp;TEXT(COUNTIF($L$3:L121, "1"), "0"), "")</f>
        <v>IMAN-92</v>
      </c>
      <c r="B121" s="77" t="s">
        <v>10</v>
      </c>
      <c r="C121" s="78" t="s">
        <v>1656</v>
      </c>
      <c r="D121" s="167"/>
      <c r="E121" s="252"/>
      <c r="F121" s="81">
        <v>1</v>
      </c>
      <c r="G121" s="82" t="s">
        <v>67</v>
      </c>
      <c r="I121" s="110">
        <f t="shared" ref="I121:I127" si="24">IF(NOT(ISBLANK($B121)),VLOOKUP($B121,specdata,2,FALSE()),"")</f>
        <v>1</v>
      </c>
      <c r="J121" s="110">
        <f t="shared" ref="J121:J127" si="25">VLOOKUP(G121,AvailabilityData,2,FALSE())</f>
        <v>0</v>
      </c>
      <c r="K121" s="110">
        <f t="shared" ref="K121:K127" si="26">I121*J121</f>
        <v>0</v>
      </c>
      <c r="L121" s="43">
        <v>1</v>
      </c>
      <c r="N121" s="51" t="s">
        <v>78</v>
      </c>
    </row>
    <row r="122" spans="1:14" ht="30" customHeight="1" x14ac:dyDescent="0.3">
      <c r="A122" s="239" t="str">
        <f>IF(L122=1,"IMAN-"&amp;TEXT(COUNTIF($L$3:L122, "1"), "0"), "")</f>
        <v>IMAN-93</v>
      </c>
      <c r="B122" s="77" t="s">
        <v>10</v>
      </c>
      <c r="C122" s="84" t="s">
        <v>1657</v>
      </c>
      <c r="D122" s="167"/>
      <c r="E122" s="252"/>
      <c r="F122" s="81">
        <v>1</v>
      </c>
      <c r="G122" s="82" t="s">
        <v>67</v>
      </c>
      <c r="I122" s="110">
        <f t="shared" si="24"/>
        <v>1</v>
      </c>
      <c r="J122" s="110">
        <f t="shared" si="25"/>
        <v>0</v>
      </c>
      <c r="K122" s="110">
        <f t="shared" si="26"/>
        <v>0</v>
      </c>
      <c r="L122" s="43">
        <v>1</v>
      </c>
      <c r="N122" s="51" t="s">
        <v>78</v>
      </c>
    </row>
    <row r="123" spans="1:14" ht="30" customHeight="1" x14ac:dyDescent="0.3">
      <c r="A123" s="239" t="str">
        <f>IF(L123=1,"IMAN-"&amp;TEXT(COUNTIF($L$3:L123, "1"), "0"), "")</f>
        <v>IMAN-94</v>
      </c>
      <c r="B123" s="77" t="s">
        <v>10</v>
      </c>
      <c r="C123" s="84" t="s">
        <v>1658</v>
      </c>
      <c r="D123" s="167"/>
      <c r="E123" s="252"/>
      <c r="F123" s="81">
        <v>1</v>
      </c>
      <c r="G123" s="82" t="s">
        <v>67</v>
      </c>
      <c r="I123" s="110">
        <f t="shared" si="24"/>
        <v>1</v>
      </c>
      <c r="J123" s="110">
        <f t="shared" si="25"/>
        <v>0</v>
      </c>
      <c r="K123" s="110">
        <f t="shared" si="26"/>
        <v>0</v>
      </c>
      <c r="L123" s="43">
        <v>1</v>
      </c>
      <c r="N123" s="51" t="s">
        <v>78</v>
      </c>
    </row>
    <row r="124" spans="1:14" ht="30" customHeight="1" x14ac:dyDescent="0.3">
      <c r="A124" s="239" t="str">
        <f>IF(L124=1,"IMAN-"&amp;TEXT(COUNTIF($L$3:L124, "1"), "0"), "")</f>
        <v>IMAN-95</v>
      </c>
      <c r="B124" s="77" t="s">
        <v>10</v>
      </c>
      <c r="C124" s="84" t="s">
        <v>1663</v>
      </c>
      <c r="D124" s="167"/>
      <c r="E124" s="252"/>
      <c r="F124" s="81">
        <v>1</v>
      </c>
      <c r="G124" s="82" t="s">
        <v>67</v>
      </c>
      <c r="I124" s="110">
        <f t="shared" si="24"/>
        <v>1</v>
      </c>
      <c r="J124" s="110">
        <f t="shared" si="25"/>
        <v>0</v>
      </c>
      <c r="K124" s="110">
        <f t="shared" si="26"/>
        <v>0</v>
      </c>
      <c r="L124" s="43">
        <v>1</v>
      </c>
      <c r="N124" s="51" t="s">
        <v>78</v>
      </c>
    </row>
    <row r="125" spans="1:14" ht="30" customHeight="1" x14ac:dyDescent="0.3">
      <c r="A125" s="239" t="str">
        <f>IF(L125=1,"IMAN-"&amp;TEXT(COUNTIF($L$3:L125, "1"), "0"), "")</f>
        <v>IMAN-96</v>
      </c>
      <c r="B125" s="77" t="s">
        <v>10</v>
      </c>
      <c r="C125" s="84" t="s">
        <v>1659</v>
      </c>
      <c r="D125" s="167"/>
      <c r="E125" s="252"/>
      <c r="F125" s="81">
        <v>1</v>
      </c>
      <c r="G125" s="82" t="s">
        <v>67</v>
      </c>
      <c r="I125" s="110">
        <f t="shared" si="24"/>
        <v>1</v>
      </c>
      <c r="J125" s="110">
        <f t="shared" si="25"/>
        <v>0</v>
      </c>
      <c r="K125" s="110">
        <f t="shared" si="26"/>
        <v>0</v>
      </c>
      <c r="L125" s="43">
        <v>1</v>
      </c>
      <c r="N125" s="51" t="s">
        <v>78</v>
      </c>
    </row>
    <row r="126" spans="1:14" ht="30" customHeight="1" x14ac:dyDescent="0.3">
      <c r="A126" s="239" t="str">
        <f>IF(L126=1,"IMAN-"&amp;TEXT(COUNTIF($L$3:L126, "1"), "0"), "")</f>
        <v>IMAN-97</v>
      </c>
      <c r="B126" s="77" t="s">
        <v>10</v>
      </c>
      <c r="C126" s="84" t="s">
        <v>1660</v>
      </c>
      <c r="D126" s="167"/>
      <c r="E126" s="252"/>
      <c r="F126" s="81">
        <v>1</v>
      </c>
      <c r="G126" s="82" t="s">
        <v>67</v>
      </c>
      <c r="I126" s="110">
        <f t="shared" si="24"/>
        <v>1</v>
      </c>
      <c r="J126" s="110">
        <f t="shared" si="25"/>
        <v>0</v>
      </c>
      <c r="K126" s="110">
        <f t="shared" si="26"/>
        <v>0</v>
      </c>
      <c r="L126" s="43">
        <v>1</v>
      </c>
      <c r="N126" s="51" t="s">
        <v>78</v>
      </c>
    </row>
    <row r="127" spans="1:14" ht="30" customHeight="1" x14ac:dyDescent="0.3">
      <c r="A127" s="239" t="str">
        <f>IF(L127=1,"IMAN-"&amp;TEXT(COUNTIF($L$3:L127, "1"), "0"), "")</f>
        <v>IMAN-98</v>
      </c>
      <c r="B127" s="112" t="s">
        <v>10</v>
      </c>
      <c r="C127" s="84" t="s">
        <v>1664</v>
      </c>
      <c r="D127" s="162"/>
      <c r="E127" s="262"/>
      <c r="F127" s="116">
        <v>1</v>
      </c>
      <c r="G127" s="117" t="s">
        <v>67</v>
      </c>
      <c r="I127" s="110">
        <f t="shared" si="24"/>
        <v>1</v>
      </c>
      <c r="J127" s="110">
        <f t="shared" si="25"/>
        <v>0</v>
      </c>
      <c r="K127" s="110">
        <f t="shared" si="26"/>
        <v>0</v>
      </c>
      <c r="L127" s="43">
        <v>1</v>
      </c>
      <c r="N127" s="51" t="s">
        <v>78</v>
      </c>
    </row>
    <row r="128" spans="1:14" x14ac:dyDescent="0.3">
      <c r="A128" s="146" t="str">
        <f>IF(L128=1,"IMAN-"&amp;TEXT(COUNTIF($L$3:L128, "1"), "0"), "")</f>
        <v/>
      </c>
      <c r="B128" s="53"/>
      <c r="C128" s="144" t="s">
        <v>1665</v>
      </c>
      <c r="D128" s="160"/>
      <c r="E128" s="223"/>
      <c r="F128" s="75"/>
      <c r="G128" s="58"/>
    </row>
    <row r="129" spans="1:14" ht="30" customHeight="1" x14ac:dyDescent="0.3">
      <c r="A129" s="146" t="str">
        <f>IF(L129=1,"IMAN-"&amp;TEXT(COUNTIF($L$3:L129, "1"), "0"), "")</f>
        <v/>
      </c>
      <c r="B129" s="146"/>
      <c r="C129" s="147" t="s">
        <v>1666</v>
      </c>
      <c r="D129" s="168"/>
      <c r="E129" s="259"/>
      <c r="F129" s="150"/>
      <c r="G129" s="58"/>
    </row>
    <row r="130" spans="1:14" ht="30" customHeight="1" x14ac:dyDescent="0.3">
      <c r="A130" s="239" t="str">
        <f>IF(L130=1,"IMAN-"&amp;TEXT(COUNTIF($L$3:L130, "1"), "0"), "")</f>
        <v>IMAN-99</v>
      </c>
      <c r="B130" s="77" t="s">
        <v>10</v>
      </c>
      <c r="C130" s="78" t="s">
        <v>1667</v>
      </c>
      <c r="D130" s="167"/>
      <c r="E130" s="252"/>
      <c r="F130" s="81">
        <v>1</v>
      </c>
      <c r="G130" s="82" t="s">
        <v>67</v>
      </c>
      <c r="I130" s="110">
        <f>IF(NOT(ISBLANK($B130)),VLOOKUP($B130,specdata,2,FALSE()),"")</f>
        <v>1</v>
      </c>
      <c r="J130" s="110">
        <f>VLOOKUP(G130,AvailabilityData,2,FALSE())</f>
        <v>0</v>
      </c>
      <c r="K130" s="110">
        <f>I130*J130</f>
        <v>0</v>
      </c>
      <c r="L130" s="43">
        <v>1</v>
      </c>
      <c r="N130" s="51" t="s">
        <v>78</v>
      </c>
    </row>
    <row r="131" spans="1:14" ht="30" customHeight="1" x14ac:dyDescent="0.3">
      <c r="A131" s="239" t="str">
        <f>IF(L131=1,"IMAN-"&amp;TEXT(COUNTIF($L$3:L131, "1"), "0"), "")</f>
        <v>IMAN-100</v>
      </c>
      <c r="B131" s="77" t="s">
        <v>10</v>
      </c>
      <c r="C131" s="84" t="s">
        <v>1668</v>
      </c>
      <c r="D131" s="167"/>
      <c r="E131" s="252"/>
      <c r="F131" s="81">
        <v>1</v>
      </c>
      <c r="G131" s="82" t="s">
        <v>67</v>
      </c>
      <c r="I131" s="110">
        <f>IF(NOT(ISBLANK($B131)),VLOOKUP($B131,specdata,2,FALSE()),"")</f>
        <v>1</v>
      </c>
      <c r="J131" s="110">
        <f>VLOOKUP(G131,AvailabilityData,2,FALSE())</f>
        <v>0</v>
      </c>
      <c r="K131" s="110">
        <f>I131*J131</f>
        <v>0</v>
      </c>
      <c r="L131" s="43">
        <v>1</v>
      </c>
      <c r="N131" s="51" t="s">
        <v>78</v>
      </c>
    </row>
    <row r="132" spans="1:14" ht="30" customHeight="1" x14ac:dyDescent="0.3">
      <c r="A132" s="239" t="str">
        <f>IF(L132=1,"IMAN-"&amp;TEXT(COUNTIF($L$3:L132, "1"), "0"), "")</f>
        <v>IMAN-101</v>
      </c>
      <c r="B132" s="77" t="s">
        <v>10</v>
      </c>
      <c r="C132" s="84" t="s">
        <v>1669</v>
      </c>
      <c r="D132" s="167"/>
      <c r="E132" s="252"/>
      <c r="F132" s="81">
        <v>1</v>
      </c>
      <c r="G132" s="82" t="s">
        <v>67</v>
      </c>
      <c r="I132" s="110">
        <f>IF(NOT(ISBLANK($B132)),VLOOKUP($B132,specdata,2,FALSE()),"")</f>
        <v>1</v>
      </c>
      <c r="J132" s="110">
        <f>VLOOKUP(G132,AvailabilityData,2,FALSE())</f>
        <v>0</v>
      </c>
      <c r="K132" s="110">
        <f>I132*J132</f>
        <v>0</v>
      </c>
      <c r="L132" s="43">
        <v>1</v>
      </c>
      <c r="N132" s="51" t="s">
        <v>78</v>
      </c>
    </row>
    <row r="133" spans="1:14" ht="30" customHeight="1" x14ac:dyDescent="0.3">
      <c r="A133" s="239" t="str">
        <f>IF(L133=1,"IMAN-"&amp;TEXT(COUNTIF($L$3:L133, "1"), "0"), "")</f>
        <v>IMAN-102</v>
      </c>
      <c r="B133" s="83" t="s">
        <v>10</v>
      </c>
      <c r="C133" s="140" t="s">
        <v>1670</v>
      </c>
      <c r="D133" s="157"/>
      <c r="E133" s="253"/>
      <c r="F133" s="88">
        <v>1</v>
      </c>
      <c r="G133" s="88" t="s">
        <v>67</v>
      </c>
      <c r="I133" s="110">
        <f>IF(NOT(ISBLANK($B133)),VLOOKUP($B133,specdata,2,FALSE()),"")</f>
        <v>1</v>
      </c>
      <c r="J133" s="110">
        <f>VLOOKUP(G133,AvailabilityData,2,FALSE())</f>
        <v>0</v>
      </c>
      <c r="K133" s="110">
        <f>I133*J133</f>
        <v>0</v>
      </c>
      <c r="L133" s="43">
        <v>1</v>
      </c>
      <c r="N133" s="51" t="s">
        <v>78</v>
      </c>
    </row>
    <row r="134" spans="1:14" x14ac:dyDescent="0.3">
      <c r="A134" s="240" t="str">
        <f>IF(L134=1,"IMAN-"&amp;TEXT(COUNTIF($L$3:L134, "1"), "0"), "")</f>
        <v/>
      </c>
      <c r="H134" s="43"/>
    </row>
    <row r="135" spans="1:14" x14ac:dyDescent="0.3">
      <c r="A135" s="240" t="str">
        <f>IF(L135=1,"IMAN-"&amp;TEXT(COUNTIF($L$3:L135, "1"), "0"), "")</f>
        <v/>
      </c>
      <c r="H135" s="43"/>
    </row>
    <row r="136" spans="1:14" x14ac:dyDescent="0.3">
      <c r="H136" s="43"/>
    </row>
    <row r="137" spans="1:14" x14ac:dyDescent="0.3">
      <c r="H137" s="43"/>
    </row>
    <row r="138" spans="1:14" x14ac:dyDescent="0.3">
      <c r="H138" s="43"/>
    </row>
    <row r="139" spans="1:14" x14ac:dyDescent="0.3">
      <c r="H139" s="43"/>
    </row>
    <row r="140" spans="1:14" x14ac:dyDescent="0.3">
      <c r="H140" s="43"/>
    </row>
    <row r="141" spans="1:14" x14ac:dyDescent="0.3">
      <c r="H141" s="43"/>
    </row>
    <row r="142" spans="1:14" x14ac:dyDescent="0.3">
      <c r="H142" s="43"/>
    </row>
    <row r="143" spans="1:14" x14ac:dyDescent="0.3">
      <c r="H143" s="43"/>
    </row>
    <row r="144" spans="1:14" x14ac:dyDescent="0.3">
      <c r="H144" s="43"/>
    </row>
    <row r="145" spans="8:8" x14ac:dyDescent="0.3">
      <c r="H145" s="43"/>
    </row>
    <row r="146" spans="8:8" x14ac:dyDescent="0.3">
      <c r="H146" s="43"/>
    </row>
    <row r="147" spans="8:8" x14ac:dyDescent="0.3">
      <c r="H147" s="43"/>
    </row>
    <row r="148" spans="8:8" x14ac:dyDescent="0.3">
      <c r="H148" s="43"/>
    </row>
    <row r="149" spans="8:8" x14ac:dyDescent="0.3">
      <c r="H149" s="43"/>
    </row>
    <row r="150" spans="8:8" x14ac:dyDescent="0.3">
      <c r="H150" s="43"/>
    </row>
  </sheetData>
  <sheetProtection algorithmName="SHA-512" hashValue="cbYZNLjpfSQAFrV4frGBDo7AsAutjzjepqKkYOj558suGitnnYz471ZaQ0uNBr3w1Uu1XfmZ5DSpTeXi4lPzVA==" saltValue="1iEmiCO9QyyRiEKov5DEdw==" spinCount="100000" sheet="1" objects="1" scenarios="1"/>
  <mergeCells count="1">
    <mergeCell ref="Q3:S3"/>
  </mergeCells>
  <conditionalFormatting sqref="A4">
    <cfRule type="cellIs" dxfId="121" priority="5" operator="equal">
      <formula>"Not Needed"</formula>
    </cfRule>
    <cfRule type="cellIs" dxfId="120" priority="6" operator="equal">
      <formula>"Critical"</formula>
    </cfRule>
    <cfRule type="cellIs" dxfId="119" priority="7" operator="equal">
      <formula>"Extremely Advantageous"</formula>
    </cfRule>
  </conditionalFormatting>
  <conditionalFormatting sqref="A8">
    <cfRule type="cellIs" dxfId="118" priority="8" operator="equal">
      <formula>"Not Needed"</formula>
    </cfRule>
    <cfRule type="cellIs" dxfId="117" priority="9" operator="equal">
      <formula>"Critical"</formula>
    </cfRule>
    <cfRule type="cellIs" dxfId="116" priority="10" operator="equal">
      <formula>"Extremely Advantageous"</formula>
    </cfRule>
  </conditionalFormatting>
  <conditionalFormatting sqref="A14">
    <cfRule type="cellIs" dxfId="115" priority="12" operator="equal">
      <formula>"Critical"</formula>
    </cfRule>
    <cfRule type="cellIs" dxfId="114" priority="11" operator="equal">
      <formula>"Not Needed"</formula>
    </cfRule>
    <cfRule type="cellIs" dxfId="113" priority="13" operator="equal">
      <formula>"Extremely Advantageous"</formula>
    </cfRule>
  </conditionalFormatting>
  <conditionalFormatting sqref="A23">
    <cfRule type="cellIs" dxfId="112" priority="14" operator="equal">
      <formula>"Not Needed"</formula>
    </cfRule>
    <cfRule type="cellIs" dxfId="111" priority="15" operator="equal">
      <formula>"Critical"</formula>
    </cfRule>
    <cfRule type="cellIs" dxfId="110" priority="16" operator="equal">
      <formula>"Extremely Advantageous"</formula>
    </cfRule>
  </conditionalFormatting>
  <conditionalFormatting sqref="A29">
    <cfRule type="cellIs" dxfId="109" priority="17" operator="equal">
      <formula>"Not Needed"</formula>
    </cfRule>
    <cfRule type="cellIs" dxfId="108" priority="18" operator="equal">
      <formula>"Critical"</formula>
    </cfRule>
    <cfRule type="cellIs" dxfId="107" priority="19" operator="equal">
      <formula>"Extremely Advantageous"</formula>
    </cfRule>
  </conditionalFormatting>
  <conditionalFormatting sqref="A32">
    <cfRule type="cellIs" dxfId="106" priority="20" operator="equal">
      <formula>"Not Needed"</formula>
    </cfRule>
    <cfRule type="cellIs" dxfId="105" priority="21" operator="equal">
      <formula>"Critical"</formula>
    </cfRule>
    <cfRule type="cellIs" dxfId="104" priority="22" operator="equal">
      <formula>"Extremely Advantageous"</formula>
    </cfRule>
  </conditionalFormatting>
  <conditionalFormatting sqref="A35">
    <cfRule type="cellIs" dxfId="103" priority="23" operator="equal">
      <formula>"Not Needed"</formula>
    </cfRule>
    <cfRule type="cellIs" dxfId="102" priority="24" operator="equal">
      <formula>"Critical"</formula>
    </cfRule>
    <cfRule type="cellIs" dxfId="101" priority="25" operator="equal">
      <formula>"Extremely Advantageous"</formula>
    </cfRule>
  </conditionalFormatting>
  <conditionalFormatting sqref="A44">
    <cfRule type="cellIs" dxfId="100" priority="26" operator="equal">
      <formula>"Not Needed"</formula>
    </cfRule>
    <cfRule type="cellIs" dxfId="99" priority="27" operator="equal">
      <formula>"Critical"</formula>
    </cfRule>
    <cfRule type="cellIs" dxfId="98" priority="28" operator="equal">
      <formula>"Extremely Advantageous"</formula>
    </cfRule>
  </conditionalFormatting>
  <conditionalFormatting sqref="A49">
    <cfRule type="cellIs" dxfId="97" priority="29" operator="equal">
      <formula>"Not Needed"</formula>
    </cfRule>
    <cfRule type="cellIs" dxfId="96" priority="30" operator="equal">
      <formula>"Critical"</formula>
    </cfRule>
    <cfRule type="cellIs" dxfId="95" priority="31" operator="equal">
      <formula>"Extremely Advantageous"</formula>
    </cfRule>
  </conditionalFormatting>
  <conditionalFormatting sqref="A53">
    <cfRule type="cellIs" dxfId="94" priority="32" operator="equal">
      <formula>"Not Needed"</formula>
    </cfRule>
    <cfRule type="cellIs" dxfId="93" priority="33" operator="equal">
      <formula>"Critical"</formula>
    </cfRule>
    <cfRule type="cellIs" dxfId="92" priority="34" operator="equal">
      <formula>"Extremely Advantageous"</formula>
    </cfRule>
  </conditionalFormatting>
  <conditionalFormatting sqref="A55">
    <cfRule type="cellIs" dxfId="91" priority="38" operator="equal">
      <formula>"Not Needed"</formula>
    </cfRule>
    <cfRule type="cellIs" dxfId="90" priority="39" operator="equal">
      <formula>"Critical"</formula>
    </cfRule>
    <cfRule type="cellIs" dxfId="89" priority="40" operator="equal">
      <formula>"Extremely Advantageous"</formula>
    </cfRule>
  </conditionalFormatting>
  <conditionalFormatting sqref="A58">
    <cfRule type="cellIs" dxfId="88" priority="41" operator="equal">
      <formula>"Not Needed"</formula>
    </cfRule>
    <cfRule type="cellIs" dxfId="87" priority="42" operator="equal">
      <formula>"Critical"</formula>
    </cfRule>
    <cfRule type="cellIs" dxfId="86" priority="43" operator="equal">
      <formula>"Extremely Advantageous"</formula>
    </cfRule>
  </conditionalFormatting>
  <conditionalFormatting sqref="A63">
    <cfRule type="cellIs" dxfId="85" priority="44" operator="equal">
      <formula>"Not Needed"</formula>
    </cfRule>
    <cfRule type="cellIs" dxfId="84" priority="45" operator="equal">
      <formula>"Critical"</formula>
    </cfRule>
    <cfRule type="cellIs" dxfId="83" priority="46" operator="equal">
      <formula>"Extremely Advantageous"</formula>
    </cfRule>
  </conditionalFormatting>
  <conditionalFormatting sqref="A65">
    <cfRule type="cellIs" dxfId="82" priority="47" operator="equal">
      <formula>"Not Needed"</formula>
    </cfRule>
    <cfRule type="cellIs" dxfId="81" priority="48" operator="equal">
      <formula>"Critical"</formula>
    </cfRule>
    <cfRule type="cellIs" dxfId="80" priority="49" operator="equal">
      <formula>"Extremely Advantageous"</formula>
    </cfRule>
  </conditionalFormatting>
  <conditionalFormatting sqref="A67">
    <cfRule type="cellIs" dxfId="79" priority="58" operator="equal">
      <formula>"Extremely Advantageous"</formula>
    </cfRule>
    <cfRule type="cellIs" dxfId="78" priority="56" operator="equal">
      <formula>"Not Needed"</formula>
    </cfRule>
    <cfRule type="cellIs" dxfId="77" priority="57" operator="equal">
      <formula>"Critical"</formula>
    </cfRule>
  </conditionalFormatting>
  <conditionalFormatting sqref="A72">
    <cfRule type="cellIs" dxfId="76" priority="59" operator="equal">
      <formula>"Not Needed"</formula>
    </cfRule>
    <cfRule type="cellIs" dxfId="75" priority="60" operator="equal">
      <formula>"Critical"</formula>
    </cfRule>
    <cfRule type="cellIs" dxfId="74" priority="61" operator="equal">
      <formula>"Extremely Advantageous"</formula>
    </cfRule>
  </conditionalFormatting>
  <conditionalFormatting sqref="A74">
    <cfRule type="cellIs" dxfId="73" priority="63" operator="equal">
      <formula>"Critical"</formula>
    </cfRule>
    <cfRule type="cellIs" dxfId="72" priority="62" operator="equal">
      <formula>"Not Needed"</formula>
    </cfRule>
    <cfRule type="cellIs" dxfId="71" priority="64" operator="equal">
      <formula>"Extremely Advantageous"</formula>
    </cfRule>
  </conditionalFormatting>
  <conditionalFormatting sqref="A81">
    <cfRule type="cellIs" dxfId="70" priority="65" operator="equal">
      <formula>"Not Needed"</formula>
    </cfRule>
    <cfRule type="cellIs" dxfId="69" priority="66" operator="equal">
      <formula>"Critical"</formula>
    </cfRule>
    <cfRule type="cellIs" dxfId="68" priority="67" operator="equal">
      <formula>"Extremely Advantageous"</formula>
    </cfRule>
  </conditionalFormatting>
  <conditionalFormatting sqref="A88">
    <cfRule type="cellIs" dxfId="67" priority="68" operator="equal">
      <formula>"Not Needed"</formula>
    </cfRule>
    <cfRule type="cellIs" dxfId="66" priority="69" operator="equal">
      <formula>"Critical"</formula>
    </cfRule>
    <cfRule type="cellIs" dxfId="65" priority="70" operator="equal">
      <formula>"Extremely Advantageous"</formula>
    </cfRule>
  </conditionalFormatting>
  <conditionalFormatting sqref="A90">
    <cfRule type="cellIs" dxfId="64" priority="74" operator="equal">
      <formula>"Not Needed"</formula>
    </cfRule>
    <cfRule type="cellIs" dxfId="63" priority="75" operator="equal">
      <formula>"Critical"</formula>
    </cfRule>
    <cfRule type="cellIs" dxfId="62" priority="76" operator="equal">
      <formula>"Extremely Advantageous"</formula>
    </cfRule>
  </conditionalFormatting>
  <conditionalFormatting sqref="A92">
    <cfRule type="cellIs" dxfId="61" priority="77" operator="equal">
      <formula>"Not Needed"</formula>
    </cfRule>
    <cfRule type="cellIs" dxfId="60" priority="78" operator="equal">
      <formula>"Critical"</formula>
    </cfRule>
    <cfRule type="cellIs" dxfId="59" priority="79" operator="equal">
      <formula>"Extremely Advantageous"</formula>
    </cfRule>
  </conditionalFormatting>
  <conditionalFormatting sqref="A95">
    <cfRule type="cellIs" dxfId="58" priority="80" operator="equal">
      <formula>"Not Needed"</formula>
    </cfRule>
    <cfRule type="cellIs" dxfId="57" priority="81" operator="equal">
      <formula>"Critical"</formula>
    </cfRule>
    <cfRule type="cellIs" dxfId="56" priority="82" operator="equal">
      <formula>"Extremely Advantageous"</formula>
    </cfRule>
  </conditionalFormatting>
  <conditionalFormatting sqref="A97">
    <cfRule type="cellIs" dxfId="55" priority="83" operator="equal">
      <formula>"Not Needed"</formula>
    </cfRule>
    <cfRule type="cellIs" dxfId="54" priority="84" operator="equal">
      <formula>"Critical"</formula>
    </cfRule>
    <cfRule type="cellIs" dxfId="53" priority="85" operator="equal">
      <formula>"Extremely Advantageous"</formula>
    </cfRule>
  </conditionalFormatting>
  <conditionalFormatting sqref="A108">
    <cfRule type="cellIs" dxfId="52" priority="86" operator="equal">
      <formula>"Not Needed"</formula>
    </cfRule>
    <cfRule type="cellIs" dxfId="51" priority="87" operator="equal">
      <formula>"Critical"</formula>
    </cfRule>
    <cfRule type="cellIs" dxfId="50" priority="88" operator="equal">
      <formula>"Extremely Advantageous"</formula>
    </cfRule>
  </conditionalFormatting>
  <conditionalFormatting sqref="A111:A112">
    <cfRule type="cellIs" dxfId="49" priority="89" operator="equal">
      <formula>"Not Needed"</formula>
    </cfRule>
    <cfRule type="cellIs" dxfId="48" priority="90" operator="equal">
      <formula>"Critical"</formula>
    </cfRule>
    <cfRule type="cellIs" dxfId="47" priority="91" operator="equal">
      <formula>"Extremely Advantageous"</formula>
    </cfRule>
  </conditionalFormatting>
  <conditionalFormatting sqref="A120">
    <cfRule type="cellIs" dxfId="46" priority="92" operator="equal">
      <formula>"Not Needed"</formula>
    </cfRule>
    <cfRule type="cellIs" dxfId="45" priority="93" operator="equal">
      <formula>"Critical"</formula>
    </cfRule>
    <cfRule type="cellIs" dxfId="44" priority="94" operator="equal">
      <formula>"Extremely Advantageous"</formula>
    </cfRule>
  </conditionalFormatting>
  <conditionalFormatting sqref="A128:A129">
    <cfRule type="cellIs" dxfId="43" priority="95" operator="equal">
      <formula>"Not Needed"</formula>
    </cfRule>
    <cfRule type="cellIs" dxfId="42" priority="96" operator="equal">
      <formula>"Critical"</formula>
    </cfRule>
    <cfRule type="cellIs" dxfId="41" priority="97" operator="equal">
      <formula>"Extremely Advantageous"</formula>
    </cfRule>
  </conditionalFormatting>
  <conditionalFormatting sqref="B1:B1048576">
    <cfRule type="cellIs" dxfId="40" priority="4" operator="equal">
      <formula>"Extremely Advantageous"</formula>
    </cfRule>
    <cfRule type="cellIs" dxfId="39" priority="2" operator="equal">
      <formula>"Not Needed"</formula>
    </cfRule>
    <cfRule type="cellIs" dxfId="38" priority="3" operator="equal">
      <formula>"Critical"</formula>
    </cfRule>
  </conditionalFormatting>
  <conditionalFormatting sqref="G3 G5:G7 G9:G13 G15:G22 G24:G28 G30:G31 G33:G34 G36:G43 G45:G48 G50:G52 G54 G56:G57 G59:G62 G64 G66 G68:G71 G73 G75:G80 G82:G87 G89 G91 G93:G94 G96 G98:G107 G109:G110 G113:G119 G121:G127 G130:G133">
    <cfRule type="cellIs" dxfId="37" priority="98"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33" xr:uid="{00000000-0002-0000-0F00-000000000000}">
      <formula1>SpecType</formula1>
      <formula2>0</formula2>
    </dataValidation>
    <dataValidation type="list" allowBlank="1" showInputMessage="1" showErrorMessage="1" sqref="G3 G5:G7 G9:G13 G15:G22 G24:G28 G30:G31 G33:G34 G36:G43 G45:G48 G50:G52 G54 G56:G57 G59:G62 G64 G66 G68:G71 G73 G75:G80 G82:G87 G89 G91 G93:G94 G96 G98:G107 G109:G110 G113:G119 G121:G127 G130:G133" xr:uid="{00000000-0002-0000-0F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S45"/>
  <sheetViews>
    <sheetView zoomScaleNormal="100" workbookViewId="0">
      <selection activeCell="Q3" sqref="Q3:S6"/>
    </sheetView>
  </sheetViews>
  <sheetFormatPr defaultColWidth="9" defaultRowHeight="15.6" x14ac:dyDescent="0.3"/>
  <cols>
    <col min="1" max="1" width="10.59765625" style="216" customWidth="1"/>
    <col min="2" max="2" width="14.59765625" style="215" customWidth="1"/>
    <col min="3" max="3" width="65.59765625" style="42" customWidth="1"/>
    <col min="4" max="4" width="65.59765625" style="43" customWidth="1"/>
    <col min="5" max="5" width="11.3984375" style="43" hidden="1" customWidth="1"/>
    <col min="6" max="6" width="9.5" style="43" hidden="1" customWidth="1"/>
    <col min="7" max="7" width="30.59765625" style="43" customWidth="1"/>
    <col min="8" max="11" width="8.59765625" style="110" hidden="1" customWidth="1"/>
    <col min="12" max="14" width="0" style="43" hidden="1" customWidth="1"/>
    <col min="15" max="16384" width="9" style="43"/>
  </cols>
  <sheetData>
    <row r="1" spans="1:19" ht="105" customHeight="1" thickBot="1" x14ac:dyDescent="0.35">
      <c r="A1" s="312" t="s">
        <v>68</v>
      </c>
      <c r="B1" s="181" t="s">
        <v>69</v>
      </c>
      <c r="C1" s="312" t="str">
        <f>'Support Data'!A18</f>
        <v>Functional Requirement</v>
      </c>
      <c r="D1" s="313" t="str">
        <f>'Support Data'!$A$19</f>
        <v>Contractor Work Area</v>
      </c>
      <c r="E1" s="313" t="str">
        <f>'Support Data'!A20</f>
        <v>Def ID</v>
      </c>
      <c r="F1" s="314" t="s">
        <v>44</v>
      </c>
      <c r="G1" s="313"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315" t="s">
        <v>1671</v>
      </c>
      <c r="B2" s="316"/>
      <c r="C2" s="317"/>
      <c r="D2" s="318"/>
      <c r="E2" s="318"/>
      <c r="F2" s="318"/>
      <c r="G2" s="416"/>
      <c r="H2" s="319">
        <f>COUNTA(B3:B28)</f>
        <v>19</v>
      </c>
      <c r="K2" s="110">
        <f>SUM(K3:K28)</f>
        <v>0</v>
      </c>
    </row>
    <row r="3" spans="1:19" ht="81" customHeight="1" thickBot="1" x14ac:dyDescent="0.35">
      <c r="A3" s="320" t="str">
        <f>IF(L3=1,"ICOM-"&amp;TEXT(COUNTIF($L$3:L3, "1"), "0"), "")</f>
        <v>ICOM-1</v>
      </c>
      <c r="B3" s="77" t="s">
        <v>9</v>
      </c>
      <c r="C3" s="95" t="s">
        <v>1672</v>
      </c>
      <c r="D3" s="321"/>
      <c r="E3" s="214"/>
      <c r="F3" s="101">
        <v>1</v>
      </c>
      <c r="G3" s="102" t="s">
        <v>67</v>
      </c>
      <c r="H3" s="44">
        <f>COUNTIF(G:G,"=Select from Drop Down List")</f>
        <v>19</v>
      </c>
      <c r="I3" s="110">
        <f>IF(NOT(ISBLANK($B3)),VLOOKUP($B3,specdata,2,FALSE()),"")</f>
        <v>5</v>
      </c>
      <c r="J3" s="110">
        <f>VLOOKUP(G3,AvailabilityData,2,FALSE())</f>
        <v>0</v>
      </c>
      <c r="K3" s="110">
        <f>I3*J3</f>
        <v>0</v>
      </c>
      <c r="L3" s="43">
        <v>1</v>
      </c>
      <c r="N3" s="51" t="s">
        <v>78</v>
      </c>
      <c r="Q3" s="443"/>
      <c r="R3" s="443"/>
      <c r="S3" s="443"/>
    </row>
    <row r="4" spans="1:19" ht="15" customHeight="1" x14ac:dyDescent="0.3">
      <c r="A4" s="322"/>
      <c r="B4" s="53"/>
      <c r="C4" s="141" t="s">
        <v>1673</v>
      </c>
      <c r="D4" s="323"/>
      <c r="E4" s="223"/>
      <c r="F4" s="75"/>
      <c r="G4" s="416"/>
      <c r="H4" s="44">
        <f>COUNTIF(G:G,"=Function Available")</f>
        <v>0</v>
      </c>
      <c r="Q4" s="443"/>
      <c r="R4" s="443"/>
      <c r="S4" s="443"/>
    </row>
    <row r="5" spans="1:19" ht="46.8" x14ac:dyDescent="0.3">
      <c r="A5" s="320" t="str">
        <f>IF(L5=1,"ICOM-"&amp;TEXT(COUNTIF($L$3:L5, "1"), "0"), "")</f>
        <v>ICOM-2</v>
      </c>
      <c r="B5" s="77" t="s">
        <v>10</v>
      </c>
      <c r="C5" s="119" t="s">
        <v>1674</v>
      </c>
      <c r="D5" s="324"/>
      <c r="E5" s="252"/>
      <c r="F5" s="81">
        <v>1</v>
      </c>
      <c r="G5" s="82" t="s">
        <v>67</v>
      </c>
      <c r="H5" s="44">
        <f>COUNTIF(F:G,"=Function Not Available")</f>
        <v>0</v>
      </c>
      <c r="I5" s="110">
        <f>IF(NOT(ISBLANK($B5)),VLOOKUP($B5,specdata,2,FALSE()),"")</f>
        <v>1</v>
      </c>
      <c r="J5" s="110">
        <f>VLOOKUP(G5,AvailabilityData,2,FALSE())</f>
        <v>0</v>
      </c>
      <c r="K5" s="110">
        <f>I5*J5</f>
        <v>0</v>
      </c>
      <c r="L5" s="43">
        <v>1</v>
      </c>
      <c r="N5" s="51" t="s">
        <v>87</v>
      </c>
      <c r="Q5" s="443"/>
      <c r="R5" s="443"/>
      <c r="S5" s="443"/>
    </row>
    <row r="6" spans="1:19" ht="46.8" x14ac:dyDescent="0.3">
      <c r="A6" s="320" t="str">
        <f>IF(L6=1,"ICOM-"&amp;TEXT(COUNTIF($L$3:L6, "1"), "0"), "")</f>
        <v>ICOM-3</v>
      </c>
      <c r="B6" s="77" t="s">
        <v>10</v>
      </c>
      <c r="C6" s="95" t="s">
        <v>1675</v>
      </c>
      <c r="D6" s="325"/>
      <c r="E6" s="253"/>
      <c r="F6" s="87">
        <v>1</v>
      </c>
      <c r="G6" s="88" t="s">
        <v>67</v>
      </c>
      <c r="H6" s="44">
        <f>COUNTIF(G:G,"=Exception")</f>
        <v>0</v>
      </c>
      <c r="I6" s="110">
        <f>IF(NOT(ISBLANK($B6)),VLOOKUP($B6,specdata,2,FALSE()),"")</f>
        <v>1</v>
      </c>
      <c r="J6" s="110">
        <f>VLOOKUP(G6,AvailabilityData,2,FALSE())</f>
        <v>0</v>
      </c>
      <c r="K6" s="110">
        <f>I6*J6</f>
        <v>0</v>
      </c>
      <c r="L6" s="43">
        <v>1</v>
      </c>
      <c r="N6" s="51" t="s">
        <v>87</v>
      </c>
      <c r="Q6" s="443"/>
      <c r="R6" s="443"/>
      <c r="S6" s="443"/>
    </row>
    <row r="7" spans="1:19" ht="30" customHeight="1" thickBot="1" x14ac:dyDescent="0.35">
      <c r="A7" s="320" t="str">
        <f>IF(L7=1,"ICOM-"&amp;TEXT(COUNTIF($L$3:L7, "1"), "0"), "")</f>
        <v>ICOM-4</v>
      </c>
      <c r="B7" s="77" t="s">
        <v>10</v>
      </c>
      <c r="C7" s="95" t="s">
        <v>1676</v>
      </c>
      <c r="D7" s="325"/>
      <c r="E7" s="253"/>
      <c r="F7" s="87">
        <v>1</v>
      </c>
      <c r="G7" s="88" t="s">
        <v>67</v>
      </c>
      <c r="H7" s="396">
        <f>COUNTIFS(B:B,"=Critical",G:G,"=Select from Drop Down List")</f>
        <v>1</v>
      </c>
      <c r="I7" s="110">
        <f>IF(NOT(ISBLANK($B7)),VLOOKUP($B7,specdata,2,FALSE()),"")</f>
        <v>1</v>
      </c>
      <c r="J7" s="110">
        <f>VLOOKUP(G7,AvailabilityData,2,FALSE())</f>
        <v>0</v>
      </c>
      <c r="K7" s="110">
        <f>I7*J7</f>
        <v>0</v>
      </c>
      <c r="L7" s="43">
        <v>1</v>
      </c>
      <c r="N7" s="51" t="s">
        <v>87</v>
      </c>
    </row>
    <row r="8" spans="1:19" ht="15" customHeight="1" x14ac:dyDescent="0.3">
      <c r="A8" s="322"/>
      <c r="B8" s="53"/>
      <c r="C8" s="141" t="s">
        <v>1677</v>
      </c>
      <c r="D8" s="323"/>
      <c r="E8" s="223"/>
      <c r="F8" s="75"/>
      <c r="G8" s="416"/>
      <c r="H8" s="396">
        <f>COUNTIFS(B:B,"=Critical",G:G,"=Function Available")</f>
        <v>0</v>
      </c>
    </row>
    <row r="9" spans="1:19" ht="30" customHeight="1" x14ac:dyDescent="0.3">
      <c r="A9" s="320" t="str">
        <f>IF(L9=1,"ICOM-"&amp;TEXT(COUNTIF($L$3:L9, "1"), "0"), "")</f>
        <v>ICOM-5</v>
      </c>
      <c r="B9" s="77" t="s">
        <v>10</v>
      </c>
      <c r="C9" s="119" t="s">
        <v>1678</v>
      </c>
      <c r="D9" s="324"/>
      <c r="E9" s="252"/>
      <c r="F9" s="81">
        <v>1</v>
      </c>
      <c r="G9" s="82" t="s">
        <v>67</v>
      </c>
      <c r="H9" s="396">
        <f>COUNTIFS(B:B,"=Critical",G:G,"=Function Not Available")</f>
        <v>0</v>
      </c>
      <c r="I9" s="110">
        <f>IF(NOT(ISBLANK($B9)),VLOOKUP($B9,specdata,2,FALSE()),"")</f>
        <v>1</v>
      </c>
      <c r="J9" s="110">
        <f>VLOOKUP(G9,AvailabilityData,2,FALSE())</f>
        <v>0</v>
      </c>
      <c r="K9" s="110">
        <f>I9*J9</f>
        <v>0</v>
      </c>
      <c r="L9" s="43">
        <v>1</v>
      </c>
      <c r="N9" s="51" t="s">
        <v>87</v>
      </c>
    </row>
    <row r="10" spans="1:19" ht="30" customHeight="1" thickBot="1" x14ac:dyDescent="0.35">
      <c r="A10" s="320" t="str">
        <f>IF(L10=1,"ICOM-"&amp;TEXT(COUNTIF($L$3:L10, "1"), "0"), "")</f>
        <v>ICOM-6</v>
      </c>
      <c r="B10" s="112" t="s">
        <v>10</v>
      </c>
      <c r="C10" s="95" t="s">
        <v>1679</v>
      </c>
      <c r="D10" s="326"/>
      <c r="E10" s="214"/>
      <c r="F10" s="101">
        <v>1</v>
      </c>
      <c r="G10" s="102" t="s">
        <v>67</v>
      </c>
      <c r="H10" s="396">
        <f>COUNTIFS(B:B,"=Critical",G:G,"=Exception")</f>
        <v>0</v>
      </c>
      <c r="I10" s="110">
        <f>IF(NOT(ISBLANK($B10)),VLOOKUP($B10,specdata,2,FALSE()),"")</f>
        <v>1</v>
      </c>
      <c r="J10" s="110">
        <f>VLOOKUP(G10,AvailabilityData,2,FALSE())</f>
        <v>0</v>
      </c>
      <c r="K10" s="110">
        <f>I10*J10</f>
        <v>0</v>
      </c>
      <c r="L10" s="43">
        <v>1</v>
      </c>
      <c r="N10" s="51" t="s">
        <v>87</v>
      </c>
    </row>
    <row r="11" spans="1:19" ht="15" customHeight="1" x14ac:dyDescent="0.3">
      <c r="A11" s="322"/>
      <c r="B11" s="53"/>
      <c r="C11" s="141" t="s">
        <v>1680</v>
      </c>
      <c r="D11" s="323"/>
      <c r="E11" s="223"/>
      <c r="F11" s="75"/>
      <c r="G11" s="416"/>
      <c r="H11" s="397">
        <f>COUNTIFS(B:B,"=Important",G:G,"=Select from Drop Down List")</f>
        <v>8</v>
      </c>
    </row>
    <row r="12" spans="1:19" ht="46.8" x14ac:dyDescent="0.3">
      <c r="A12" s="320" t="str">
        <f>IF(L12=1,"ICOM-"&amp;TEXT(COUNTIF($L$3:L12, "1"), "0"), "")</f>
        <v>ICOM-7</v>
      </c>
      <c r="B12" s="402" t="s">
        <v>18</v>
      </c>
      <c r="C12" s="119" t="s">
        <v>1681</v>
      </c>
      <c r="D12" s="329"/>
      <c r="E12" s="252"/>
      <c r="F12" s="81">
        <v>1</v>
      </c>
      <c r="G12" s="82" t="s">
        <v>67</v>
      </c>
      <c r="H12" s="397">
        <f>COUNTIFS(B:B,"=Important",G:G,"=Function Available")</f>
        <v>0</v>
      </c>
      <c r="I12" s="110">
        <f t="shared" ref="I12:I17" si="0">IF(NOT(ISBLANK($B12)),VLOOKUP($B12,specdata,2,FALSE()),"")</f>
        <v>0</v>
      </c>
      <c r="J12" s="110">
        <f t="shared" ref="J12:J17" si="1">VLOOKUP(G12,AvailabilityData,2,FALSE())</f>
        <v>0</v>
      </c>
      <c r="K12" s="110">
        <f t="shared" ref="K12:K17" si="2">I12*J12</f>
        <v>0</v>
      </c>
      <c r="L12" s="43">
        <v>1</v>
      </c>
      <c r="N12" s="51" t="s">
        <v>87</v>
      </c>
    </row>
    <row r="13" spans="1:19" ht="62.4" x14ac:dyDescent="0.3">
      <c r="A13" s="320" t="str">
        <f>IF(L13=1,"ICOM-"&amp;TEXT(COUNTIF($L$3:L13, "1"), "0"), "")</f>
        <v>ICOM-8</v>
      </c>
      <c r="B13" s="402" t="s">
        <v>18</v>
      </c>
      <c r="C13" s="95" t="s">
        <v>1682</v>
      </c>
      <c r="D13" s="180"/>
      <c r="E13" s="253"/>
      <c r="F13" s="87">
        <v>1</v>
      </c>
      <c r="G13" s="88" t="s">
        <v>67</v>
      </c>
      <c r="H13" s="397">
        <f>COUNTIFS(B:B,"=Important",G:G,"=Function Not Available")</f>
        <v>0</v>
      </c>
      <c r="I13" s="110">
        <f t="shared" si="0"/>
        <v>0</v>
      </c>
      <c r="J13" s="110">
        <f t="shared" si="1"/>
        <v>0</v>
      </c>
      <c r="K13" s="110">
        <f t="shared" si="2"/>
        <v>0</v>
      </c>
      <c r="L13" s="43">
        <v>1</v>
      </c>
      <c r="N13" s="51" t="s">
        <v>87</v>
      </c>
    </row>
    <row r="14" spans="1:19" ht="30" customHeight="1" x14ac:dyDescent="0.3">
      <c r="A14" s="320" t="str">
        <f>IF(L14=1,"ICOM-"&amp;TEXT(COUNTIF($L$3:L14, "1"), "0"), "")</f>
        <v>ICOM-9</v>
      </c>
      <c r="B14" s="402" t="s">
        <v>18</v>
      </c>
      <c r="C14" s="95" t="s">
        <v>1683</v>
      </c>
      <c r="D14" s="325"/>
      <c r="E14" s="253"/>
      <c r="F14" s="87">
        <v>1</v>
      </c>
      <c r="G14" s="88" t="s">
        <v>67</v>
      </c>
      <c r="H14" s="397">
        <f>COUNTIFS(B:B,"=Important",G:G,"=Exception")</f>
        <v>0</v>
      </c>
      <c r="I14" s="110">
        <f t="shared" si="0"/>
        <v>0</v>
      </c>
      <c r="J14" s="110">
        <f t="shared" si="1"/>
        <v>0</v>
      </c>
      <c r="K14" s="110">
        <f t="shared" si="2"/>
        <v>0</v>
      </c>
      <c r="L14" s="43">
        <v>1</v>
      </c>
      <c r="N14" s="51" t="s">
        <v>87</v>
      </c>
    </row>
    <row r="15" spans="1:19" ht="30" customHeight="1" x14ac:dyDescent="0.3">
      <c r="A15" s="320" t="str">
        <f>IF(L15=1,"ICOM-"&amp;TEXT(COUNTIF($L$3:L15, "1"), "0"), "")</f>
        <v>ICOM-10</v>
      </c>
      <c r="B15" s="402" t="s">
        <v>18</v>
      </c>
      <c r="C15" s="95" t="s">
        <v>1684</v>
      </c>
      <c r="D15" s="180"/>
      <c r="E15" s="253"/>
      <c r="F15" s="87">
        <v>1</v>
      </c>
      <c r="G15" s="88" t="s">
        <v>67</v>
      </c>
      <c r="H15" s="142">
        <f>COUNTIFS(B:B,"=Informational",G:G,"=Select from Drop Down List")</f>
        <v>10</v>
      </c>
      <c r="I15" s="110">
        <f t="shared" si="0"/>
        <v>0</v>
      </c>
      <c r="J15" s="110">
        <f t="shared" si="1"/>
        <v>0</v>
      </c>
      <c r="K15" s="110">
        <f t="shared" si="2"/>
        <v>0</v>
      </c>
      <c r="L15" s="43">
        <v>1</v>
      </c>
      <c r="N15" s="51" t="s">
        <v>87</v>
      </c>
    </row>
    <row r="16" spans="1:19" ht="30" customHeight="1" x14ac:dyDescent="0.3">
      <c r="A16" s="320" t="str">
        <f>IF(L16=1,"ICOM-"&amp;TEXT(COUNTIF($L$3:L16, "1"), "0"), "")</f>
        <v>ICOM-11</v>
      </c>
      <c r="B16" s="402" t="s">
        <v>18</v>
      </c>
      <c r="C16" s="95" t="s">
        <v>1685</v>
      </c>
      <c r="D16" s="180"/>
      <c r="E16" s="253"/>
      <c r="F16" s="87">
        <v>1</v>
      </c>
      <c r="G16" s="88" t="s">
        <v>67</v>
      </c>
      <c r="H16" s="142">
        <f>COUNTIFS(B:B,"=Informational",G:G,"=Function Available")</f>
        <v>0</v>
      </c>
      <c r="I16" s="110">
        <f t="shared" si="0"/>
        <v>0</v>
      </c>
      <c r="J16" s="110">
        <f t="shared" si="1"/>
        <v>0</v>
      </c>
      <c r="K16" s="110">
        <f t="shared" si="2"/>
        <v>0</v>
      </c>
      <c r="L16" s="43">
        <v>1</v>
      </c>
      <c r="N16" s="51" t="s">
        <v>87</v>
      </c>
    </row>
    <row r="17" spans="1:14" ht="31.8" thickBot="1" x14ac:dyDescent="0.35">
      <c r="A17" s="320" t="str">
        <f>IF(L17=1,"ICOM-"&amp;TEXT(COUNTIF($L$3:L17, "1"), "0"), "")</f>
        <v>ICOM-12</v>
      </c>
      <c r="B17" s="403" t="s">
        <v>18</v>
      </c>
      <c r="C17" s="95" t="s">
        <v>1686</v>
      </c>
      <c r="D17" s="326"/>
      <c r="E17" s="214"/>
      <c r="F17" s="101">
        <v>1</v>
      </c>
      <c r="G17" s="102" t="s">
        <v>67</v>
      </c>
      <c r="H17" s="142">
        <f>COUNTIFS(B:B,"=Informational",G:G,"=Function Not Available")</f>
        <v>0</v>
      </c>
      <c r="I17" s="110">
        <f t="shared" si="0"/>
        <v>0</v>
      </c>
      <c r="J17" s="110">
        <f t="shared" si="1"/>
        <v>0</v>
      </c>
      <c r="K17" s="110">
        <f t="shared" si="2"/>
        <v>0</v>
      </c>
      <c r="L17" s="43">
        <v>1</v>
      </c>
      <c r="N17" s="51" t="s">
        <v>87</v>
      </c>
    </row>
    <row r="18" spans="1:14" ht="15" customHeight="1" thickBot="1" x14ac:dyDescent="0.35">
      <c r="A18" s="327"/>
      <c r="B18" s="121"/>
      <c r="C18" s="122" t="s">
        <v>1687</v>
      </c>
      <c r="D18" s="328"/>
      <c r="E18" s="222"/>
      <c r="F18" s="125"/>
      <c r="G18" s="416"/>
      <c r="H18" s="142">
        <f>COUNTIFS(B:B,"=Informational",G:G,"=Exception")</f>
        <v>0</v>
      </c>
    </row>
    <row r="19" spans="1:14" x14ac:dyDescent="0.3">
      <c r="A19" s="322"/>
      <c r="B19" s="53"/>
      <c r="C19" s="126" t="s">
        <v>1688</v>
      </c>
      <c r="D19" s="323"/>
      <c r="E19" s="223"/>
      <c r="F19" s="75"/>
      <c r="G19" s="416"/>
    </row>
    <row r="20" spans="1:14" ht="30" customHeight="1" x14ac:dyDescent="0.3">
      <c r="A20" s="320" t="str">
        <f>IF(L20=1,"ICOM-"&amp;TEXT(COUNTIF($L$3:L20, "1"), "0"), "")</f>
        <v>ICOM-13</v>
      </c>
      <c r="B20" s="402" t="s">
        <v>18</v>
      </c>
      <c r="C20" s="78" t="s">
        <v>1689</v>
      </c>
      <c r="D20" s="324"/>
      <c r="E20" s="252"/>
      <c r="F20" s="81">
        <v>1</v>
      </c>
      <c r="G20" s="82" t="s">
        <v>67</v>
      </c>
      <c r="I20" s="110">
        <f>IF(NOT(ISBLANK($B20)),VLOOKUP($B20,specdata,2,FALSE()),"")</f>
        <v>0</v>
      </c>
      <c r="J20" s="110">
        <f>VLOOKUP(G20,AvailabilityData,2,FALSE())</f>
        <v>0</v>
      </c>
      <c r="K20" s="110">
        <f>I20*J20</f>
        <v>0</v>
      </c>
      <c r="L20" s="43">
        <v>1</v>
      </c>
      <c r="N20" s="51" t="s">
        <v>87</v>
      </c>
    </row>
    <row r="21" spans="1:14" ht="30" customHeight="1" x14ac:dyDescent="0.3">
      <c r="A21" s="320" t="str">
        <f>IF(L21=1,"ICOM-"&amp;TEXT(COUNTIF($L$3:L21, "1"), "0"), "")</f>
        <v>ICOM-14</v>
      </c>
      <c r="B21" s="402" t="s">
        <v>18</v>
      </c>
      <c r="C21" s="84" t="s">
        <v>1690</v>
      </c>
      <c r="D21" s="325"/>
      <c r="E21" s="253"/>
      <c r="F21" s="87">
        <v>1</v>
      </c>
      <c r="G21" s="88" t="s">
        <v>67</v>
      </c>
      <c r="I21" s="110">
        <f>IF(NOT(ISBLANK($B21)),VLOOKUP($B21,specdata,2,FALSE()),"")</f>
        <v>0</v>
      </c>
      <c r="J21" s="110">
        <f>VLOOKUP(G21,AvailabilityData,2,FALSE())</f>
        <v>0</v>
      </c>
      <c r="K21" s="110">
        <f>I21*J21</f>
        <v>0</v>
      </c>
      <c r="L21" s="43">
        <v>1</v>
      </c>
      <c r="N21" s="51" t="s">
        <v>87</v>
      </c>
    </row>
    <row r="22" spans="1:14" ht="30" customHeight="1" x14ac:dyDescent="0.3">
      <c r="A22" s="320" t="str">
        <f>IF(L22=1,"ICOM-"&amp;TEXT(COUNTIF($L$3:L22, "1"), "0"), "")</f>
        <v>ICOM-15</v>
      </c>
      <c r="B22" s="402" t="s">
        <v>18</v>
      </c>
      <c r="C22" s="84" t="s">
        <v>1691</v>
      </c>
      <c r="D22" s="325"/>
      <c r="E22" s="253"/>
      <c r="F22" s="87">
        <v>1</v>
      </c>
      <c r="G22" s="88" t="s">
        <v>67</v>
      </c>
      <c r="I22" s="110">
        <f>IF(NOT(ISBLANK($B22)),VLOOKUP($B22,specdata,2,FALSE()),"")</f>
        <v>0</v>
      </c>
      <c r="J22" s="110">
        <f>VLOOKUP(G22,AvailabilityData,2,FALSE())</f>
        <v>0</v>
      </c>
      <c r="K22" s="110">
        <f>I22*J22</f>
        <v>0</v>
      </c>
      <c r="L22" s="43">
        <v>1</v>
      </c>
      <c r="N22" s="51" t="s">
        <v>87</v>
      </c>
    </row>
    <row r="23" spans="1:14" ht="30" customHeight="1" thickBot="1" x14ac:dyDescent="0.35">
      <c r="A23" s="320" t="str">
        <f>IF(L23=1,"ICOM-"&amp;TEXT(COUNTIF($L$3:L23, "1"), "0"), "")</f>
        <v>ICOM-16</v>
      </c>
      <c r="B23" s="402" t="s">
        <v>18</v>
      </c>
      <c r="C23" s="84" t="s">
        <v>1692</v>
      </c>
      <c r="D23" s="326"/>
      <c r="E23" s="214"/>
      <c r="F23" s="101">
        <v>1</v>
      </c>
      <c r="G23" s="102" t="s">
        <v>67</v>
      </c>
      <c r="I23" s="110">
        <f>IF(NOT(ISBLANK($B23)),VLOOKUP($B23,specdata,2,FALSE()),"")</f>
        <v>0</v>
      </c>
      <c r="J23" s="110">
        <f>VLOOKUP(G23,AvailabilityData,2,FALSE())</f>
        <v>0</v>
      </c>
      <c r="K23" s="110">
        <f>I23*J23</f>
        <v>0</v>
      </c>
      <c r="L23" s="43">
        <v>1</v>
      </c>
      <c r="N23" s="51" t="s">
        <v>87</v>
      </c>
    </row>
    <row r="24" spans="1:14" ht="15" customHeight="1" x14ac:dyDescent="0.3">
      <c r="A24" s="322"/>
      <c r="B24" s="53"/>
      <c r="C24" s="141" t="s">
        <v>1693</v>
      </c>
      <c r="D24" s="323"/>
      <c r="E24" s="223"/>
      <c r="F24" s="75"/>
      <c r="G24" s="416"/>
    </row>
    <row r="25" spans="1:14" ht="31.8" thickBot="1" x14ac:dyDescent="0.35">
      <c r="A25" s="320" t="str">
        <f>IF(L25=1,"ICOM-"&amp;TEXT(COUNTIF($L$3:L25, "1"), "0"), "")</f>
        <v>ICOM-17</v>
      </c>
      <c r="B25" s="77" t="s">
        <v>10</v>
      </c>
      <c r="C25" s="119" t="s">
        <v>1694</v>
      </c>
      <c r="D25" s="324"/>
      <c r="E25" s="252"/>
      <c r="F25" s="81">
        <v>1</v>
      </c>
      <c r="G25" s="82" t="s">
        <v>67</v>
      </c>
      <c r="I25" s="110">
        <f>IF(NOT(ISBLANK($B25)),VLOOKUP($B25,specdata,2,FALSE()),"")</f>
        <v>1</v>
      </c>
      <c r="J25" s="110">
        <f>VLOOKUP(G25,AvailabilityData,2,FALSE())</f>
        <v>0</v>
      </c>
      <c r="K25" s="110">
        <f>I25*J25</f>
        <v>0</v>
      </c>
      <c r="L25" s="43">
        <v>1</v>
      </c>
      <c r="N25" s="51" t="s">
        <v>87</v>
      </c>
    </row>
    <row r="26" spans="1:14" ht="15" customHeight="1" x14ac:dyDescent="0.3">
      <c r="A26" s="322"/>
      <c r="B26" s="53"/>
      <c r="C26" s="141" t="s">
        <v>1696</v>
      </c>
      <c r="D26" s="323"/>
      <c r="E26" s="223"/>
      <c r="F26" s="75"/>
      <c r="G26" s="416"/>
    </row>
    <row r="27" spans="1:14" ht="30" customHeight="1" x14ac:dyDescent="0.3">
      <c r="A27" s="320" t="str">
        <f>IF(L27=1,"ICOM-"&amp;TEXT(COUNTIF($L$3:L27, "1"), "0"), "")</f>
        <v>ICOM-18</v>
      </c>
      <c r="B27" s="77" t="s">
        <v>10</v>
      </c>
      <c r="C27" s="95" t="s">
        <v>1697</v>
      </c>
      <c r="D27" s="324"/>
      <c r="E27" s="252"/>
      <c r="F27" s="81">
        <v>1</v>
      </c>
      <c r="G27" s="82" t="s">
        <v>67</v>
      </c>
      <c r="I27" s="110">
        <f>IF(NOT(ISBLANK($B27)),VLOOKUP($B27,specdata,2,FALSE()),"")</f>
        <v>1</v>
      </c>
      <c r="J27" s="110">
        <f>VLOOKUP(G27,AvailabilityData,2,FALSE())</f>
        <v>0</v>
      </c>
      <c r="K27" s="110">
        <f>I27*J27</f>
        <v>0</v>
      </c>
      <c r="L27" s="43">
        <v>1</v>
      </c>
      <c r="N27" s="51" t="s">
        <v>87</v>
      </c>
    </row>
    <row r="28" spans="1:14" ht="30" customHeight="1" x14ac:dyDescent="0.3">
      <c r="A28" s="330" t="str">
        <f>IF(L28=1,"ICOM-"&amp;TEXT(COUNTIF($L$3:L28, "1"), "0"), "")</f>
        <v>ICOM-19</v>
      </c>
      <c r="B28" s="77" t="s">
        <v>10</v>
      </c>
      <c r="C28" s="164" t="s">
        <v>1698</v>
      </c>
      <c r="D28" s="325"/>
      <c r="E28" s="253"/>
      <c r="F28" s="87">
        <v>1</v>
      </c>
      <c r="G28" s="88" t="s">
        <v>67</v>
      </c>
      <c r="I28" s="110">
        <f>IF(NOT(ISBLANK($B28)),VLOOKUP($B28,specdata,2,FALSE()),"")</f>
        <v>1</v>
      </c>
      <c r="J28" s="110">
        <f>VLOOKUP(G28,AvailabilityData,2,FALSE())</f>
        <v>0</v>
      </c>
      <c r="K28" s="110">
        <f>I28*J28</f>
        <v>0</v>
      </c>
      <c r="L28" s="43">
        <v>1</v>
      </c>
      <c r="N28" s="51" t="s">
        <v>87</v>
      </c>
    </row>
    <row r="29" spans="1:14" x14ac:dyDescent="0.3">
      <c r="A29" s="331" t="str">
        <f>IF(L29=1,"ICOM-"&amp;TEXT(COUNTIF($L$3:L29, "1"), "0"), "")</f>
        <v/>
      </c>
      <c r="H29" s="43"/>
    </row>
    <row r="30" spans="1:14" x14ac:dyDescent="0.3">
      <c r="H30" s="43"/>
    </row>
    <row r="31" spans="1:14" x14ac:dyDescent="0.3">
      <c r="H31" s="43"/>
    </row>
    <row r="32" spans="1:14" x14ac:dyDescent="0.3">
      <c r="H32" s="43"/>
    </row>
    <row r="33" spans="8:8" x14ac:dyDescent="0.3">
      <c r="H33" s="43"/>
    </row>
    <row r="34" spans="8:8" x14ac:dyDescent="0.3">
      <c r="H34" s="43"/>
    </row>
    <row r="35" spans="8:8" x14ac:dyDescent="0.3">
      <c r="H35" s="43"/>
    </row>
    <row r="36" spans="8:8" x14ac:dyDescent="0.3">
      <c r="H36" s="43"/>
    </row>
    <row r="37" spans="8:8" x14ac:dyDescent="0.3">
      <c r="H37" s="43"/>
    </row>
    <row r="38" spans="8:8" x14ac:dyDescent="0.3">
      <c r="H38" s="43"/>
    </row>
    <row r="39" spans="8:8" x14ac:dyDescent="0.3">
      <c r="H39" s="43"/>
    </row>
    <row r="40" spans="8:8" x14ac:dyDescent="0.3">
      <c r="H40" s="43"/>
    </row>
    <row r="41" spans="8:8" x14ac:dyDescent="0.3">
      <c r="H41" s="43"/>
    </row>
    <row r="42" spans="8:8" x14ac:dyDescent="0.3">
      <c r="H42" s="43"/>
    </row>
    <row r="43" spans="8:8" x14ac:dyDescent="0.3">
      <c r="H43" s="43"/>
    </row>
    <row r="44" spans="8:8" x14ac:dyDescent="0.3">
      <c r="H44" s="43"/>
    </row>
    <row r="45" spans="8:8" x14ac:dyDescent="0.3">
      <c r="H45" s="43"/>
    </row>
  </sheetData>
  <sheetProtection algorithmName="SHA-512" hashValue="UEySWtF5X9EoWGJ100lQaD60gtcC2BBH94Y/SwU5ZqJZfHXyAhuPyOAcsPSozfhBfeESTiC/wS9xV2PhnpyA7w==" saltValue="0Z++riNeA3LJWMFVsdM8sw==" spinCount="100000" sheet="1" objects="1" scenarios="1"/>
  <mergeCells count="1">
    <mergeCell ref="Q3:S6"/>
  </mergeCells>
  <conditionalFormatting sqref="B1:B1048576">
    <cfRule type="cellIs" dxfId="36" priority="2" operator="equal">
      <formula>"Minimal"</formula>
    </cfRule>
    <cfRule type="cellIs" dxfId="35" priority="3" operator="equal">
      <formula>"Not Needed"</formula>
    </cfRule>
    <cfRule type="cellIs" dxfId="34" priority="4" operator="equal">
      <formula>"Critical"</formula>
    </cfRule>
    <cfRule type="cellIs" dxfId="33" priority="5" operator="equal">
      <formula>"Extremely Advantageous"</formula>
    </cfRule>
  </conditionalFormatting>
  <conditionalFormatting sqref="G3 G5:G7 G9:G10 G12:G17 G20:G23 G25 G27:G28">
    <cfRule type="cellIs" dxfId="32" priority="6" operator="equal">
      <formula>"Select from Drop Down List"</formula>
    </cfRule>
  </conditionalFormatting>
  <dataValidations count="2">
    <dataValidation type="list" allowBlank="1" showInputMessage="1" showErrorMessage="1" sqref="G3 G5:G7 G9:G10 G12:G17 G20:G23 G25 G27:G28" xr:uid="{00000000-0002-0000-1000-000000000000}">
      <formula1>Availability</formula1>
      <formula2>0</formula2>
    </dataValidation>
    <dataValidation type="list" allowBlank="1" showInputMessage="1" showErrorMessage="1" sqref="B3:B28" xr:uid="{00000000-0002-0000-1000-000001000000}">
      <formula1>SpecType</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S274"/>
  <sheetViews>
    <sheetView zoomScaleNormal="100" zoomScalePageLayoutView="80" workbookViewId="0">
      <selection activeCell="Q4" sqref="Q4:S7"/>
    </sheetView>
  </sheetViews>
  <sheetFormatPr defaultColWidth="9" defaultRowHeight="15.6" x14ac:dyDescent="0.3"/>
  <cols>
    <col min="1" max="1" width="10.59765625" style="331" customWidth="1"/>
    <col min="2" max="2" width="14.59765625" style="216" customWidth="1"/>
    <col min="3" max="3" width="65.59765625" style="332" customWidth="1"/>
    <col min="4" max="4" width="65.59765625" style="333" customWidth="1"/>
    <col min="5" max="5" width="5.3984375" style="333" hidden="1" customWidth="1"/>
    <col min="6" max="6" width="7.8984375" style="333" hidden="1" customWidth="1"/>
    <col min="7" max="7" width="30.59765625" style="333" customWidth="1"/>
    <col min="8" max="11" width="8.59765625" style="319" hidden="1" customWidth="1"/>
    <col min="12" max="14" width="0" style="334" hidden="1" customWidth="1"/>
    <col min="15" max="16384" width="9" style="334"/>
  </cols>
  <sheetData>
    <row r="1" spans="1:19" s="335" customFormat="1" ht="105" customHeight="1" thickBot="1" x14ac:dyDescent="0.3">
      <c r="A1" s="312" t="s">
        <v>68</v>
      </c>
      <c r="B1" s="181" t="s">
        <v>69</v>
      </c>
      <c r="C1" s="312" t="str">
        <f>'Support Data'!A18</f>
        <v>Functional Requirement</v>
      </c>
      <c r="D1" s="313" t="str">
        <f>'Support Data'!$A$19</f>
        <v>Contractor Work Area</v>
      </c>
      <c r="E1" s="313" t="str">
        <f>'Support Data'!A20</f>
        <v>Def ID</v>
      </c>
      <c r="F1" s="314" t="s">
        <v>44</v>
      </c>
      <c r="G1" s="313"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336" t="s">
        <v>1699</v>
      </c>
      <c r="B2" s="242"/>
      <c r="C2" s="337"/>
      <c r="D2" s="338"/>
      <c r="E2" s="338"/>
      <c r="F2" s="338"/>
      <c r="G2" s="416"/>
      <c r="H2" s="319">
        <f>COUNTA(B3:B257)</f>
        <v>198</v>
      </c>
      <c r="K2" s="110">
        <f>SUM(K3:K257)</f>
        <v>0</v>
      </c>
    </row>
    <row r="3" spans="1:19" ht="15" customHeight="1" x14ac:dyDescent="0.3">
      <c r="A3" s="322"/>
      <c r="B3" s="53"/>
      <c r="C3" s="141" t="s">
        <v>1700</v>
      </c>
      <c r="D3" s="339"/>
      <c r="E3" s="223"/>
      <c r="F3" s="75"/>
      <c r="G3" s="417"/>
      <c r="H3" s="44">
        <f>COUNTIF(G:G,"=Select from Drop Down List")</f>
        <v>198</v>
      </c>
      <c r="I3" s="110"/>
      <c r="J3" s="110"/>
      <c r="K3" s="110"/>
    </row>
    <row r="4" spans="1:19" ht="29.4" customHeight="1" x14ac:dyDescent="0.3">
      <c r="A4" s="340" t="str">
        <f>IF(L4=1,"ICData-"&amp;TEXT(COUNTIF($L$4:L4, "1"), "0"), "")</f>
        <v>ICData-1</v>
      </c>
      <c r="B4" s="77" t="s">
        <v>10</v>
      </c>
      <c r="C4" s="119" t="s">
        <v>1701</v>
      </c>
      <c r="D4" s="329"/>
      <c r="E4" s="252"/>
      <c r="F4" s="81">
        <v>1</v>
      </c>
      <c r="G4" s="82" t="s">
        <v>67</v>
      </c>
      <c r="H4" s="44">
        <f>COUNTIF(G:G,"=Function Available")</f>
        <v>0</v>
      </c>
      <c r="I4" s="110">
        <f t="shared" ref="I4:I9" si="0">IF(NOT(ISBLANK($B4)),VLOOKUP($B4,specdata,2,FALSE()),"")</f>
        <v>1</v>
      </c>
      <c r="J4" s="110">
        <f t="shared" ref="J4:J9" si="1">VLOOKUP(G4,AvailabilityData,2,FALSE())</f>
        <v>0</v>
      </c>
      <c r="K4" s="110">
        <f t="shared" ref="K4:K9" si="2">I4*J4</f>
        <v>0</v>
      </c>
      <c r="L4" s="334">
        <v>1</v>
      </c>
      <c r="N4" s="51" t="s">
        <v>78</v>
      </c>
      <c r="Q4" s="443"/>
      <c r="R4" s="443"/>
      <c r="S4" s="443"/>
    </row>
    <row r="5" spans="1:19" ht="30" customHeight="1" x14ac:dyDescent="0.3">
      <c r="A5" s="340" t="str">
        <f>IF(L5=1,"ICData-"&amp;TEXT(COUNTIF($L$4:L5, "1"), "0"), "")</f>
        <v>ICData-2</v>
      </c>
      <c r="B5" s="77" t="s">
        <v>10</v>
      </c>
      <c r="C5" s="95" t="s">
        <v>1702</v>
      </c>
      <c r="D5" s="180"/>
      <c r="E5" s="252"/>
      <c r="F5" s="87">
        <v>1</v>
      </c>
      <c r="G5" s="88" t="s">
        <v>67</v>
      </c>
      <c r="H5" s="44">
        <f>COUNTIF(F:G,"=Function Not Available")</f>
        <v>0</v>
      </c>
      <c r="I5" s="110">
        <f t="shared" si="0"/>
        <v>1</v>
      </c>
      <c r="J5" s="110">
        <f t="shared" si="1"/>
        <v>0</v>
      </c>
      <c r="K5" s="110">
        <f t="shared" si="2"/>
        <v>0</v>
      </c>
      <c r="L5" s="334">
        <v>1</v>
      </c>
      <c r="N5" s="51" t="s">
        <v>78</v>
      </c>
      <c r="Q5" s="443"/>
      <c r="R5" s="443"/>
      <c r="S5" s="443"/>
    </row>
    <row r="6" spans="1:19" ht="36.75" customHeight="1" x14ac:dyDescent="0.3">
      <c r="A6" s="340" t="str">
        <f>IF(L6=1,"ICData-"&amp;TEXT(COUNTIF($L$4:L6, "1"), "0"), "")</f>
        <v>ICData-3</v>
      </c>
      <c r="B6" s="77" t="s">
        <v>10</v>
      </c>
      <c r="C6" s="95" t="s">
        <v>1703</v>
      </c>
      <c r="D6" s="180"/>
      <c r="E6" s="252"/>
      <c r="F6" s="87">
        <v>1</v>
      </c>
      <c r="G6" s="88" t="s">
        <v>67</v>
      </c>
      <c r="H6" s="44">
        <f>COUNTIF(G:G,"=Exception")</f>
        <v>0</v>
      </c>
      <c r="I6" s="110">
        <f t="shared" si="0"/>
        <v>1</v>
      </c>
      <c r="J6" s="110">
        <f t="shared" si="1"/>
        <v>0</v>
      </c>
      <c r="K6" s="110">
        <f t="shared" si="2"/>
        <v>0</v>
      </c>
      <c r="L6" s="334">
        <v>1</v>
      </c>
      <c r="N6" s="51" t="s">
        <v>78</v>
      </c>
      <c r="Q6" s="443"/>
      <c r="R6" s="443"/>
      <c r="S6" s="443"/>
    </row>
    <row r="7" spans="1:19" ht="31.2" x14ac:dyDescent="0.3">
      <c r="A7" s="340" t="str">
        <f>IF(L7=1,"ICData-"&amp;TEXT(COUNTIF($L$4:L7, "1"), "0"), "")</f>
        <v>ICData-4</v>
      </c>
      <c r="B7" s="77" t="s">
        <v>10</v>
      </c>
      <c r="C7" s="95" t="s">
        <v>1704</v>
      </c>
      <c r="D7" s="180"/>
      <c r="E7" s="252"/>
      <c r="F7" s="87">
        <v>1</v>
      </c>
      <c r="G7" s="88" t="s">
        <v>67</v>
      </c>
      <c r="H7" s="396">
        <f>COUNTIFS(B:B,"=Critical",G:G,"=Select from Drop Down List")</f>
        <v>11</v>
      </c>
      <c r="I7" s="110">
        <f t="shared" si="0"/>
        <v>1</v>
      </c>
      <c r="J7" s="110">
        <f t="shared" si="1"/>
        <v>0</v>
      </c>
      <c r="K7" s="110">
        <f t="shared" si="2"/>
        <v>0</v>
      </c>
      <c r="L7" s="334">
        <v>1</v>
      </c>
      <c r="N7" s="51" t="s">
        <v>78</v>
      </c>
      <c r="Q7" s="443"/>
      <c r="R7" s="443"/>
      <c r="S7" s="443"/>
    </row>
    <row r="8" spans="1:19" ht="30" customHeight="1" x14ac:dyDescent="0.3">
      <c r="A8" s="340" t="str">
        <f>IF(L8=1,"ICData-"&amp;TEXT(COUNTIF($L$4:L8, "1"), "0"), "")</f>
        <v>ICData-5</v>
      </c>
      <c r="B8" s="77" t="s">
        <v>10</v>
      </c>
      <c r="C8" s="95" t="s">
        <v>1705</v>
      </c>
      <c r="D8" s="180"/>
      <c r="E8" s="252"/>
      <c r="F8" s="87">
        <v>1</v>
      </c>
      <c r="G8" s="88" t="s">
        <v>67</v>
      </c>
      <c r="H8" s="396">
        <f>COUNTIFS(B:B,"=Critical",G:G,"=Function Available")</f>
        <v>0</v>
      </c>
      <c r="I8" s="110">
        <f t="shared" si="0"/>
        <v>1</v>
      </c>
      <c r="J8" s="110">
        <f t="shared" si="1"/>
        <v>0</v>
      </c>
      <c r="K8" s="110">
        <f t="shared" si="2"/>
        <v>0</v>
      </c>
      <c r="L8" s="334">
        <v>1</v>
      </c>
      <c r="N8" s="51" t="s">
        <v>78</v>
      </c>
    </row>
    <row r="9" spans="1:19" ht="30" customHeight="1" x14ac:dyDescent="0.3">
      <c r="A9" s="340" t="str">
        <f>IF(L9=1,"ICData-"&amp;TEXT(COUNTIF($L$4:L9, "1"), "0"), "")</f>
        <v>ICData-6</v>
      </c>
      <c r="B9" s="112" t="s">
        <v>10</v>
      </c>
      <c r="C9" s="95" t="s">
        <v>1706</v>
      </c>
      <c r="D9" s="321"/>
      <c r="E9" s="262"/>
      <c r="F9" s="101">
        <v>1</v>
      </c>
      <c r="G9" s="88" t="s">
        <v>67</v>
      </c>
      <c r="H9" s="396">
        <f>COUNTIFS(B:B,"=Critical",G:G,"=Function Not Available")</f>
        <v>0</v>
      </c>
      <c r="I9" s="110">
        <f t="shared" si="0"/>
        <v>1</v>
      </c>
      <c r="J9" s="110">
        <f t="shared" si="1"/>
        <v>0</v>
      </c>
      <c r="K9" s="110">
        <f t="shared" si="2"/>
        <v>0</v>
      </c>
      <c r="L9" s="334">
        <v>1</v>
      </c>
      <c r="N9" s="51" t="s">
        <v>78</v>
      </c>
    </row>
    <row r="10" spans="1:19" ht="15" customHeight="1" x14ac:dyDescent="0.3">
      <c r="A10" s="327"/>
      <c r="B10" s="121"/>
      <c r="C10" s="122" t="s">
        <v>1707</v>
      </c>
      <c r="D10" s="341"/>
      <c r="E10" s="222"/>
      <c r="F10" s="125"/>
      <c r="G10" s="417"/>
      <c r="H10" s="396">
        <f>COUNTIFS(B:B,"=Critical",G:G,"=Exception")</f>
        <v>0</v>
      </c>
      <c r="I10" s="110"/>
      <c r="J10" s="110"/>
      <c r="K10" s="110"/>
    </row>
    <row r="11" spans="1:19" ht="30" customHeight="1" x14ac:dyDescent="0.3">
      <c r="A11" s="322"/>
      <c r="B11" s="53"/>
      <c r="C11" s="126" t="s">
        <v>1708</v>
      </c>
      <c r="D11" s="339"/>
      <c r="E11" s="223"/>
      <c r="F11" s="75"/>
      <c r="G11" s="417"/>
      <c r="H11" s="397">
        <f>COUNTIFS(B:B,"=Important",G:G,"=Select from Drop Down List")</f>
        <v>171</v>
      </c>
      <c r="I11" s="110"/>
      <c r="J11" s="110"/>
      <c r="K11" s="110"/>
    </row>
    <row r="12" spans="1:19" ht="46.8" x14ac:dyDescent="0.3">
      <c r="A12" s="340" t="str">
        <f>IF(L12=1,"ICData-"&amp;TEXT(COUNTIF($L$4:L12, "1"), "0"), "")</f>
        <v>ICData-7</v>
      </c>
      <c r="B12" s="402" t="s">
        <v>18</v>
      </c>
      <c r="C12" s="119" t="s">
        <v>1709</v>
      </c>
      <c r="D12" s="342"/>
      <c r="E12" s="262"/>
      <c r="F12" s="116">
        <v>1</v>
      </c>
      <c r="G12" s="82" t="s">
        <v>67</v>
      </c>
      <c r="H12" s="397">
        <f>COUNTIFS(B:B,"=Important",G:G,"=Function Available")</f>
        <v>0</v>
      </c>
      <c r="I12" s="110">
        <f>IF(NOT(ISBLANK($B12)),VLOOKUP($B12,specdata,2,FALSE()),"")</f>
        <v>0</v>
      </c>
      <c r="J12" s="110">
        <f>VLOOKUP(G12,AvailabilityData,2,FALSE())</f>
        <v>0</v>
      </c>
      <c r="K12" s="110">
        <f>I12*J12</f>
        <v>0</v>
      </c>
      <c r="L12" s="334">
        <v>1</v>
      </c>
      <c r="N12" s="51" t="s">
        <v>87</v>
      </c>
    </row>
    <row r="13" spans="1:19" ht="30" customHeight="1" x14ac:dyDescent="0.3">
      <c r="A13" s="322"/>
      <c r="B13" s="53"/>
      <c r="C13" s="126" t="s">
        <v>1710</v>
      </c>
      <c r="D13" s="339"/>
      <c r="E13" s="223"/>
      <c r="F13" s="75"/>
      <c r="G13" s="417"/>
      <c r="H13" s="397">
        <f>COUNTIFS(B:B,"=Important",G:G,"=Function Not Available")</f>
        <v>0</v>
      </c>
      <c r="I13" s="110"/>
      <c r="J13" s="110"/>
      <c r="K13" s="110"/>
    </row>
    <row r="14" spans="1:19" ht="30" customHeight="1" x14ac:dyDescent="0.3">
      <c r="A14" s="340" t="str">
        <f>IF(L14=1,"ICData-"&amp;TEXT(COUNTIF($L$4:L14, "1"), "0"), "")</f>
        <v>ICData-8</v>
      </c>
      <c r="B14" s="402" t="s">
        <v>18</v>
      </c>
      <c r="C14" s="78" t="s">
        <v>1711</v>
      </c>
      <c r="D14" s="329"/>
      <c r="E14" s="252"/>
      <c r="F14" s="81">
        <v>1</v>
      </c>
      <c r="G14" s="82" t="s">
        <v>67</v>
      </c>
      <c r="H14" s="397">
        <f>COUNTIFS(B:B,"=Important",G:G,"=Exception")</f>
        <v>0</v>
      </c>
      <c r="I14" s="110">
        <f t="shared" ref="I14:I20" si="3">IF(NOT(ISBLANK($B14)),VLOOKUP($B14,specdata,2,FALSE()),"")</f>
        <v>0</v>
      </c>
      <c r="J14" s="110">
        <f t="shared" ref="J14:J20" si="4">VLOOKUP(G14,AvailabilityData,2,FALSE())</f>
        <v>0</v>
      </c>
      <c r="K14" s="110">
        <f t="shared" ref="K14:K20" si="5">I14*J14</f>
        <v>0</v>
      </c>
      <c r="L14" s="334">
        <v>1</v>
      </c>
      <c r="N14" s="51" t="s">
        <v>87</v>
      </c>
    </row>
    <row r="15" spans="1:19" ht="30" customHeight="1" x14ac:dyDescent="0.3">
      <c r="A15" s="340" t="str">
        <f>IF(L15=1,"ICData-"&amp;TEXT(COUNTIF($L$4:L15, "1"), "0"), "")</f>
        <v>ICData-9</v>
      </c>
      <c r="B15" s="402" t="s">
        <v>18</v>
      </c>
      <c r="C15" s="84" t="s">
        <v>1712</v>
      </c>
      <c r="D15" s="180"/>
      <c r="E15" s="252"/>
      <c r="F15" s="87">
        <v>1</v>
      </c>
      <c r="G15" s="88" t="s">
        <v>67</v>
      </c>
      <c r="H15" s="142">
        <f>COUNTIFS(B:B,"=Informational",G:G,"=Select from Drop Down List")</f>
        <v>16</v>
      </c>
      <c r="I15" s="110">
        <f t="shared" si="3"/>
        <v>0</v>
      </c>
      <c r="J15" s="110">
        <f t="shared" si="4"/>
        <v>0</v>
      </c>
      <c r="K15" s="110">
        <f t="shared" si="5"/>
        <v>0</v>
      </c>
      <c r="L15" s="334">
        <v>1</v>
      </c>
      <c r="N15" s="51" t="s">
        <v>87</v>
      </c>
    </row>
    <row r="16" spans="1:19" ht="30" customHeight="1" x14ac:dyDescent="0.3">
      <c r="A16" s="340" t="str">
        <f>IF(L16=1,"ICData-"&amp;TEXT(COUNTIF($L$4:L16, "1"), "0"), "")</f>
        <v>ICData-10</v>
      </c>
      <c r="B16" s="402" t="s">
        <v>18</v>
      </c>
      <c r="C16" s="84" t="s">
        <v>1713</v>
      </c>
      <c r="D16" s="180"/>
      <c r="E16" s="252"/>
      <c r="F16" s="87">
        <v>1</v>
      </c>
      <c r="G16" s="88" t="s">
        <v>67</v>
      </c>
      <c r="H16" s="142">
        <f>COUNTIFS(B:B,"=Informational",G:G,"=Function Available")</f>
        <v>0</v>
      </c>
      <c r="I16" s="110">
        <f t="shared" si="3"/>
        <v>0</v>
      </c>
      <c r="J16" s="110">
        <f t="shared" si="4"/>
        <v>0</v>
      </c>
      <c r="K16" s="110">
        <f t="shared" si="5"/>
        <v>0</v>
      </c>
      <c r="L16" s="334">
        <v>1</v>
      </c>
      <c r="N16" s="51" t="s">
        <v>87</v>
      </c>
    </row>
    <row r="17" spans="1:14" ht="30" customHeight="1" x14ac:dyDescent="0.3">
      <c r="A17" s="340" t="str">
        <f>IF(L17=1,"ICData-"&amp;TEXT(COUNTIF($L$4:L17, "1"), "0"), "")</f>
        <v>ICData-11</v>
      </c>
      <c r="B17" s="402" t="s">
        <v>18</v>
      </c>
      <c r="C17" s="84" t="s">
        <v>1714</v>
      </c>
      <c r="D17" s="180"/>
      <c r="E17" s="252"/>
      <c r="F17" s="87">
        <v>1</v>
      </c>
      <c r="G17" s="88" t="s">
        <v>67</v>
      </c>
      <c r="H17" s="142">
        <f>COUNTIFS(B:B,"=Informational",G:G,"=Function Not Available")</f>
        <v>0</v>
      </c>
      <c r="I17" s="110">
        <f t="shared" si="3"/>
        <v>0</v>
      </c>
      <c r="J17" s="110">
        <f t="shared" si="4"/>
        <v>0</v>
      </c>
      <c r="K17" s="110">
        <f t="shared" si="5"/>
        <v>0</v>
      </c>
      <c r="L17" s="334">
        <v>1</v>
      </c>
      <c r="N17" s="51" t="s">
        <v>87</v>
      </c>
    </row>
    <row r="18" spans="1:14" ht="30" customHeight="1" x14ac:dyDescent="0.3">
      <c r="A18" s="340" t="str">
        <f>IF(L18=1,"ICData-"&amp;TEXT(COUNTIF($L$4:L18, "1"), "0"), "")</f>
        <v>ICData-12</v>
      </c>
      <c r="B18" s="402" t="s">
        <v>18</v>
      </c>
      <c r="C18" s="84" t="s">
        <v>1715</v>
      </c>
      <c r="D18" s="180"/>
      <c r="E18" s="252"/>
      <c r="F18" s="87">
        <v>1</v>
      </c>
      <c r="G18" s="88" t="s">
        <v>67</v>
      </c>
      <c r="H18" s="142">
        <f>COUNTIFS(B:B,"=Informational",G:G,"=Exception")</f>
        <v>0</v>
      </c>
      <c r="I18" s="110">
        <f t="shared" si="3"/>
        <v>0</v>
      </c>
      <c r="J18" s="110">
        <f t="shared" si="4"/>
        <v>0</v>
      </c>
      <c r="K18" s="110">
        <f t="shared" si="5"/>
        <v>0</v>
      </c>
      <c r="L18" s="334">
        <v>1</v>
      </c>
      <c r="N18" s="51" t="s">
        <v>87</v>
      </c>
    </row>
    <row r="19" spans="1:14" ht="31.2" x14ac:dyDescent="0.3">
      <c r="A19" s="340" t="str">
        <f>IF(L19=1,"ICData-"&amp;TEXT(COUNTIF($L$4:L19, "1"), "0"), "")</f>
        <v>ICData-13</v>
      </c>
      <c r="B19" s="402" t="s">
        <v>18</v>
      </c>
      <c r="C19" s="84" t="s">
        <v>1716</v>
      </c>
      <c r="D19" s="180"/>
      <c r="E19" s="252"/>
      <c r="F19" s="87">
        <v>1</v>
      </c>
      <c r="G19" s="88" t="s">
        <v>67</v>
      </c>
      <c r="H19" s="110"/>
      <c r="I19" s="110">
        <f t="shared" si="3"/>
        <v>0</v>
      </c>
      <c r="J19" s="110">
        <f t="shared" si="4"/>
        <v>0</v>
      </c>
      <c r="K19" s="110">
        <f t="shared" si="5"/>
        <v>0</v>
      </c>
      <c r="L19" s="334">
        <v>1</v>
      </c>
      <c r="N19" s="51" t="s">
        <v>87</v>
      </c>
    </row>
    <row r="20" spans="1:14" ht="30" customHeight="1" x14ac:dyDescent="0.3">
      <c r="A20" s="340" t="str">
        <f>IF(L20=1,"ICData-"&amp;TEXT(COUNTIF($L$4:L20, "1"), "0"), "")</f>
        <v>ICData-14</v>
      </c>
      <c r="B20" s="402" t="s">
        <v>18</v>
      </c>
      <c r="C20" s="84" t="s">
        <v>1717</v>
      </c>
      <c r="D20" s="321"/>
      <c r="E20" s="262"/>
      <c r="F20" s="101">
        <v>1</v>
      </c>
      <c r="G20" s="88" t="s">
        <v>67</v>
      </c>
      <c r="H20" s="110"/>
      <c r="I20" s="110">
        <f t="shared" si="3"/>
        <v>0</v>
      </c>
      <c r="J20" s="110">
        <f t="shared" si="4"/>
        <v>0</v>
      </c>
      <c r="K20" s="110">
        <f t="shared" si="5"/>
        <v>0</v>
      </c>
      <c r="L20" s="334">
        <v>1</v>
      </c>
      <c r="N20" s="51" t="s">
        <v>87</v>
      </c>
    </row>
    <row r="21" spans="1:14" ht="15" customHeight="1" x14ac:dyDescent="0.3">
      <c r="A21" s="322"/>
      <c r="B21" s="53"/>
      <c r="C21" s="141" t="s">
        <v>1718</v>
      </c>
      <c r="D21" s="339"/>
      <c r="E21" s="223"/>
      <c r="F21" s="75"/>
      <c r="G21" s="417"/>
      <c r="H21" s="110"/>
      <c r="I21" s="110"/>
      <c r="J21" s="110"/>
      <c r="K21" s="110"/>
    </row>
    <row r="22" spans="1:14" ht="30" customHeight="1" x14ac:dyDescent="0.3">
      <c r="A22" s="340" t="str">
        <f>IF(L22=1,"ICData-"&amp;TEXT(COUNTIF($L$4:L22, "1"), "0"), "")</f>
        <v>ICData-15</v>
      </c>
      <c r="B22" s="402" t="s">
        <v>18</v>
      </c>
      <c r="C22" s="119" t="s">
        <v>1719</v>
      </c>
      <c r="D22" s="329"/>
      <c r="E22" s="252"/>
      <c r="F22" s="81">
        <v>1</v>
      </c>
      <c r="G22" s="82" t="s">
        <v>67</v>
      </c>
      <c r="H22" s="110"/>
      <c r="I22" s="110">
        <f t="shared" ref="I22:I28" si="6">IF(NOT(ISBLANK($B22)),VLOOKUP($B22,specdata,2,FALSE()),"")</f>
        <v>0</v>
      </c>
      <c r="J22" s="110">
        <f t="shared" ref="J22:J28" si="7">VLOOKUP(G22,AvailabilityData,2,FALSE())</f>
        <v>0</v>
      </c>
      <c r="K22" s="110">
        <f t="shared" ref="K22:K28" si="8">I22*J22</f>
        <v>0</v>
      </c>
      <c r="L22" s="334">
        <v>1</v>
      </c>
      <c r="N22" s="51" t="s">
        <v>87</v>
      </c>
    </row>
    <row r="23" spans="1:14" ht="30" customHeight="1" x14ac:dyDescent="0.3">
      <c r="A23" s="340" t="str">
        <f>IF(L23=1,"ICData-"&amp;TEXT(COUNTIF($L$4:L23, "1"), "0"), "")</f>
        <v>ICData-16</v>
      </c>
      <c r="B23" s="402" t="s">
        <v>18</v>
      </c>
      <c r="C23" s="95" t="s">
        <v>1720</v>
      </c>
      <c r="D23" s="180"/>
      <c r="E23" s="252"/>
      <c r="F23" s="87">
        <v>1</v>
      </c>
      <c r="G23" s="88" t="s">
        <v>67</v>
      </c>
      <c r="H23" s="110"/>
      <c r="I23" s="110">
        <f t="shared" si="6"/>
        <v>0</v>
      </c>
      <c r="J23" s="110">
        <f t="shared" si="7"/>
        <v>0</v>
      </c>
      <c r="K23" s="110">
        <f t="shared" si="8"/>
        <v>0</v>
      </c>
      <c r="L23" s="334">
        <v>1</v>
      </c>
      <c r="N23" s="51" t="s">
        <v>87</v>
      </c>
    </row>
    <row r="24" spans="1:14" ht="31.2" x14ac:dyDescent="0.3">
      <c r="A24" s="340" t="str">
        <f>IF(L24=1,"ICData-"&amp;TEXT(COUNTIF($L$4:L24, "1"), "0"), "")</f>
        <v>ICData-17</v>
      </c>
      <c r="B24" s="402" t="s">
        <v>18</v>
      </c>
      <c r="C24" s="95" t="s">
        <v>1721</v>
      </c>
      <c r="D24" s="180"/>
      <c r="E24" s="252"/>
      <c r="F24" s="87">
        <v>1</v>
      </c>
      <c r="G24" s="88" t="s">
        <v>67</v>
      </c>
      <c r="H24" s="110"/>
      <c r="I24" s="110">
        <f t="shared" si="6"/>
        <v>0</v>
      </c>
      <c r="J24" s="110">
        <f t="shared" si="7"/>
        <v>0</v>
      </c>
      <c r="K24" s="110">
        <f t="shared" si="8"/>
        <v>0</v>
      </c>
      <c r="L24" s="334">
        <v>1</v>
      </c>
      <c r="N24" s="51" t="s">
        <v>87</v>
      </c>
    </row>
    <row r="25" spans="1:14" ht="30" customHeight="1" x14ac:dyDescent="0.3">
      <c r="A25" s="340" t="str">
        <f>IF(L25=1,"ICData-"&amp;TEXT(COUNTIF($L$4:L25, "1"), "0"), "")</f>
        <v>ICData-18</v>
      </c>
      <c r="B25" s="402" t="s">
        <v>18</v>
      </c>
      <c r="C25" s="95" t="s">
        <v>1722</v>
      </c>
      <c r="D25" s="180"/>
      <c r="E25" s="252"/>
      <c r="F25" s="87">
        <v>1</v>
      </c>
      <c r="G25" s="88" t="s">
        <v>67</v>
      </c>
      <c r="H25" s="110"/>
      <c r="I25" s="110">
        <f t="shared" si="6"/>
        <v>0</v>
      </c>
      <c r="J25" s="110">
        <f t="shared" si="7"/>
        <v>0</v>
      </c>
      <c r="K25" s="110">
        <f t="shared" si="8"/>
        <v>0</v>
      </c>
      <c r="L25" s="334">
        <v>1</v>
      </c>
      <c r="N25" s="51" t="s">
        <v>87</v>
      </c>
    </row>
    <row r="26" spans="1:14" ht="30" customHeight="1" x14ac:dyDescent="0.3">
      <c r="A26" s="340" t="str">
        <f>IF(L26=1,"ICData-"&amp;TEXT(COUNTIF($L$4:L26, "1"), "0"), "")</f>
        <v>ICData-19</v>
      </c>
      <c r="B26" s="402" t="s">
        <v>18</v>
      </c>
      <c r="C26" s="95" t="s">
        <v>1723</v>
      </c>
      <c r="D26" s="180"/>
      <c r="E26" s="252"/>
      <c r="F26" s="87">
        <v>1</v>
      </c>
      <c r="G26" s="88" t="s">
        <v>67</v>
      </c>
      <c r="H26" s="110"/>
      <c r="I26" s="110">
        <f t="shared" si="6"/>
        <v>0</v>
      </c>
      <c r="J26" s="110">
        <f t="shared" si="7"/>
        <v>0</v>
      </c>
      <c r="K26" s="110">
        <f t="shared" si="8"/>
        <v>0</v>
      </c>
      <c r="L26" s="334">
        <v>1</v>
      </c>
      <c r="N26" s="51" t="s">
        <v>87</v>
      </c>
    </row>
    <row r="27" spans="1:14" ht="31.2" x14ac:dyDescent="0.3">
      <c r="A27" s="340" t="str">
        <f>IF(L27=1,"ICData-"&amp;TEXT(COUNTIF($L$4:L27, "1"), "0"), "")</f>
        <v>ICData-20</v>
      </c>
      <c r="B27" s="402" t="s">
        <v>18</v>
      </c>
      <c r="C27" s="95" t="s">
        <v>1724</v>
      </c>
      <c r="D27" s="180"/>
      <c r="E27" s="252"/>
      <c r="F27" s="87">
        <v>1</v>
      </c>
      <c r="G27" s="88" t="s">
        <v>67</v>
      </c>
      <c r="H27" s="110"/>
      <c r="I27" s="110">
        <f t="shared" si="6"/>
        <v>0</v>
      </c>
      <c r="J27" s="110">
        <f t="shared" si="7"/>
        <v>0</v>
      </c>
      <c r="K27" s="110">
        <f t="shared" si="8"/>
        <v>0</v>
      </c>
      <c r="L27" s="334">
        <v>1</v>
      </c>
      <c r="N27" s="51" t="s">
        <v>87</v>
      </c>
    </row>
    <row r="28" spans="1:14" ht="30" customHeight="1" x14ac:dyDescent="0.3">
      <c r="A28" s="340" t="str">
        <f>IF(L28=1,"ICData-"&amp;TEXT(COUNTIF($L$4:L28, "1"), "0"), "")</f>
        <v>ICData-21</v>
      </c>
      <c r="B28" s="403" t="s">
        <v>18</v>
      </c>
      <c r="C28" s="95" t="s">
        <v>1725</v>
      </c>
      <c r="D28" s="321"/>
      <c r="E28" s="262"/>
      <c r="F28" s="101">
        <v>1</v>
      </c>
      <c r="G28" s="88" t="s">
        <v>67</v>
      </c>
      <c r="H28" s="110"/>
      <c r="I28" s="110">
        <f t="shared" si="6"/>
        <v>0</v>
      </c>
      <c r="J28" s="110">
        <f t="shared" si="7"/>
        <v>0</v>
      </c>
      <c r="K28" s="110">
        <f t="shared" si="8"/>
        <v>0</v>
      </c>
      <c r="L28" s="334">
        <v>1</v>
      </c>
      <c r="N28" s="51" t="s">
        <v>87</v>
      </c>
    </row>
    <row r="29" spans="1:14" ht="15" customHeight="1" x14ac:dyDescent="0.3">
      <c r="A29" s="322"/>
      <c r="B29" s="53"/>
      <c r="C29" s="141" t="s">
        <v>1726</v>
      </c>
      <c r="D29" s="339"/>
      <c r="E29" s="223"/>
      <c r="F29" s="75"/>
      <c r="G29" s="417"/>
      <c r="H29" s="110"/>
      <c r="I29" s="110"/>
      <c r="J29" s="110"/>
      <c r="K29" s="110"/>
    </row>
    <row r="30" spans="1:14" ht="46.8" x14ac:dyDescent="0.3">
      <c r="A30" s="340" t="str">
        <f>IF(L30=1,"ICData-"&amp;TEXT(COUNTIF($L$4:L30, "1"), "0"), "")</f>
        <v>ICData-22</v>
      </c>
      <c r="B30" s="77" t="s">
        <v>10</v>
      </c>
      <c r="C30" s="119" t="s">
        <v>1727</v>
      </c>
      <c r="D30" s="329"/>
      <c r="E30" s="252"/>
      <c r="F30" s="81">
        <v>1</v>
      </c>
      <c r="G30" s="82" t="s">
        <v>67</v>
      </c>
      <c r="H30" s="110"/>
      <c r="I30" s="110">
        <f>IF(NOT(ISBLANK($B30)),VLOOKUP($B30,specdata,2,FALSE()),"")</f>
        <v>1</v>
      </c>
      <c r="J30" s="110">
        <f>VLOOKUP(G30,AvailabilityData,2,FALSE())</f>
        <v>0</v>
      </c>
      <c r="K30" s="110">
        <f>I30*J30</f>
        <v>0</v>
      </c>
      <c r="L30" s="334">
        <v>1</v>
      </c>
      <c r="N30" s="51" t="s">
        <v>87</v>
      </c>
    </row>
    <row r="31" spans="1:14" ht="30" customHeight="1" x14ac:dyDescent="0.3">
      <c r="A31" s="340" t="str">
        <f>IF(L31=1,"ICData-"&amp;TEXT(COUNTIF($L$4:L31, "1"), "0"), "")</f>
        <v>ICData-23</v>
      </c>
      <c r="B31" s="77" t="s">
        <v>10</v>
      </c>
      <c r="C31" s="95" t="s">
        <v>1728</v>
      </c>
      <c r="D31" s="180"/>
      <c r="E31" s="252"/>
      <c r="F31" s="87">
        <v>1</v>
      </c>
      <c r="G31" s="88" t="s">
        <v>67</v>
      </c>
      <c r="H31" s="110"/>
      <c r="I31" s="110">
        <f>IF(NOT(ISBLANK($B31)),VLOOKUP($B31,specdata,2,FALSE()),"")</f>
        <v>1</v>
      </c>
      <c r="J31" s="110">
        <f>VLOOKUP(G31,AvailabilityData,2,FALSE())</f>
        <v>0</v>
      </c>
      <c r="K31" s="110">
        <f>I31*J31</f>
        <v>0</v>
      </c>
      <c r="L31" s="334">
        <v>1</v>
      </c>
      <c r="N31" s="51" t="s">
        <v>87</v>
      </c>
    </row>
    <row r="32" spans="1:14" ht="30" customHeight="1" x14ac:dyDescent="0.3">
      <c r="A32" s="340" t="str">
        <f>IF(L32=1,"ICData-"&amp;TEXT(COUNTIF($L$4:L32, "1"), "0"), "")</f>
        <v>ICData-24</v>
      </c>
      <c r="B32" s="77" t="s">
        <v>10</v>
      </c>
      <c r="C32" s="95" t="s">
        <v>1729</v>
      </c>
      <c r="D32" s="180"/>
      <c r="E32" s="252"/>
      <c r="F32" s="87">
        <v>1</v>
      </c>
      <c r="G32" s="88" t="s">
        <v>67</v>
      </c>
      <c r="H32" s="110"/>
      <c r="I32" s="110">
        <f>IF(NOT(ISBLANK($B32)),VLOOKUP($B32,specdata,2,FALSE()),"")</f>
        <v>1</v>
      </c>
      <c r="J32" s="110">
        <f>VLOOKUP(G32,AvailabilityData,2,FALSE())</f>
        <v>0</v>
      </c>
      <c r="K32" s="110">
        <f>I32*J32</f>
        <v>0</v>
      </c>
      <c r="L32" s="334">
        <v>1</v>
      </c>
      <c r="N32" s="51" t="s">
        <v>87</v>
      </c>
    </row>
    <row r="33" spans="1:14" ht="30" customHeight="1" x14ac:dyDescent="0.3">
      <c r="A33" s="340" t="str">
        <f>IF(L33=1,"ICData-"&amp;TEXT(COUNTIF($L$4:L33, "1"), "0"), "")</f>
        <v>ICData-25</v>
      </c>
      <c r="B33" s="112" t="s">
        <v>9</v>
      </c>
      <c r="C33" s="95" t="s">
        <v>1730</v>
      </c>
      <c r="D33" s="321"/>
      <c r="E33" s="262"/>
      <c r="F33" s="101">
        <v>1</v>
      </c>
      <c r="G33" s="88" t="s">
        <v>67</v>
      </c>
      <c r="H33" s="110"/>
      <c r="I33" s="110">
        <f>IF(NOT(ISBLANK($B33)),VLOOKUP($B33,specdata,2,FALSE()),"")</f>
        <v>5</v>
      </c>
      <c r="J33" s="110">
        <f>VLOOKUP(G33,AvailabilityData,2,FALSE())</f>
        <v>0</v>
      </c>
      <c r="K33" s="110">
        <f>I33*J33</f>
        <v>0</v>
      </c>
      <c r="L33" s="334">
        <v>1</v>
      </c>
      <c r="N33" s="51" t="s">
        <v>87</v>
      </c>
    </row>
    <row r="34" spans="1:14" ht="15" customHeight="1" x14ac:dyDescent="0.3">
      <c r="A34" s="322"/>
      <c r="B34" s="53"/>
      <c r="C34" s="141" t="s">
        <v>1731</v>
      </c>
      <c r="D34" s="339"/>
      <c r="E34" s="223"/>
      <c r="F34" s="75"/>
      <c r="G34" s="417"/>
      <c r="H34" s="110"/>
      <c r="I34" s="110"/>
      <c r="J34" s="110"/>
      <c r="K34" s="110"/>
    </row>
    <row r="35" spans="1:14" ht="46.8" x14ac:dyDescent="0.3">
      <c r="A35" s="340" t="str">
        <f>IF(L35=1,"ICData-"&amp;TEXT(COUNTIF($L$4:L35, "1"), "0"), "")</f>
        <v>ICData-26</v>
      </c>
      <c r="B35" s="77" t="s">
        <v>10</v>
      </c>
      <c r="C35" s="119" t="s">
        <v>1732</v>
      </c>
      <c r="D35" s="329"/>
      <c r="E35" s="252"/>
      <c r="F35" s="81">
        <v>1</v>
      </c>
      <c r="G35" s="82" t="s">
        <v>67</v>
      </c>
      <c r="H35" s="110"/>
      <c r="I35" s="110">
        <f t="shared" ref="I35:I42" si="9">IF(NOT(ISBLANK($B35)),VLOOKUP($B35,specdata,2,FALSE()),"")</f>
        <v>1</v>
      </c>
      <c r="J35" s="110">
        <f t="shared" ref="J35:J42" si="10">VLOOKUP(G35,AvailabilityData,2,FALSE())</f>
        <v>0</v>
      </c>
      <c r="K35" s="110">
        <f t="shared" ref="K35:K42" si="11">I35*J35</f>
        <v>0</v>
      </c>
      <c r="L35" s="334">
        <v>1</v>
      </c>
      <c r="N35" s="51" t="s">
        <v>78</v>
      </c>
    </row>
    <row r="36" spans="1:14" ht="30" customHeight="1" x14ac:dyDescent="0.3">
      <c r="A36" s="340" t="str">
        <f>IF(L36=1,"ICData-"&amp;TEXT(COUNTIF($L$4:L36, "1"), "0"), "")</f>
        <v>ICData-27</v>
      </c>
      <c r="B36" s="77" t="s">
        <v>10</v>
      </c>
      <c r="C36" s="95" t="s">
        <v>1733</v>
      </c>
      <c r="D36" s="180"/>
      <c r="E36" s="252"/>
      <c r="F36" s="87">
        <v>1</v>
      </c>
      <c r="G36" s="88" t="s">
        <v>67</v>
      </c>
      <c r="H36" s="110"/>
      <c r="I36" s="110">
        <f t="shared" si="9"/>
        <v>1</v>
      </c>
      <c r="J36" s="110">
        <f t="shared" si="10"/>
        <v>0</v>
      </c>
      <c r="K36" s="110">
        <f t="shared" si="11"/>
        <v>0</v>
      </c>
      <c r="L36" s="334">
        <v>1</v>
      </c>
      <c r="N36" s="51" t="s">
        <v>78</v>
      </c>
    </row>
    <row r="37" spans="1:14" ht="30" customHeight="1" x14ac:dyDescent="0.3">
      <c r="A37" s="340" t="str">
        <f>IF(L37=1,"ICData-"&amp;TEXT(COUNTIF($L$4:L37, "1"), "0"), "")</f>
        <v>ICData-28</v>
      </c>
      <c r="B37" s="77" t="s">
        <v>10</v>
      </c>
      <c r="C37" s="95" t="s">
        <v>1734</v>
      </c>
      <c r="D37" s="180"/>
      <c r="E37" s="252"/>
      <c r="F37" s="87">
        <v>1</v>
      </c>
      <c r="G37" s="88" t="s">
        <v>67</v>
      </c>
      <c r="H37" s="110"/>
      <c r="I37" s="110">
        <f t="shared" si="9"/>
        <v>1</v>
      </c>
      <c r="J37" s="110">
        <f t="shared" si="10"/>
        <v>0</v>
      </c>
      <c r="K37" s="110">
        <f t="shared" si="11"/>
        <v>0</v>
      </c>
      <c r="L37" s="334">
        <v>1</v>
      </c>
      <c r="N37" s="51" t="s">
        <v>78</v>
      </c>
    </row>
    <row r="38" spans="1:14" ht="30" customHeight="1" x14ac:dyDescent="0.3">
      <c r="A38" s="340" t="str">
        <f>IF(L38=1,"ICData-"&amp;TEXT(COUNTIF($L$4:L38, "1"), "0"), "")</f>
        <v>ICData-29</v>
      </c>
      <c r="B38" s="77" t="s">
        <v>10</v>
      </c>
      <c r="C38" s="95" t="s">
        <v>1735</v>
      </c>
      <c r="D38" s="180"/>
      <c r="E38" s="252"/>
      <c r="F38" s="87">
        <v>1</v>
      </c>
      <c r="G38" s="88" t="s">
        <v>67</v>
      </c>
      <c r="H38" s="110"/>
      <c r="I38" s="110">
        <f t="shared" si="9"/>
        <v>1</v>
      </c>
      <c r="J38" s="110">
        <f t="shared" si="10"/>
        <v>0</v>
      </c>
      <c r="K38" s="110">
        <f t="shared" si="11"/>
        <v>0</v>
      </c>
      <c r="L38" s="334">
        <v>1</v>
      </c>
      <c r="N38" s="51" t="s">
        <v>78</v>
      </c>
    </row>
    <row r="39" spans="1:14" ht="46.8" x14ac:dyDescent="0.3">
      <c r="A39" s="340" t="str">
        <f>IF(L39=1,"ICData-"&amp;TEXT(COUNTIF($L$4:L39, "1"), "0"), "")</f>
        <v>ICData-30</v>
      </c>
      <c r="B39" s="77" t="s">
        <v>10</v>
      </c>
      <c r="C39" s="95" t="s">
        <v>1736</v>
      </c>
      <c r="D39" s="180"/>
      <c r="E39" s="252"/>
      <c r="F39" s="87">
        <v>1</v>
      </c>
      <c r="G39" s="88" t="s">
        <v>67</v>
      </c>
      <c r="H39" s="110"/>
      <c r="I39" s="110">
        <f t="shared" si="9"/>
        <v>1</v>
      </c>
      <c r="J39" s="110">
        <f t="shared" si="10"/>
        <v>0</v>
      </c>
      <c r="K39" s="110">
        <f t="shared" si="11"/>
        <v>0</v>
      </c>
      <c r="L39" s="334">
        <v>1</v>
      </c>
      <c r="N39" s="51" t="s">
        <v>78</v>
      </c>
    </row>
    <row r="40" spans="1:14" ht="30" customHeight="1" x14ac:dyDescent="0.3">
      <c r="A40" s="340" t="str">
        <f>IF(L40=1,"ICData-"&amp;TEXT(COUNTIF($L$4:L40, "1"), "0"), "")</f>
        <v>ICData-31</v>
      </c>
      <c r="B40" s="77" t="s">
        <v>10</v>
      </c>
      <c r="C40" s="95" t="s">
        <v>1737</v>
      </c>
      <c r="D40" s="180"/>
      <c r="E40" s="252"/>
      <c r="F40" s="87">
        <v>1</v>
      </c>
      <c r="G40" s="88" t="s">
        <v>67</v>
      </c>
      <c r="H40" s="110"/>
      <c r="I40" s="110">
        <f t="shared" si="9"/>
        <v>1</v>
      </c>
      <c r="J40" s="110">
        <f t="shared" si="10"/>
        <v>0</v>
      </c>
      <c r="K40" s="110">
        <f t="shared" si="11"/>
        <v>0</v>
      </c>
      <c r="L40" s="334">
        <v>1</v>
      </c>
      <c r="N40" s="51" t="s">
        <v>78</v>
      </c>
    </row>
    <row r="41" spans="1:14" ht="30" customHeight="1" x14ac:dyDescent="0.3">
      <c r="A41" s="340" t="str">
        <f>IF(L41=1,"ICData-"&amp;TEXT(COUNTIF($L$4:L41, "1"), "0"), "")</f>
        <v>ICData-32</v>
      </c>
      <c r="B41" s="77" t="s">
        <v>10</v>
      </c>
      <c r="C41" s="95" t="s">
        <v>1738</v>
      </c>
      <c r="D41" s="180"/>
      <c r="E41" s="252"/>
      <c r="F41" s="87">
        <v>1</v>
      </c>
      <c r="G41" s="88" t="s">
        <v>67</v>
      </c>
      <c r="H41" s="110"/>
      <c r="I41" s="110">
        <f t="shared" si="9"/>
        <v>1</v>
      </c>
      <c r="J41" s="110">
        <f t="shared" si="10"/>
        <v>0</v>
      </c>
      <c r="K41" s="110">
        <f t="shared" si="11"/>
        <v>0</v>
      </c>
      <c r="L41" s="334">
        <v>1</v>
      </c>
      <c r="N41" s="51" t="s">
        <v>78</v>
      </c>
    </row>
    <row r="42" spans="1:14" ht="30" customHeight="1" x14ac:dyDescent="0.3">
      <c r="A42" s="340" t="str">
        <f>IF(L42=1,"ICData-"&amp;TEXT(COUNTIF($L$4:L42, "1"), "0"), "")</f>
        <v>ICData-33</v>
      </c>
      <c r="B42" s="112" t="s">
        <v>10</v>
      </c>
      <c r="C42" s="95" t="s">
        <v>1739</v>
      </c>
      <c r="D42" s="321"/>
      <c r="E42" s="262"/>
      <c r="F42" s="101">
        <v>1</v>
      </c>
      <c r="G42" s="88" t="s">
        <v>67</v>
      </c>
      <c r="H42" s="110"/>
      <c r="I42" s="110">
        <f t="shared" si="9"/>
        <v>1</v>
      </c>
      <c r="J42" s="110">
        <f t="shared" si="10"/>
        <v>0</v>
      </c>
      <c r="K42" s="110">
        <f t="shared" si="11"/>
        <v>0</v>
      </c>
      <c r="L42" s="334">
        <v>1</v>
      </c>
      <c r="N42" s="51" t="s">
        <v>78</v>
      </c>
    </row>
    <row r="43" spans="1:14" ht="15" customHeight="1" x14ac:dyDescent="0.3">
      <c r="A43" s="322"/>
      <c r="B43" s="53"/>
      <c r="C43" s="141" t="s">
        <v>1740</v>
      </c>
      <c r="D43" s="339"/>
      <c r="E43" s="223"/>
      <c r="F43" s="75"/>
      <c r="G43" s="417"/>
      <c r="H43" s="110"/>
      <c r="I43" s="110"/>
      <c r="J43" s="110"/>
      <c r="K43" s="110"/>
    </row>
    <row r="44" spans="1:14" ht="30" customHeight="1" x14ac:dyDescent="0.3">
      <c r="A44" s="340" t="str">
        <f>IF(L44=1,"ICData-"&amp;TEXT(COUNTIF($L$4:L44, "1"), "0"), "")</f>
        <v>ICData-34</v>
      </c>
      <c r="B44" s="77" t="s">
        <v>10</v>
      </c>
      <c r="C44" s="119" t="s">
        <v>1741</v>
      </c>
      <c r="D44" s="329"/>
      <c r="E44" s="252"/>
      <c r="F44" s="81">
        <v>1</v>
      </c>
      <c r="G44" s="82" t="s">
        <v>67</v>
      </c>
      <c r="H44" s="110"/>
      <c r="I44" s="110">
        <f t="shared" ref="I44:I50" si="12">IF(NOT(ISBLANK($B44)),VLOOKUP($B44,specdata,2,FALSE()),"")</f>
        <v>1</v>
      </c>
      <c r="J44" s="110">
        <f t="shared" ref="J44:J50" si="13">VLOOKUP(G44,AvailabilityData,2,FALSE())</f>
        <v>0</v>
      </c>
      <c r="K44" s="110">
        <f t="shared" ref="K44:K50" si="14">I44*J44</f>
        <v>0</v>
      </c>
      <c r="L44" s="334">
        <v>1</v>
      </c>
      <c r="N44" s="51" t="s">
        <v>78</v>
      </c>
    </row>
    <row r="45" spans="1:14" ht="30" customHeight="1" x14ac:dyDescent="0.3">
      <c r="A45" s="340" t="str">
        <f>IF(L45=1,"ICData-"&amp;TEXT(COUNTIF($L$4:L45, "1"), "0"), "")</f>
        <v>ICData-35</v>
      </c>
      <c r="B45" s="77" t="s">
        <v>10</v>
      </c>
      <c r="C45" s="95" t="s">
        <v>1742</v>
      </c>
      <c r="D45" s="180"/>
      <c r="E45" s="252"/>
      <c r="F45" s="87">
        <v>1</v>
      </c>
      <c r="G45" s="88" t="s">
        <v>67</v>
      </c>
      <c r="H45" s="110"/>
      <c r="I45" s="110">
        <f t="shared" si="12"/>
        <v>1</v>
      </c>
      <c r="J45" s="110">
        <f t="shared" si="13"/>
        <v>0</v>
      </c>
      <c r="K45" s="110">
        <f t="shared" si="14"/>
        <v>0</v>
      </c>
      <c r="L45" s="334">
        <v>1</v>
      </c>
      <c r="N45" s="51" t="s">
        <v>78</v>
      </c>
    </row>
    <row r="46" spans="1:14" ht="30" customHeight="1" x14ac:dyDescent="0.3">
      <c r="A46" s="340" t="str">
        <f>IF(L46=1,"ICData-"&amp;TEXT(COUNTIF($L$4:L46, "1"), "0"), "")</f>
        <v>ICData-36</v>
      </c>
      <c r="B46" s="77" t="s">
        <v>10</v>
      </c>
      <c r="C46" s="95" t="s">
        <v>1743</v>
      </c>
      <c r="D46" s="180"/>
      <c r="E46" s="252"/>
      <c r="F46" s="87">
        <v>1</v>
      </c>
      <c r="G46" s="88" t="s">
        <v>67</v>
      </c>
      <c r="H46" s="110"/>
      <c r="I46" s="110">
        <f t="shared" si="12"/>
        <v>1</v>
      </c>
      <c r="J46" s="110">
        <f t="shared" si="13"/>
        <v>0</v>
      </c>
      <c r="K46" s="110">
        <f t="shared" si="14"/>
        <v>0</v>
      </c>
      <c r="L46" s="334">
        <v>1</v>
      </c>
      <c r="N46" s="51" t="s">
        <v>78</v>
      </c>
    </row>
    <row r="47" spans="1:14" ht="30" customHeight="1" x14ac:dyDescent="0.3">
      <c r="A47" s="340" t="str">
        <f>IF(L47=1,"ICData-"&amp;TEXT(COUNTIF($L$4:L47, "1"), "0"), "")</f>
        <v>ICData-37</v>
      </c>
      <c r="B47" s="77" t="s">
        <v>10</v>
      </c>
      <c r="C47" s="95" t="s">
        <v>1744</v>
      </c>
      <c r="D47" s="180"/>
      <c r="E47" s="252"/>
      <c r="F47" s="87">
        <v>1</v>
      </c>
      <c r="G47" s="88" t="s">
        <v>67</v>
      </c>
      <c r="H47" s="110"/>
      <c r="I47" s="110">
        <f t="shared" si="12"/>
        <v>1</v>
      </c>
      <c r="J47" s="110">
        <f t="shared" si="13"/>
        <v>0</v>
      </c>
      <c r="K47" s="110">
        <f t="shared" si="14"/>
        <v>0</v>
      </c>
      <c r="L47" s="334">
        <v>1</v>
      </c>
      <c r="N47" s="51" t="s">
        <v>78</v>
      </c>
    </row>
    <row r="48" spans="1:14" ht="46.8" x14ac:dyDescent="0.3">
      <c r="A48" s="340" t="str">
        <f>IF(L48=1,"ICData-"&amp;TEXT(COUNTIF($L$4:L48, "1"), "0"), "")</f>
        <v>ICData-38</v>
      </c>
      <c r="B48" s="77" t="s">
        <v>10</v>
      </c>
      <c r="C48" s="95" t="s">
        <v>1745</v>
      </c>
      <c r="D48" s="180"/>
      <c r="E48" s="252"/>
      <c r="F48" s="87">
        <v>1</v>
      </c>
      <c r="G48" s="88" t="s">
        <v>67</v>
      </c>
      <c r="H48" s="110"/>
      <c r="I48" s="110">
        <f t="shared" si="12"/>
        <v>1</v>
      </c>
      <c r="J48" s="110">
        <f t="shared" si="13"/>
        <v>0</v>
      </c>
      <c r="K48" s="110">
        <f t="shared" si="14"/>
        <v>0</v>
      </c>
      <c r="L48" s="334">
        <v>1</v>
      </c>
      <c r="N48" s="51" t="s">
        <v>78</v>
      </c>
    </row>
    <row r="49" spans="1:14" ht="30" customHeight="1" x14ac:dyDescent="0.3">
      <c r="A49" s="340" t="str">
        <f>IF(L49=1,"ICData-"&amp;TEXT(COUNTIF($L$4:L49, "1"), "0"), "")</f>
        <v>ICData-39</v>
      </c>
      <c r="B49" s="77" t="s">
        <v>10</v>
      </c>
      <c r="C49" s="95" t="s">
        <v>1746</v>
      </c>
      <c r="D49" s="180"/>
      <c r="E49" s="252"/>
      <c r="F49" s="87">
        <v>1</v>
      </c>
      <c r="G49" s="88" t="s">
        <v>67</v>
      </c>
      <c r="H49" s="110"/>
      <c r="I49" s="110">
        <f t="shared" si="12"/>
        <v>1</v>
      </c>
      <c r="J49" s="110">
        <f t="shared" si="13"/>
        <v>0</v>
      </c>
      <c r="K49" s="110">
        <f t="shared" si="14"/>
        <v>0</v>
      </c>
      <c r="L49" s="334">
        <v>1</v>
      </c>
      <c r="N49" s="51" t="s">
        <v>78</v>
      </c>
    </row>
    <row r="50" spans="1:14" ht="30" customHeight="1" x14ac:dyDescent="0.3">
      <c r="A50" s="340" t="str">
        <f>IF(L50=1,"ICData-"&amp;TEXT(COUNTIF($L$4:L50, "1"), "0"), "")</f>
        <v>ICData-40</v>
      </c>
      <c r="B50" s="112" t="s">
        <v>10</v>
      </c>
      <c r="C50" s="95" t="s">
        <v>1747</v>
      </c>
      <c r="D50" s="321"/>
      <c r="E50" s="262"/>
      <c r="F50" s="101">
        <v>1</v>
      </c>
      <c r="G50" s="88" t="s">
        <v>67</v>
      </c>
      <c r="H50" s="110"/>
      <c r="I50" s="110">
        <f t="shared" si="12"/>
        <v>1</v>
      </c>
      <c r="J50" s="110">
        <f t="shared" si="13"/>
        <v>0</v>
      </c>
      <c r="K50" s="110">
        <f t="shared" si="14"/>
        <v>0</v>
      </c>
      <c r="L50" s="334">
        <v>1</v>
      </c>
      <c r="N50" s="51" t="s">
        <v>78</v>
      </c>
    </row>
    <row r="51" spans="1:14" ht="15" customHeight="1" x14ac:dyDescent="0.3">
      <c r="A51" s="322"/>
      <c r="B51" s="53"/>
      <c r="C51" s="141" t="s">
        <v>1748</v>
      </c>
      <c r="D51" s="339"/>
      <c r="E51" s="223"/>
      <c r="F51" s="75"/>
      <c r="G51" s="417"/>
      <c r="H51" s="110"/>
      <c r="I51" s="110"/>
      <c r="J51" s="110"/>
      <c r="K51" s="110"/>
    </row>
    <row r="52" spans="1:14" ht="30" customHeight="1" x14ac:dyDescent="0.3">
      <c r="A52" s="340" t="str">
        <f>IF(L52=1,"ICData-"&amp;TEXT(COUNTIF($L$4:L52, "1"), "0"), "")</f>
        <v>ICData-41</v>
      </c>
      <c r="B52" s="77" t="s">
        <v>10</v>
      </c>
      <c r="C52" s="119" t="s">
        <v>1749</v>
      </c>
      <c r="D52" s="329"/>
      <c r="E52" s="252"/>
      <c r="F52" s="81">
        <v>1</v>
      </c>
      <c r="G52" s="82" t="s">
        <v>67</v>
      </c>
      <c r="H52" s="110"/>
      <c r="I52" s="110">
        <f>IF(NOT(ISBLANK($B52)),VLOOKUP($B52,specdata,2,FALSE()),"")</f>
        <v>1</v>
      </c>
      <c r="J52" s="110">
        <f>VLOOKUP(G52,AvailabilityData,2,FALSE())</f>
        <v>0</v>
      </c>
      <c r="K52" s="110">
        <f>I52*J52</f>
        <v>0</v>
      </c>
      <c r="L52" s="334">
        <v>1</v>
      </c>
      <c r="N52" s="51" t="s">
        <v>78</v>
      </c>
    </row>
    <row r="53" spans="1:14" ht="46.8" x14ac:dyDescent="0.3">
      <c r="A53" s="340" t="str">
        <f>IF(L53=1,"ICData-"&amp;TEXT(COUNTIF($L$4:L53, "1"), "0"), "")</f>
        <v>ICData-42</v>
      </c>
      <c r="B53" s="77" t="s">
        <v>10</v>
      </c>
      <c r="C53" s="95" t="s">
        <v>1750</v>
      </c>
      <c r="D53" s="180"/>
      <c r="E53" s="252"/>
      <c r="F53" s="87">
        <v>1</v>
      </c>
      <c r="G53" s="88" t="s">
        <v>67</v>
      </c>
      <c r="H53" s="110"/>
      <c r="I53" s="110">
        <f>IF(NOT(ISBLANK($B53)),VLOOKUP($B53,specdata,2,FALSE()),"")</f>
        <v>1</v>
      </c>
      <c r="J53" s="110">
        <f>VLOOKUP(G53,AvailabilityData,2,FALSE())</f>
        <v>0</v>
      </c>
      <c r="K53" s="110">
        <f>I53*J53</f>
        <v>0</v>
      </c>
      <c r="L53" s="334">
        <v>1</v>
      </c>
      <c r="N53" s="51" t="s">
        <v>78</v>
      </c>
    </row>
    <row r="54" spans="1:14" ht="30" customHeight="1" x14ac:dyDescent="0.3">
      <c r="A54" s="340" t="str">
        <f>IF(L54=1,"ICData-"&amp;TEXT(COUNTIF($L$4:L54, "1"), "0"), "")</f>
        <v>ICData-43</v>
      </c>
      <c r="B54" s="112" t="s">
        <v>10</v>
      </c>
      <c r="C54" s="95" t="s">
        <v>1751</v>
      </c>
      <c r="D54" s="321"/>
      <c r="E54" s="262"/>
      <c r="F54" s="101">
        <v>1</v>
      </c>
      <c r="G54" s="88" t="s">
        <v>67</v>
      </c>
      <c r="H54" s="110"/>
      <c r="I54" s="110">
        <f>IF(NOT(ISBLANK($B54)),VLOOKUP($B54,specdata,2,FALSE()),"")</f>
        <v>1</v>
      </c>
      <c r="J54" s="110">
        <f>VLOOKUP(G54,AvailabilityData,2,FALSE())</f>
        <v>0</v>
      </c>
      <c r="K54" s="110">
        <f>I54*J54</f>
        <v>0</v>
      </c>
      <c r="L54" s="334">
        <v>1</v>
      </c>
      <c r="N54" s="51" t="s">
        <v>78</v>
      </c>
    </row>
    <row r="55" spans="1:14" ht="15" customHeight="1" x14ac:dyDescent="0.3">
      <c r="A55" s="322"/>
      <c r="B55" s="53"/>
      <c r="C55" s="141" t="s">
        <v>1752</v>
      </c>
      <c r="D55" s="339"/>
      <c r="E55" s="223"/>
      <c r="F55" s="75"/>
      <c r="G55" s="417"/>
      <c r="H55" s="110"/>
      <c r="I55" s="110"/>
      <c r="J55" s="110"/>
      <c r="K55" s="110"/>
    </row>
    <row r="56" spans="1:14" ht="30" customHeight="1" x14ac:dyDescent="0.3">
      <c r="A56" s="340" t="str">
        <f>IF(L56=1,"ICData-"&amp;TEXT(COUNTIF($L$4:L56, "1"), "0"), "")</f>
        <v>ICData-44</v>
      </c>
      <c r="B56" s="77" t="s">
        <v>10</v>
      </c>
      <c r="C56" s="119" t="s">
        <v>1753</v>
      </c>
      <c r="D56" s="329"/>
      <c r="E56" s="252"/>
      <c r="F56" s="81">
        <v>1</v>
      </c>
      <c r="G56" s="82" t="s">
        <v>67</v>
      </c>
      <c r="H56" s="110"/>
      <c r="I56" s="110">
        <f>IF(NOT(ISBLANK($B56)),VLOOKUP($B56,specdata,2,FALSE()),"")</f>
        <v>1</v>
      </c>
      <c r="J56" s="110">
        <f>VLOOKUP(G56,AvailabilityData,2,FALSE())</f>
        <v>0</v>
      </c>
      <c r="K56" s="110">
        <f>I56*J56</f>
        <v>0</v>
      </c>
      <c r="L56" s="334">
        <v>1</v>
      </c>
      <c r="N56" s="51" t="s">
        <v>78</v>
      </c>
    </row>
    <row r="57" spans="1:14" ht="31.2" x14ac:dyDescent="0.3">
      <c r="A57" s="340" t="str">
        <f>IF(L57=1,"ICData-"&amp;TEXT(COUNTIF($L$4:L57, "1"), "0"), "")</f>
        <v>ICData-45</v>
      </c>
      <c r="B57" s="77" t="s">
        <v>10</v>
      </c>
      <c r="C57" s="95" t="s">
        <v>1754</v>
      </c>
      <c r="D57" s="180"/>
      <c r="E57" s="252"/>
      <c r="F57" s="87">
        <v>1</v>
      </c>
      <c r="G57" s="88" t="s">
        <v>67</v>
      </c>
      <c r="H57" s="110"/>
      <c r="I57" s="110">
        <f>IF(NOT(ISBLANK($B57)),VLOOKUP($B57,specdata,2,FALSE()),"")</f>
        <v>1</v>
      </c>
      <c r="J57" s="110">
        <f>VLOOKUP(G57,AvailabilityData,2,FALSE())</f>
        <v>0</v>
      </c>
      <c r="K57" s="110">
        <f>I57*J57</f>
        <v>0</v>
      </c>
      <c r="L57" s="334">
        <v>1</v>
      </c>
      <c r="N57" s="51" t="s">
        <v>78</v>
      </c>
    </row>
    <row r="58" spans="1:14" ht="30" customHeight="1" x14ac:dyDescent="0.3">
      <c r="A58" s="340" t="str">
        <f>IF(L58=1,"ICData-"&amp;TEXT(COUNTIF($L$4:L58, "1"), "0"), "")</f>
        <v>ICData-46</v>
      </c>
      <c r="B58" s="112" t="s">
        <v>10</v>
      </c>
      <c r="C58" s="95" t="s">
        <v>1755</v>
      </c>
      <c r="D58" s="321"/>
      <c r="E58" s="262"/>
      <c r="F58" s="101">
        <v>1</v>
      </c>
      <c r="G58" s="88" t="s">
        <v>67</v>
      </c>
      <c r="H58" s="110"/>
      <c r="I58" s="110">
        <f>IF(NOT(ISBLANK($B58)),VLOOKUP($B58,specdata,2,FALSE()),"")</f>
        <v>1</v>
      </c>
      <c r="J58" s="110">
        <f>VLOOKUP(G58,AvailabilityData,2,FALSE())</f>
        <v>0</v>
      </c>
      <c r="K58" s="110">
        <f>I58*J58</f>
        <v>0</v>
      </c>
      <c r="L58" s="334">
        <v>1</v>
      </c>
      <c r="N58" s="51" t="s">
        <v>78</v>
      </c>
    </row>
    <row r="59" spans="1:14" ht="15" customHeight="1" x14ac:dyDescent="0.3">
      <c r="A59" s="322"/>
      <c r="B59" s="53"/>
      <c r="C59" s="141" t="s">
        <v>1756</v>
      </c>
      <c r="D59" s="339"/>
      <c r="E59" s="223"/>
      <c r="F59" s="75"/>
      <c r="G59" s="417"/>
      <c r="H59" s="110"/>
      <c r="I59" s="110"/>
      <c r="J59" s="110"/>
      <c r="K59" s="110"/>
    </row>
    <row r="60" spans="1:14" ht="30" customHeight="1" x14ac:dyDescent="0.3">
      <c r="A60" s="340" t="str">
        <f>IF(L60=1,"ICData-"&amp;TEXT(COUNTIF($L$4:L60, "1"), "0"), "")</f>
        <v>ICData-47</v>
      </c>
      <c r="B60" s="77" t="s">
        <v>10</v>
      </c>
      <c r="C60" s="119" t="s">
        <v>1757</v>
      </c>
      <c r="D60" s="329"/>
      <c r="E60" s="252"/>
      <c r="F60" s="81">
        <v>1</v>
      </c>
      <c r="G60" s="82" t="s">
        <v>67</v>
      </c>
      <c r="H60" s="110"/>
      <c r="I60" s="110">
        <f>IF(NOT(ISBLANK($B60)),VLOOKUP($B60,specdata,2,FALSE()),"")</f>
        <v>1</v>
      </c>
      <c r="J60" s="110">
        <f>VLOOKUP(G60,AvailabilityData,2,FALSE())</f>
        <v>0</v>
      </c>
      <c r="K60" s="110">
        <f>I60*J60</f>
        <v>0</v>
      </c>
      <c r="L60" s="334">
        <v>1</v>
      </c>
      <c r="N60" s="51" t="s">
        <v>78</v>
      </c>
    </row>
    <row r="61" spans="1:14" ht="31.2" x14ac:dyDescent="0.3">
      <c r="A61" s="340" t="str">
        <f>IF(L61=1,"ICData-"&amp;TEXT(COUNTIF($L$4:L61, "1"), "0"), "")</f>
        <v>ICData-48</v>
      </c>
      <c r="B61" s="77" t="s">
        <v>10</v>
      </c>
      <c r="C61" s="95" t="s">
        <v>1758</v>
      </c>
      <c r="D61" s="180"/>
      <c r="E61" s="252"/>
      <c r="F61" s="87">
        <v>1</v>
      </c>
      <c r="G61" s="88" t="s">
        <v>67</v>
      </c>
      <c r="H61" s="110"/>
      <c r="I61" s="110">
        <f>IF(NOT(ISBLANK($B61)),VLOOKUP($B61,specdata,2,FALSE()),"")</f>
        <v>1</v>
      </c>
      <c r="J61" s="110">
        <f>VLOOKUP(G61,AvailabilityData,2,FALSE())</f>
        <v>0</v>
      </c>
      <c r="K61" s="110">
        <f>I61*J61</f>
        <v>0</v>
      </c>
      <c r="L61" s="334">
        <v>1</v>
      </c>
      <c r="N61" s="51" t="s">
        <v>78</v>
      </c>
    </row>
    <row r="62" spans="1:14" ht="30" customHeight="1" x14ac:dyDescent="0.3">
      <c r="A62" s="340" t="str">
        <f>IF(L62=1,"ICData-"&amp;TEXT(COUNTIF($L$4:L62, "1"), "0"), "")</f>
        <v>ICData-49</v>
      </c>
      <c r="B62" s="77" t="s">
        <v>10</v>
      </c>
      <c r="C62" s="95" t="s">
        <v>1759</v>
      </c>
      <c r="D62" s="180"/>
      <c r="E62" s="252"/>
      <c r="F62" s="87">
        <v>1</v>
      </c>
      <c r="G62" s="88" t="s">
        <v>67</v>
      </c>
      <c r="H62" s="110"/>
      <c r="I62" s="110">
        <f>IF(NOT(ISBLANK($B62)),VLOOKUP($B62,specdata,2,FALSE()),"")</f>
        <v>1</v>
      </c>
      <c r="J62" s="110">
        <f>VLOOKUP(G62,AvailabilityData,2,FALSE())</f>
        <v>0</v>
      </c>
      <c r="K62" s="110">
        <f>I62*J62</f>
        <v>0</v>
      </c>
      <c r="L62" s="334">
        <v>1</v>
      </c>
      <c r="N62" s="51" t="s">
        <v>78</v>
      </c>
    </row>
    <row r="63" spans="1:14" ht="30" customHeight="1" x14ac:dyDescent="0.3">
      <c r="A63" s="340" t="str">
        <f>IF(L63=1,"ICData-"&amp;TEXT(COUNTIF($L$4:L63, "1"), "0"), "")</f>
        <v>ICData-50</v>
      </c>
      <c r="B63" s="77" t="s">
        <v>10</v>
      </c>
      <c r="C63" s="95" t="s">
        <v>1760</v>
      </c>
      <c r="D63" s="180"/>
      <c r="E63" s="252"/>
      <c r="F63" s="87">
        <v>1</v>
      </c>
      <c r="G63" s="88" t="s">
        <v>67</v>
      </c>
      <c r="H63" s="110"/>
      <c r="I63" s="110">
        <f>IF(NOT(ISBLANK($B63)),VLOOKUP($B63,specdata,2,FALSE()),"")</f>
        <v>1</v>
      </c>
      <c r="J63" s="110">
        <f>VLOOKUP(G63,AvailabilityData,2,FALSE())</f>
        <v>0</v>
      </c>
      <c r="K63" s="110">
        <f>I63*J63</f>
        <v>0</v>
      </c>
      <c r="L63" s="334">
        <v>1</v>
      </c>
      <c r="N63" s="51" t="s">
        <v>78</v>
      </c>
    </row>
    <row r="64" spans="1:14" ht="31.2" x14ac:dyDescent="0.3">
      <c r="A64" s="340" t="str">
        <f>IF(L64=1,"ICData-"&amp;TEXT(COUNTIF($L$4:L64, "1"), "0"), "")</f>
        <v>ICData-51</v>
      </c>
      <c r="B64" s="112" t="s">
        <v>10</v>
      </c>
      <c r="C64" s="95" t="s">
        <v>1761</v>
      </c>
      <c r="D64" s="321"/>
      <c r="E64" s="262"/>
      <c r="F64" s="101">
        <v>1</v>
      </c>
      <c r="G64" s="88" t="s">
        <v>67</v>
      </c>
      <c r="H64" s="110"/>
      <c r="I64" s="110">
        <f>IF(NOT(ISBLANK($B64)),VLOOKUP($B64,specdata,2,FALSE()),"")</f>
        <v>1</v>
      </c>
      <c r="J64" s="110">
        <f>VLOOKUP(G64,AvailabilityData,2,FALSE())</f>
        <v>0</v>
      </c>
      <c r="K64" s="110">
        <f>I64*J64</f>
        <v>0</v>
      </c>
      <c r="L64" s="334">
        <v>1</v>
      </c>
      <c r="N64" s="51" t="s">
        <v>78</v>
      </c>
    </row>
    <row r="65" spans="1:14" ht="15" customHeight="1" x14ac:dyDescent="0.3">
      <c r="A65" s="322"/>
      <c r="B65" s="53"/>
      <c r="C65" s="141" t="s">
        <v>1762</v>
      </c>
      <c r="D65" s="339"/>
      <c r="E65" s="223"/>
      <c r="F65" s="75"/>
      <c r="G65" s="417"/>
      <c r="H65" s="110"/>
      <c r="I65" s="110"/>
      <c r="J65" s="110"/>
      <c r="K65" s="110"/>
    </row>
    <row r="66" spans="1:14" ht="30" customHeight="1" x14ac:dyDescent="0.3">
      <c r="A66" s="340" t="str">
        <f>IF(L66=1,"ICData-"&amp;TEXT(COUNTIF($L$4:L66, "1"), "0"), "")</f>
        <v>ICData-52</v>
      </c>
      <c r="B66" s="77" t="s">
        <v>10</v>
      </c>
      <c r="C66" s="119" t="s">
        <v>1763</v>
      </c>
      <c r="D66" s="329"/>
      <c r="E66" s="252"/>
      <c r="F66" s="81">
        <v>1</v>
      </c>
      <c r="G66" s="82" t="s">
        <v>67</v>
      </c>
      <c r="H66" s="110"/>
      <c r="I66" s="110">
        <f>IF(NOT(ISBLANK($B66)),VLOOKUP($B66,specdata,2,FALSE()),"")</f>
        <v>1</v>
      </c>
      <c r="J66" s="110">
        <f>VLOOKUP(G66,AvailabilityData,2,FALSE())</f>
        <v>0</v>
      </c>
      <c r="K66" s="110">
        <f>I66*J66</f>
        <v>0</v>
      </c>
      <c r="L66" s="334">
        <v>1</v>
      </c>
      <c r="N66" s="51" t="s">
        <v>78</v>
      </c>
    </row>
    <row r="67" spans="1:14" ht="30" customHeight="1" x14ac:dyDescent="0.3">
      <c r="A67" s="340" t="str">
        <f>IF(L67=1,"ICData-"&amp;TEXT(COUNTIF($L$4:L67, "1"), "0"), "")</f>
        <v>ICData-53</v>
      </c>
      <c r="B67" s="77" t="s">
        <v>10</v>
      </c>
      <c r="C67" s="95" t="s">
        <v>1764</v>
      </c>
      <c r="D67" s="180"/>
      <c r="E67" s="252"/>
      <c r="F67" s="87">
        <v>1</v>
      </c>
      <c r="G67" s="88" t="s">
        <v>67</v>
      </c>
      <c r="H67" s="110"/>
      <c r="I67" s="110">
        <f>IF(NOT(ISBLANK($B67)),VLOOKUP($B67,specdata,2,FALSE()),"")</f>
        <v>1</v>
      </c>
      <c r="J67" s="110">
        <f>VLOOKUP(G67,AvailabilityData,2,FALSE())</f>
        <v>0</v>
      </c>
      <c r="K67" s="110">
        <f>I67*J67</f>
        <v>0</v>
      </c>
      <c r="L67" s="334">
        <v>1</v>
      </c>
      <c r="N67" s="51" t="s">
        <v>78</v>
      </c>
    </row>
    <row r="68" spans="1:14" ht="31.2" x14ac:dyDescent="0.3">
      <c r="A68" s="340" t="str">
        <f>IF(L68=1,"ICData-"&amp;TEXT(COUNTIF($L$4:L68, "1"), "0"), "")</f>
        <v>ICData-54</v>
      </c>
      <c r="B68" s="112" t="s">
        <v>10</v>
      </c>
      <c r="C68" s="95" t="s">
        <v>1765</v>
      </c>
      <c r="D68" s="321"/>
      <c r="E68" s="262"/>
      <c r="F68" s="101">
        <v>1</v>
      </c>
      <c r="G68" s="88" t="s">
        <v>67</v>
      </c>
      <c r="H68" s="110"/>
      <c r="I68" s="110">
        <f>IF(NOT(ISBLANK($B68)),VLOOKUP($B68,specdata,2,FALSE()),"")</f>
        <v>1</v>
      </c>
      <c r="J68" s="110">
        <f>VLOOKUP(G68,AvailabilityData,2,FALSE())</f>
        <v>0</v>
      </c>
      <c r="K68" s="110">
        <f>I68*J68</f>
        <v>0</v>
      </c>
      <c r="L68" s="334">
        <v>1</v>
      </c>
      <c r="N68" s="51" t="s">
        <v>78</v>
      </c>
    </row>
    <row r="69" spans="1:14" ht="15" customHeight="1" x14ac:dyDescent="0.3">
      <c r="A69" s="322"/>
      <c r="B69" s="53"/>
      <c r="C69" s="141" t="s">
        <v>1766</v>
      </c>
      <c r="D69" s="339"/>
      <c r="E69" s="223"/>
      <c r="F69" s="75"/>
      <c r="G69" s="417"/>
      <c r="H69" s="110"/>
      <c r="I69" s="110"/>
      <c r="J69" s="110"/>
      <c r="K69" s="110"/>
    </row>
    <row r="70" spans="1:14" ht="30" customHeight="1" x14ac:dyDescent="0.3">
      <c r="A70" s="340" t="str">
        <f>IF(L70=1,"ICData-"&amp;TEXT(COUNTIF($L$4:L70, "1"), "0"), "")</f>
        <v>ICData-55</v>
      </c>
      <c r="B70" s="77" t="s">
        <v>10</v>
      </c>
      <c r="C70" s="119" t="s">
        <v>1767</v>
      </c>
      <c r="D70" s="329"/>
      <c r="E70" s="252"/>
      <c r="F70" s="81">
        <v>1</v>
      </c>
      <c r="G70" s="82" t="s">
        <v>67</v>
      </c>
      <c r="H70" s="110"/>
      <c r="I70" s="110">
        <f>IF(NOT(ISBLANK($B70)),VLOOKUP($B70,specdata,2,FALSE()),"")</f>
        <v>1</v>
      </c>
      <c r="J70" s="110">
        <f>VLOOKUP(G70,AvailabilityData,2,FALSE())</f>
        <v>0</v>
      </c>
      <c r="K70" s="110">
        <f>I70*J70</f>
        <v>0</v>
      </c>
      <c r="L70" s="334">
        <v>1</v>
      </c>
      <c r="N70" s="51" t="s">
        <v>78</v>
      </c>
    </row>
    <row r="71" spans="1:14" ht="62.4" x14ac:dyDescent="0.3">
      <c r="A71" s="340" t="str">
        <f>IF(L71=1,"ICData-"&amp;TEXT(COUNTIF($L$4:L71, "1"), "0"), "")</f>
        <v>ICData-56</v>
      </c>
      <c r="B71" s="77" t="s">
        <v>10</v>
      </c>
      <c r="C71" s="95" t="s">
        <v>1768</v>
      </c>
      <c r="D71" s="180"/>
      <c r="E71" s="252"/>
      <c r="F71" s="87">
        <v>1</v>
      </c>
      <c r="G71" s="88" t="s">
        <v>67</v>
      </c>
      <c r="H71" s="110"/>
      <c r="I71" s="110">
        <f>IF(NOT(ISBLANK($B71)),VLOOKUP($B71,specdata,2,FALSE()),"")</f>
        <v>1</v>
      </c>
      <c r="J71" s="110">
        <f>VLOOKUP(G71,AvailabilityData,2,FALSE())</f>
        <v>0</v>
      </c>
      <c r="K71" s="110">
        <f>I71*J71</f>
        <v>0</v>
      </c>
      <c r="L71" s="334">
        <v>1</v>
      </c>
      <c r="N71" s="51" t="s">
        <v>78</v>
      </c>
    </row>
    <row r="72" spans="1:14" ht="30" customHeight="1" x14ac:dyDescent="0.3">
      <c r="A72" s="340" t="str">
        <f>IF(L72=1,"ICData-"&amp;TEXT(COUNTIF($L$4:L72, "1"), "0"), "")</f>
        <v>ICData-57</v>
      </c>
      <c r="B72" s="112" t="s">
        <v>10</v>
      </c>
      <c r="C72" s="95" t="s">
        <v>1769</v>
      </c>
      <c r="D72" s="321"/>
      <c r="E72" s="262"/>
      <c r="F72" s="101">
        <v>1</v>
      </c>
      <c r="G72" s="88" t="s">
        <v>67</v>
      </c>
      <c r="H72" s="110"/>
      <c r="I72" s="110">
        <f>IF(NOT(ISBLANK($B72)),VLOOKUP($B72,specdata,2,FALSE()),"")</f>
        <v>1</v>
      </c>
      <c r="J72" s="110">
        <f>VLOOKUP(G72,AvailabilityData,2,FALSE())</f>
        <v>0</v>
      </c>
      <c r="K72" s="110">
        <f>I72*J72</f>
        <v>0</v>
      </c>
      <c r="L72" s="334">
        <v>1</v>
      </c>
      <c r="N72" s="51" t="s">
        <v>78</v>
      </c>
    </row>
    <row r="73" spans="1:14" ht="15" customHeight="1" x14ac:dyDescent="0.3">
      <c r="A73" s="327"/>
      <c r="B73" s="121"/>
      <c r="C73" s="122" t="s">
        <v>1770</v>
      </c>
      <c r="D73" s="341"/>
      <c r="E73" s="222"/>
      <c r="F73" s="125"/>
      <c r="G73" s="417"/>
      <c r="H73" s="110"/>
      <c r="I73" s="110"/>
      <c r="J73" s="110"/>
      <c r="K73" s="110"/>
    </row>
    <row r="74" spans="1:14" ht="62.4" x14ac:dyDescent="0.3">
      <c r="A74" s="322"/>
      <c r="B74" s="53"/>
      <c r="C74" s="126" t="s">
        <v>1771</v>
      </c>
      <c r="D74" s="339"/>
      <c r="E74" s="223"/>
      <c r="F74" s="75"/>
      <c r="G74" s="417"/>
      <c r="H74" s="110"/>
      <c r="I74" s="110"/>
      <c r="J74" s="110"/>
      <c r="K74" s="110"/>
    </row>
    <row r="75" spans="1:14" ht="30" customHeight="1" x14ac:dyDescent="0.3">
      <c r="A75" s="340" t="str">
        <f>IF(L75=1,"ICData-"&amp;TEXT(COUNTIF($L$4:L75, "1"), "0"), "")</f>
        <v>ICData-58</v>
      </c>
      <c r="B75" s="112" t="s">
        <v>10</v>
      </c>
      <c r="C75" s="119" t="s">
        <v>1772</v>
      </c>
      <c r="D75" s="342"/>
      <c r="E75" s="262"/>
      <c r="F75" s="116">
        <v>1</v>
      </c>
      <c r="G75" s="82" t="s">
        <v>67</v>
      </c>
      <c r="H75" s="110"/>
      <c r="I75" s="110">
        <f>IF(NOT(ISBLANK($B75)),VLOOKUP($B75,specdata,2,FALSE()),"")</f>
        <v>1</v>
      </c>
      <c r="J75" s="110">
        <f>VLOOKUP(G75,AvailabilityData,2,FALSE())</f>
        <v>0</v>
      </c>
      <c r="K75" s="110">
        <f>I75*J75</f>
        <v>0</v>
      </c>
      <c r="L75" s="334">
        <v>1</v>
      </c>
      <c r="N75" s="51" t="s">
        <v>78</v>
      </c>
    </row>
    <row r="76" spans="1:14" ht="15" customHeight="1" x14ac:dyDescent="0.3">
      <c r="A76" s="322"/>
      <c r="B76" s="53"/>
      <c r="C76" s="144" t="s">
        <v>1773</v>
      </c>
      <c r="D76" s="339"/>
      <c r="E76" s="223"/>
      <c r="F76" s="75"/>
      <c r="G76" s="417"/>
      <c r="H76" s="110"/>
      <c r="I76" s="110"/>
      <c r="J76" s="110"/>
      <c r="K76" s="110"/>
    </row>
    <row r="77" spans="1:14" ht="30" customHeight="1" x14ac:dyDescent="0.3">
      <c r="A77" s="340" t="str">
        <f>IF(L77=1,"ICData-"&amp;TEXT(COUNTIF($L$4:L77, "1"), "0"), "")</f>
        <v>ICData-59</v>
      </c>
      <c r="B77" s="77" t="s">
        <v>10</v>
      </c>
      <c r="C77" s="119" t="s">
        <v>1774</v>
      </c>
      <c r="D77" s="329"/>
      <c r="E77" s="252"/>
      <c r="F77" s="81">
        <v>1</v>
      </c>
      <c r="G77" s="82" t="s">
        <v>67</v>
      </c>
      <c r="H77" s="110"/>
      <c r="I77" s="110">
        <f>IF(NOT(ISBLANK($B77)),VLOOKUP($B77,specdata,2,FALSE()),"")</f>
        <v>1</v>
      </c>
      <c r="J77" s="110">
        <f>VLOOKUP(G77,AvailabilityData,2,FALSE())</f>
        <v>0</v>
      </c>
      <c r="K77" s="110">
        <f>I77*J77</f>
        <v>0</v>
      </c>
      <c r="L77" s="334">
        <v>1</v>
      </c>
      <c r="N77" s="51" t="s">
        <v>78</v>
      </c>
    </row>
    <row r="78" spans="1:14" ht="46.8" x14ac:dyDescent="0.3">
      <c r="A78" s="340" t="str">
        <f>IF(L78=1,"ICData-"&amp;TEXT(COUNTIF($L$4:L78, "1"), "0"), "")</f>
        <v>ICData-60</v>
      </c>
      <c r="B78" s="77" t="s">
        <v>10</v>
      </c>
      <c r="C78" s="95" t="s">
        <v>1775</v>
      </c>
      <c r="D78" s="180"/>
      <c r="E78" s="252"/>
      <c r="F78" s="87">
        <v>1</v>
      </c>
      <c r="G78" s="88" t="s">
        <v>67</v>
      </c>
      <c r="H78" s="110"/>
      <c r="I78" s="110">
        <f>IF(NOT(ISBLANK($B78)),VLOOKUP($B78,specdata,2,FALSE()),"")</f>
        <v>1</v>
      </c>
      <c r="J78" s="110">
        <f>VLOOKUP(G78,AvailabilityData,2,FALSE())</f>
        <v>0</v>
      </c>
      <c r="K78" s="110">
        <f>I78*J78</f>
        <v>0</v>
      </c>
      <c r="L78" s="334">
        <v>1</v>
      </c>
      <c r="N78" s="51" t="s">
        <v>78</v>
      </c>
    </row>
    <row r="79" spans="1:14" ht="30" customHeight="1" x14ac:dyDescent="0.3">
      <c r="A79" s="340" t="str">
        <f>IF(L79=1,"ICData-"&amp;TEXT(COUNTIF($L$4:L79, "1"), "0"), "")</f>
        <v>ICData-61</v>
      </c>
      <c r="B79" s="112" t="s">
        <v>10</v>
      </c>
      <c r="C79" s="95" t="s">
        <v>1776</v>
      </c>
      <c r="D79" s="321"/>
      <c r="E79" s="262"/>
      <c r="F79" s="101">
        <v>1</v>
      </c>
      <c r="G79" s="88" t="s">
        <v>67</v>
      </c>
      <c r="H79" s="110"/>
      <c r="I79" s="110">
        <f>IF(NOT(ISBLANK($B79)),VLOOKUP($B79,specdata,2,FALSE()),"")</f>
        <v>1</v>
      </c>
      <c r="J79" s="110">
        <f>VLOOKUP(G79,AvailabilityData,2,FALSE())</f>
        <v>0</v>
      </c>
      <c r="K79" s="110">
        <f>I79*J79</f>
        <v>0</v>
      </c>
      <c r="L79" s="334">
        <v>1</v>
      </c>
      <c r="N79" s="51" t="s">
        <v>78</v>
      </c>
    </row>
    <row r="80" spans="1:14" ht="15" customHeight="1" x14ac:dyDescent="0.3">
      <c r="A80" s="322"/>
      <c r="B80" s="53"/>
      <c r="C80" s="144" t="s">
        <v>1777</v>
      </c>
      <c r="D80" s="339"/>
      <c r="E80" s="223"/>
      <c r="F80" s="75"/>
      <c r="G80" s="417"/>
      <c r="H80" s="110"/>
      <c r="I80" s="110"/>
      <c r="J80" s="110"/>
      <c r="K80" s="110"/>
    </row>
    <row r="81" spans="1:14" ht="30" customHeight="1" x14ac:dyDescent="0.3">
      <c r="A81" s="340" t="str">
        <f>IF(L81=1,"ICData-"&amp;TEXT(COUNTIF($L$4:L81, "1"), "0"), "")</f>
        <v>ICData-62</v>
      </c>
      <c r="B81" s="77" t="s">
        <v>10</v>
      </c>
      <c r="C81" s="119" t="s">
        <v>1778</v>
      </c>
      <c r="D81" s="329"/>
      <c r="E81" s="252"/>
      <c r="F81" s="81">
        <v>1</v>
      </c>
      <c r="G81" s="82" t="s">
        <v>67</v>
      </c>
      <c r="H81" s="110"/>
      <c r="I81" s="110">
        <f>IF(NOT(ISBLANK($B81)),VLOOKUP($B81,specdata,2,FALSE()),"")</f>
        <v>1</v>
      </c>
      <c r="J81" s="110">
        <f>VLOOKUP(G81,AvailabilityData,2,FALSE())</f>
        <v>0</v>
      </c>
      <c r="K81" s="110">
        <f>I81*J81</f>
        <v>0</v>
      </c>
      <c r="L81" s="334">
        <v>1</v>
      </c>
      <c r="N81" s="51" t="s">
        <v>78</v>
      </c>
    </row>
    <row r="82" spans="1:14" ht="30" customHeight="1" x14ac:dyDescent="0.3">
      <c r="A82" s="340" t="str">
        <f>IF(L82=1,"ICData-"&amp;TEXT(COUNTIF($L$4:L82, "1"), "0"), "")</f>
        <v>ICData-63</v>
      </c>
      <c r="B82" s="77" t="s">
        <v>10</v>
      </c>
      <c r="C82" s="95" t="s">
        <v>1779</v>
      </c>
      <c r="D82" s="180"/>
      <c r="E82" s="252"/>
      <c r="F82" s="87">
        <v>1</v>
      </c>
      <c r="G82" s="88" t="s">
        <v>67</v>
      </c>
      <c r="H82" s="110"/>
      <c r="I82" s="110">
        <f>IF(NOT(ISBLANK($B82)),VLOOKUP($B82,specdata,2,FALSE()),"")</f>
        <v>1</v>
      </c>
      <c r="J82" s="110">
        <f>VLOOKUP(G82,AvailabilityData,2,FALSE())</f>
        <v>0</v>
      </c>
      <c r="K82" s="110">
        <f>I82*J82</f>
        <v>0</v>
      </c>
      <c r="L82" s="334">
        <v>1</v>
      </c>
      <c r="N82" s="51" t="s">
        <v>78</v>
      </c>
    </row>
    <row r="83" spans="1:14" ht="30" customHeight="1" x14ac:dyDescent="0.3">
      <c r="A83" s="340" t="str">
        <f>IF(L83=1,"ICData-"&amp;TEXT(COUNTIF($L$4:L83, "1"), "0"), "")</f>
        <v>ICData-64</v>
      </c>
      <c r="B83" s="77" t="s">
        <v>10</v>
      </c>
      <c r="C83" s="95" t="s">
        <v>1780</v>
      </c>
      <c r="D83" s="180"/>
      <c r="E83" s="252"/>
      <c r="F83" s="87">
        <v>1</v>
      </c>
      <c r="G83" s="88" t="s">
        <v>67</v>
      </c>
      <c r="H83" s="110"/>
      <c r="I83" s="110">
        <f>IF(NOT(ISBLANK($B83)),VLOOKUP($B83,specdata,2,FALSE()),"")</f>
        <v>1</v>
      </c>
      <c r="J83" s="110">
        <f>VLOOKUP(G83,AvailabilityData,2,FALSE())</f>
        <v>0</v>
      </c>
      <c r="K83" s="110">
        <f>I83*J83</f>
        <v>0</v>
      </c>
      <c r="L83" s="334">
        <v>1</v>
      </c>
      <c r="N83" s="51" t="s">
        <v>78</v>
      </c>
    </row>
    <row r="84" spans="1:14" ht="46.8" x14ac:dyDescent="0.3">
      <c r="A84" s="340" t="str">
        <f>IF(L84=1,"ICData-"&amp;TEXT(COUNTIF($L$4:L84, "1"), "0"), "")</f>
        <v>ICData-65</v>
      </c>
      <c r="B84" s="112" t="s">
        <v>10</v>
      </c>
      <c r="C84" s="95" t="s">
        <v>1781</v>
      </c>
      <c r="D84" s="321"/>
      <c r="E84" s="262"/>
      <c r="F84" s="101">
        <v>1</v>
      </c>
      <c r="G84" s="88" t="s">
        <v>67</v>
      </c>
      <c r="H84" s="110"/>
      <c r="I84" s="110">
        <f>IF(NOT(ISBLANK($B84)),VLOOKUP($B84,specdata,2,FALSE()),"")</f>
        <v>1</v>
      </c>
      <c r="J84" s="110">
        <f>VLOOKUP(G84,AvailabilityData,2,FALSE())</f>
        <v>0</v>
      </c>
      <c r="K84" s="110">
        <f>I84*J84</f>
        <v>0</v>
      </c>
      <c r="L84" s="334">
        <v>1</v>
      </c>
      <c r="N84" s="51" t="s">
        <v>78</v>
      </c>
    </row>
    <row r="85" spans="1:14" ht="30" customHeight="1" x14ac:dyDescent="0.3">
      <c r="A85" s="322"/>
      <c r="B85" s="53"/>
      <c r="C85" s="126" t="s">
        <v>1782</v>
      </c>
      <c r="D85" s="339"/>
      <c r="E85" s="223"/>
      <c r="F85" s="75"/>
      <c r="G85" s="417"/>
      <c r="H85" s="110"/>
      <c r="I85" s="110"/>
      <c r="J85" s="110"/>
      <c r="K85" s="110"/>
    </row>
    <row r="86" spans="1:14" ht="30" customHeight="1" x14ac:dyDescent="0.3">
      <c r="A86" s="340" t="str">
        <f>IF(L86=1,"ICData-"&amp;TEXT(COUNTIF($L$4:L86, "1"), "0"), "")</f>
        <v>ICData-66</v>
      </c>
      <c r="B86" s="77" t="s">
        <v>10</v>
      </c>
      <c r="C86" s="78" t="s">
        <v>1783</v>
      </c>
      <c r="D86" s="329"/>
      <c r="E86" s="252"/>
      <c r="F86" s="81">
        <v>1</v>
      </c>
      <c r="G86" s="82" t="s">
        <v>67</v>
      </c>
      <c r="H86" s="110"/>
      <c r="I86" s="110">
        <f>IF(NOT(ISBLANK($B86)),VLOOKUP($B86,specdata,2,FALSE()),"")</f>
        <v>1</v>
      </c>
      <c r="J86" s="110">
        <f>VLOOKUP(G86,AvailabilityData,2,FALSE())</f>
        <v>0</v>
      </c>
      <c r="K86" s="110">
        <f>I86*J86</f>
        <v>0</v>
      </c>
      <c r="L86" s="334">
        <v>1</v>
      </c>
      <c r="N86" s="51" t="s">
        <v>78</v>
      </c>
    </row>
    <row r="87" spans="1:14" ht="30" customHeight="1" x14ac:dyDescent="0.3">
      <c r="A87" s="340" t="str">
        <f>IF(L87=1,"ICData-"&amp;TEXT(COUNTIF($L$4:L87, "1"), "0"), "")</f>
        <v>ICData-67</v>
      </c>
      <c r="B87" s="77" t="s">
        <v>10</v>
      </c>
      <c r="C87" s="84" t="s">
        <v>1784</v>
      </c>
      <c r="D87" s="180"/>
      <c r="E87" s="252"/>
      <c r="F87" s="87">
        <v>1</v>
      </c>
      <c r="G87" s="88" t="s">
        <v>67</v>
      </c>
      <c r="H87" s="110"/>
      <c r="I87" s="110">
        <f>IF(NOT(ISBLANK($B87)),VLOOKUP($B87,specdata,2,FALSE()),"")</f>
        <v>1</v>
      </c>
      <c r="J87" s="110">
        <f>VLOOKUP(G87,AvailabilityData,2,FALSE())</f>
        <v>0</v>
      </c>
      <c r="K87" s="110">
        <f>I87*J87</f>
        <v>0</v>
      </c>
      <c r="L87" s="334">
        <v>1</v>
      </c>
      <c r="N87" s="51" t="s">
        <v>78</v>
      </c>
    </row>
    <row r="88" spans="1:14" ht="46.8" x14ac:dyDescent="0.3">
      <c r="A88" s="340" t="str">
        <f>IF(L88=1,"ICData-"&amp;TEXT(COUNTIF($L$4:L88, "1"), "0"), "")</f>
        <v>ICData-68</v>
      </c>
      <c r="B88" s="112" t="s">
        <v>10</v>
      </c>
      <c r="C88" s="95" t="s">
        <v>1785</v>
      </c>
      <c r="D88" s="321"/>
      <c r="E88" s="262"/>
      <c r="F88" s="101">
        <v>1</v>
      </c>
      <c r="G88" s="88" t="s">
        <v>67</v>
      </c>
      <c r="H88" s="110"/>
      <c r="I88" s="110">
        <f>IF(NOT(ISBLANK($B88)),VLOOKUP($B88,specdata,2,FALSE()),"")</f>
        <v>1</v>
      </c>
      <c r="J88" s="110">
        <f>VLOOKUP(G88,AvailabilityData,2,FALSE())</f>
        <v>0</v>
      </c>
      <c r="K88" s="110">
        <f>I88*J88</f>
        <v>0</v>
      </c>
      <c r="L88" s="334">
        <v>1</v>
      </c>
      <c r="N88" s="51" t="s">
        <v>78</v>
      </c>
    </row>
    <row r="89" spans="1:14" ht="30" customHeight="1" x14ac:dyDescent="0.3">
      <c r="A89" s="322"/>
      <c r="B89" s="53"/>
      <c r="C89" s="126" t="s">
        <v>1786</v>
      </c>
      <c r="D89" s="339"/>
      <c r="E89" s="223"/>
      <c r="F89" s="75"/>
      <c r="G89" s="417"/>
      <c r="H89" s="110"/>
      <c r="I89" s="110"/>
      <c r="J89" s="110"/>
      <c r="K89" s="110"/>
    </row>
    <row r="90" spans="1:14" ht="30" customHeight="1" x14ac:dyDescent="0.3">
      <c r="A90" s="340" t="str">
        <f>IF(L90=1,"ICData-"&amp;TEXT(COUNTIF($L$4:L90, "1"), "0"), "")</f>
        <v>ICData-69</v>
      </c>
      <c r="B90" s="77" t="s">
        <v>10</v>
      </c>
      <c r="C90" s="78" t="s">
        <v>1787</v>
      </c>
      <c r="D90" s="329"/>
      <c r="E90" s="252"/>
      <c r="F90" s="81">
        <v>1</v>
      </c>
      <c r="G90" s="82" t="s">
        <v>67</v>
      </c>
      <c r="H90" s="110"/>
      <c r="I90" s="110">
        <f t="shared" ref="I90:I96" si="15">IF(NOT(ISBLANK($B90)),VLOOKUP($B90,specdata,2,FALSE()),"")</f>
        <v>1</v>
      </c>
      <c r="J90" s="110">
        <f t="shared" ref="J90:J96" si="16">VLOOKUP(G90,AvailabilityData,2,FALSE())</f>
        <v>0</v>
      </c>
      <c r="K90" s="110">
        <f t="shared" ref="K90:K96" si="17">I90*J90</f>
        <v>0</v>
      </c>
      <c r="L90" s="334">
        <v>1</v>
      </c>
      <c r="N90" s="51" t="s">
        <v>78</v>
      </c>
    </row>
    <row r="91" spans="1:14" ht="30" customHeight="1" x14ac:dyDescent="0.3">
      <c r="A91" s="340" t="str">
        <f>IF(L91=1,"ICData-"&amp;TEXT(COUNTIF($L$4:L91, "1"), "0"), "")</f>
        <v>ICData-70</v>
      </c>
      <c r="B91" s="77" t="s">
        <v>10</v>
      </c>
      <c r="C91" s="84" t="s">
        <v>1788</v>
      </c>
      <c r="D91" s="180"/>
      <c r="E91" s="252"/>
      <c r="F91" s="87">
        <v>1</v>
      </c>
      <c r="G91" s="88" t="s">
        <v>67</v>
      </c>
      <c r="H91" s="110"/>
      <c r="I91" s="110">
        <f t="shared" si="15"/>
        <v>1</v>
      </c>
      <c r="J91" s="110">
        <f t="shared" si="16"/>
        <v>0</v>
      </c>
      <c r="K91" s="110">
        <f t="shared" si="17"/>
        <v>0</v>
      </c>
      <c r="L91" s="334">
        <v>1</v>
      </c>
      <c r="N91" s="51" t="s">
        <v>78</v>
      </c>
    </row>
    <row r="92" spans="1:14" ht="30" customHeight="1" x14ac:dyDescent="0.3">
      <c r="A92" s="340" t="str">
        <f>IF(L92=1,"ICData-"&amp;TEXT(COUNTIF($L$4:L92, "1"), "0"), "")</f>
        <v>ICData-71</v>
      </c>
      <c r="B92" s="77" t="s">
        <v>10</v>
      </c>
      <c r="C92" s="84" t="s">
        <v>1789</v>
      </c>
      <c r="D92" s="180"/>
      <c r="E92" s="252"/>
      <c r="F92" s="87">
        <v>1</v>
      </c>
      <c r="G92" s="88" t="s">
        <v>67</v>
      </c>
      <c r="H92" s="110"/>
      <c r="I92" s="110">
        <f t="shared" si="15"/>
        <v>1</v>
      </c>
      <c r="J92" s="110">
        <f t="shared" si="16"/>
        <v>0</v>
      </c>
      <c r="K92" s="110">
        <f t="shared" si="17"/>
        <v>0</v>
      </c>
      <c r="L92" s="334">
        <v>1</v>
      </c>
      <c r="N92" s="51" t="s">
        <v>78</v>
      </c>
    </row>
    <row r="93" spans="1:14" ht="30" customHeight="1" x14ac:dyDescent="0.3">
      <c r="A93" s="340" t="str">
        <f>IF(L93=1,"ICData-"&amp;TEXT(COUNTIF($L$4:L93, "1"), "0"), "")</f>
        <v>ICData-72</v>
      </c>
      <c r="B93" s="77" t="s">
        <v>10</v>
      </c>
      <c r="C93" s="84" t="s">
        <v>1790</v>
      </c>
      <c r="D93" s="180"/>
      <c r="E93" s="252"/>
      <c r="F93" s="87">
        <v>1</v>
      </c>
      <c r="G93" s="88" t="s">
        <v>67</v>
      </c>
      <c r="H93" s="110"/>
      <c r="I93" s="110">
        <f t="shared" si="15"/>
        <v>1</v>
      </c>
      <c r="J93" s="110">
        <f t="shared" si="16"/>
        <v>0</v>
      </c>
      <c r="K93" s="110">
        <f t="shared" si="17"/>
        <v>0</v>
      </c>
      <c r="L93" s="334">
        <v>1</v>
      </c>
      <c r="N93" s="51" t="s">
        <v>78</v>
      </c>
    </row>
    <row r="94" spans="1:14" ht="30" customHeight="1" x14ac:dyDescent="0.3">
      <c r="A94" s="340" t="str">
        <f>IF(L94=1,"ICData-"&amp;TEXT(COUNTIF($L$4:L94, "1"), "0"), "")</f>
        <v>ICData-73</v>
      </c>
      <c r="B94" s="77" t="s">
        <v>10</v>
      </c>
      <c r="C94" s="84" t="s">
        <v>704</v>
      </c>
      <c r="D94" s="180"/>
      <c r="E94" s="252"/>
      <c r="F94" s="87">
        <v>1</v>
      </c>
      <c r="G94" s="88" t="s">
        <v>67</v>
      </c>
      <c r="H94" s="110"/>
      <c r="I94" s="110">
        <f t="shared" si="15"/>
        <v>1</v>
      </c>
      <c r="J94" s="110">
        <f t="shared" si="16"/>
        <v>0</v>
      </c>
      <c r="K94" s="110">
        <f t="shared" si="17"/>
        <v>0</v>
      </c>
      <c r="L94" s="334">
        <v>1</v>
      </c>
      <c r="N94" s="51" t="s">
        <v>78</v>
      </c>
    </row>
    <row r="95" spans="1:14" ht="30" customHeight="1" x14ac:dyDescent="0.3">
      <c r="A95" s="340" t="str">
        <f>IF(L95=1,"ICData-"&amp;TEXT(COUNTIF($L$4:L95, "1"), "0"), "")</f>
        <v>ICData-74</v>
      </c>
      <c r="B95" s="77" t="s">
        <v>10</v>
      </c>
      <c r="C95" s="95" t="s">
        <v>1791</v>
      </c>
      <c r="D95" s="180"/>
      <c r="E95" s="252"/>
      <c r="F95" s="87">
        <v>1</v>
      </c>
      <c r="G95" s="88" t="s">
        <v>67</v>
      </c>
      <c r="H95" s="110"/>
      <c r="I95" s="110">
        <f t="shared" si="15"/>
        <v>1</v>
      </c>
      <c r="J95" s="110">
        <f t="shared" si="16"/>
        <v>0</v>
      </c>
      <c r="K95" s="110">
        <f t="shared" si="17"/>
        <v>0</v>
      </c>
      <c r="L95" s="334">
        <v>1</v>
      </c>
      <c r="N95" s="51" t="s">
        <v>78</v>
      </c>
    </row>
    <row r="96" spans="1:14" ht="78" x14ac:dyDescent="0.3">
      <c r="A96" s="340" t="str">
        <f>IF(L96=1,"ICData-"&amp;TEXT(COUNTIF($L$4:L96, "1"), "0"), "")</f>
        <v>ICData-75</v>
      </c>
      <c r="B96" s="112" t="s">
        <v>10</v>
      </c>
      <c r="C96" s="95" t="s">
        <v>1792</v>
      </c>
      <c r="D96" s="321"/>
      <c r="E96" s="262"/>
      <c r="F96" s="101">
        <v>1</v>
      </c>
      <c r="G96" s="88" t="s">
        <v>67</v>
      </c>
      <c r="H96" s="110"/>
      <c r="I96" s="110">
        <f t="shared" si="15"/>
        <v>1</v>
      </c>
      <c r="J96" s="110">
        <f t="shared" si="16"/>
        <v>0</v>
      </c>
      <c r="K96" s="110">
        <f t="shared" si="17"/>
        <v>0</v>
      </c>
      <c r="L96" s="334">
        <v>1</v>
      </c>
      <c r="N96" s="51" t="s">
        <v>78</v>
      </c>
    </row>
    <row r="97" spans="1:14" ht="15" customHeight="1" x14ac:dyDescent="0.3">
      <c r="A97" s="322"/>
      <c r="B97" s="53"/>
      <c r="C97" s="144" t="s">
        <v>1793</v>
      </c>
      <c r="D97" s="339"/>
      <c r="E97" s="223"/>
      <c r="F97" s="75"/>
      <c r="G97" s="417"/>
      <c r="H97" s="110"/>
      <c r="I97" s="110"/>
      <c r="J97" s="110"/>
      <c r="K97" s="110"/>
    </row>
    <row r="98" spans="1:14" ht="30" customHeight="1" x14ac:dyDescent="0.3">
      <c r="A98" s="340" t="str">
        <f>IF(L98=1,"ICData-"&amp;TEXT(COUNTIF($L$4:L98, "1"), "0"), "")</f>
        <v>ICData-76</v>
      </c>
      <c r="B98" s="112" t="s">
        <v>10</v>
      </c>
      <c r="C98" s="119" t="s">
        <v>1794</v>
      </c>
      <c r="D98" s="342"/>
      <c r="E98" s="262"/>
      <c r="F98" s="116">
        <v>1</v>
      </c>
      <c r="G98" s="82" t="s">
        <v>67</v>
      </c>
      <c r="H98" s="110"/>
      <c r="I98" s="110">
        <f>IF(NOT(ISBLANK($B98)),VLOOKUP($B98,specdata,2,FALSE()),"")</f>
        <v>1</v>
      </c>
      <c r="J98" s="110">
        <f>VLOOKUP(G98,AvailabilityData,2,FALSE())</f>
        <v>0</v>
      </c>
      <c r="K98" s="110">
        <f>I98*J98</f>
        <v>0</v>
      </c>
      <c r="L98" s="334">
        <v>1</v>
      </c>
      <c r="N98" s="51" t="s">
        <v>78</v>
      </c>
    </row>
    <row r="99" spans="1:14" ht="15" customHeight="1" x14ac:dyDescent="0.3">
      <c r="A99" s="327"/>
      <c r="B99" s="121"/>
      <c r="C99" s="122" t="s">
        <v>1795</v>
      </c>
      <c r="D99" s="341"/>
      <c r="E99" s="222"/>
      <c r="F99" s="125"/>
      <c r="G99" s="417"/>
      <c r="H99" s="110"/>
      <c r="I99" s="110"/>
      <c r="J99" s="110"/>
      <c r="K99" s="110"/>
    </row>
    <row r="100" spans="1:14" x14ac:dyDescent="0.3">
      <c r="A100" s="322"/>
      <c r="B100" s="53"/>
      <c r="C100" s="126" t="s">
        <v>1796</v>
      </c>
      <c r="D100" s="339"/>
      <c r="E100" s="223"/>
      <c r="F100" s="75"/>
      <c r="G100" s="417"/>
      <c r="H100" s="110"/>
      <c r="I100" s="110"/>
      <c r="J100" s="110"/>
      <c r="K100" s="110"/>
    </row>
    <row r="101" spans="1:14" ht="30" customHeight="1" x14ac:dyDescent="0.3">
      <c r="A101" s="340" t="str">
        <f>IF(L101=1,"ICData-"&amp;TEXT(COUNTIF($L$4:L101, "1"), "0"), "")</f>
        <v>ICData-77</v>
      </c>
      <c r="B101" s="77" t="s">
        <v>10</v>
      </c>
      <c r="C101" s="78" t="s">
        <v>1797</v>
      </c>
      <c r="D101" s="329"/>
      <c r="E101" s="252"/>
      <c r="F101" s="81">
        <v>1</v>
      </c>
      <c r="G101" s="82" t="s">
        <v>67</v>
      </c>
      <c r="H101" s="110"/>
      <c r="I101" s="110">
        <f>IF(NOT(ISBLANK($B101)),VLOOKUP($B101,specdata,2,FALSE()),"")</f>
        <v>1</v>
      </c>
      <c r="J101" s="110">
        <f>VLOOKUP(G101,AvailabilityData,2,FALSE())</f>
        <v>0</v>
      </c>
      <c r="K101" s="110">
        <f>I101*J101</f>
        <v>0</v>
      </c>
      <c r="L101" s="334">
        <v>1</v>
      </c>
      <c r="N101" s="51" t="s">
        <v>78</v>
      </c>
    </row>
    <row r="102" spans="1:14" ht="30" customHeight="1" x14ac:dyDescent="0.3">
      <c r="A102" s="340" t="str">
        <f>IF(L102=1,"ICData-"&amp;TEXT(COUNTIF($L$4:L102, "1"), "0"), "")</f>
        <v>ICData-78</v>
      </c>
      <c r="B102" s="77" t="s">
        <v>10</v>
      </c>
      <c r="C102" s="84" t="s">
        <v>1798</v>
      </c>
      <c r="D102" s="180"/>
      <c r="E102" s="252"/>
      <c r="F102" s="87">
        <v>1</v>
      </c>
      <c r="G102" s="88" t="s">
        <v>67</v>
      </c>
      <c r="H102" s="110"/>
      <c r="I102" s="110">
        <f>IF(NOT(ISBLANK($B102)),VLOOKUP($B102,specdata,2,FALSE()),"")</f>
        <v>1</v>
      </c>
      <c r="J102" s="110">
        <f>VLOOKUP(G102,AvailabilityData,2,FALSE())</f>
        <v>0</v>
      </c>
      <c r="K102" s="110">
        <f>I102*J102</f>
        <v>0</v>
      </c>
      <c r="L102" s="334">
        <v>1</v>
      </c>
      <c r="N102" s="51" t="s">
        <v>78</v>
      </c>
    </row>
    <row r="103" spans="1:14" ht="15" customHeight="1" x14ac:dyDescent="0.3">
      <c r="A103" s="322"/>
      <c r="B103" s="53"/>
      <c r="C103" s="144" t="s">
        <v>1799</v>
      </c>
      <c r="D103" s="339"/>
      <c r="E103" s="223"/>
      <c r="F103" s="75"/>
      <c r="G103" s="417"/>
      <c r="H103" s="110"/>
      <c r="I103" s="110"/>
      <c r="J103" s="110"/>
      <c r="K103" s="110"/>
    </row>
    <row r="104" spans="1:14" ht="30" customHeight="1" x14ac:dyDescent="0.3">
      <c r="A104" s="340" t="str">
        <f>IF(L104=1,"ICData-"&amp;TEXT(COUNTIF($L$4:L104, "1"), "0"), "")</f>
        <v>ICData-79</v>
      </c>
      <c r="B104" s="77" t="s">
        <v>10</v>
      </c>
      <c r="C104" s="119" t="s">
        <v>1800</v>
      </c>
      <c r="D104" s="329"/>
      <c r="E104" s="252"/>
      <c r="F104" s="81">
        <v>1</v>
      </c>
      <c r="G104" s="82" t="s">
        <v>67</v>
      </c>
      <c r="H104" s="110"/>
      <c r="I104" s="110">
        <f>IF(NOT(ISBLANK($B104)),VLOOKUP($B104,specdata,2,FALSE()),"")</f>
        <v>1</v>
      </c>
      <c r="J104" s="110">
        <f>VLOOKUP(G104,AvailabilityData,2,FALSE())</f>
        <v>0</v>
      </c>
      <c r="K104" s="110">
        <f>I104*J104</f>
        <v>0</v>
      </c>
      <c r="L104" s="334">
        <v>1</v>
      </c>
      <c r="N104" s="51" t="s">
        <v>78</v>
      </c>
    </row>
    <row r="105" spans="1:14" ht="30" customHeight="1" x14ac:dyDescent="0.3">
      <c r="A105" s="340" t="str">
        <f>IF(L105=1,"ICData-"&amp;TEXT(COUNTIF($L$4:L105, "1"), "0"), "")</f>
        <v>ICData-80</v>
      </c>
      <c r="B105" s="77" t="s">
        <v>10</v>
      </c>
      <c r="C105" s="95" t="s">
        <v>1801</v>
      </c>
      <c r="D105" s="180"/>
      <c r="E105" s="252"/>
      <c r="F105" s="87">
        <v>1</v>
      </c>
      <c r="G105" s="88" t="s">
        <v>67</v>
      </c>
      <c r="H105" s="110"/>
      <c r="I105" s="110">
        <f>IF(NOT(ISBLANK($B105)),VLOOKUP($B105,specdata,2,FALSE()),"")</f>
        <v>1</v>
      </c>
      <c r="J105" s="110">
        <f>VLOOKUP(G105,AvailabilityData,2,FALSE())</f>
        <v>0</v>
      </c>
      <c r="K105" s="110">
        <f>I105*J105</f>
        <v>0</v>
      </c>
      <c r="L105" s="334">
        <v>1</v>
      </c>
      <c r="N105" s="51" t="s">
        <v>78</v>
      </c>
    </row>
    <row r="106" spans="1:14" ht="31.2" x14ac:dyDescent="0.3">
      <c r="A106" s="340" t="str">
        <f>IF(L106=1,"ICData-"&amp;TEXT(COUNTIF($L$4:L106, "1"), "0"), "")</f>
        <v>ICData-81</v>
      </c>
      <c r="B106" s="112" t="s">
        <v>10</v>
      </c>
      <c r="C106" s="95" t="s">
        <v>1802</v>
      </c>
      <c r="D106" s="321"/>
      <c r="E106" s="262"/>
      <c r="F106" s="101">
        <v>1</v>
      </c>
      <c r="G106" s="88" t="s">
        <v>67</v>
      </c>
      <c r="H106" s="110"/>
      <c r="I106" s="110">
        <f>IF(NOT(ISBLANK($B106)),VLOOKUP($B106,specdata,2,FALSE()),"")</f>
        <v>1</v>
      </c>
      <c r="J106" s="110">
        <f>VLOOKUP(G106,AvailabilityData,2,FALSE())</f>
        <v>0</v>
      </c>
      <c r="K106" s="110">
        <f>I106*J106</f>
        <v>0</v>
      </c>
      <c r="L106" s="334">
        <v>1</v>
      </c>
      <c r="N106" s="51" t="s">
        <v>78</v>
      </c>
    </row>
    <row r="107" spans="1:14" x14ac:dyDescent="0.3">
      <c r="A107" s="322"/>
      <c r="B107" s="53"/>
      <c r="C107" s="126" t="s">
        <v>1803</v>
      </c>
      <c r="D107" s="339"/>
      <c r="E107" s="223"/>
      <c r="F107" s="75"/>
      <c r="G107" s="417"/>
      <c r="H107" s="110"/>
      <c r="I107" s="110"/>
      <c r="J107" s="110"/>
      <c r="K107" s="110"/>
    </row>
    <row r="108" spans="1:14" ht="30" customHeight="1" x14ac:dyDescent="0.3">
      <c r="A108" s="340" t="str">
        <f>IF(L108=1,"ICData-"&amp;TEXT(COUNTIF($L$4:L108, "1"), "0"), "")</f>
        <v>ICData-82</v>
      </c>
      <c r="B108" s="77" t="s">
        <v>9</v>
      </c>
      <c r="C108" s="78" t="s">
        <v>1804</v>
      </c>
      <c r="D108" s="329"/>
      <c r="E108" s="252"/>
      <c r="F108" s="81">
        <v>1</v>
      </c>
      <c r="G108" s="82" t="s">
        <v>67</v>
      </c>
      <c r="H108" s="110"/>
      <c r="I108" s="110">
        <f t="shared" ref="I108:I111" si="18">IF(NOT(ISBLANK($B108)),VLOOKUP($B108,specdata,2,FALSE()),"")</f>
        <v>5</v>
      </c>
      <c r="J108" s="110">
        <f t="shared" ref="J108:J111" si="19">VLOOKUP(G108,AvailabilityData,2,FALSE())</f>
        <v>0</v>
      </c>
      <c r="K108" s="110">
        <f t="shared" ref="K108:K111" si="20">I108*J108</f>
        <v>0</v>
      </c>
      <c r="L108" s="334">
        <v>1</v>
      </c>
      <c r="N108" s="51" t="s">
        <v>87</v>
      </c>
    </row>
    <row r="109" spans="1:14" ht="30" customHeight="1" x14ac:dyDescent="0.3">
      <c r="A109" s="340" t="str">
        <f>IF(L109=1,"ICData-"&amp;TEXT(COUNTIF($L$4:L109, "1"), "0"), "")</f>
        <v>ICData-83</v>
      </c>
      <c r="B109" s="402" t="s">
        <v>18</v>
      </c>
      <c r="C109" s="84" t="s">
        <v>1805</v>
      </c>
      <c r="D109" s="180"/>
      <c r="E109" s="252"/>
      <c r="F109" s="87">
        <v>1</v>
      </c>
      <c r="G109" s="88" t="s">
        <v>67</v>
      </c>
      <c r="H109" s="110"/>
      <c r="I109" s="110">
        <f t="shared" si="18"/>
        <v>0</v>
      </c>
      <c r="J109" s="110">
        <f t="shared" si="19"/>
        <v>0</v>
      </c>
      <c r="K109" s="110">
        <f t="shared" si="20"/>
        <v>0</v>
      </c>
      <c r="L109" s="334">
        <v>1</v>
      </c>
      <c r="N109" s="51" t="s">
        <v>87</v>
      </c>
    </row>
    <row r="110" spans="1:14" ht="30" customHeight="1" x14ac:dyDescent="0.3">
      <c r="A110" s="340" t="str">
        <f>IF(L110=1,"ICData-"&amp;TEXT(COUNTIF($L$4:L110, "1"), "0"), "")</f>
        <v>ICData-84</v>
      </c>
      <c r="B110" s="77" t="s">
        <v>9</v>
      </c>
      <c r="C110" s="84" t="s">
        <v>1806</v>
      </c>
      <c r="D110" s="180"/>
      <c r="E110" s="252"/>
      <c r="F110" s="87">
        <v>1</v>
      </c>
      <c r="G110" s="88" t="s">
        <v>67</v>
      </c>
      <c r="H110" s="110"/>
      <c r="I110" s="110">
        <f t="shared" si="18"/>
        <v>5</v>
      </c>
      <c r="J110" s="110">
        <f t="shared" si="19"/>
        <v>0</v>
      </c>
      <c r="K110" s="110">
        <f t="shared" si="20"/>
        <v>0</v>
      </c>
      <c r="L110" s="334">
        <v>1</v>
      </c>
      <c r="N110" s="51" t="s">
        <v>87</v>
      </c>
    </row>
    <row r="111" spans="1:14" ht="30" customHeight="1" x14ac:dyDescent="0.3">
      <c r="A111" s="340" t="str">
        <f>IF(L111=1,"ICData-"&amp;TEXT(COUNTIF($L$4:L111, "1"), "0"), "")</f>
        <v>ICData-85</v>
      </c>
      <c r="B111" s="77" t="s">
        <v>9</v>
      </c>
      <c r="C111" s="84" t="s">
        <v>1807</v>
      </c>
      <c r="D111" s="180"/>
      <c r="E111" s="252"/>
      <c r="F111" s="87">
        <v>1</v>
      </c>
      <c r="G111" s="88" t="s">
        <v>67</v>
      </c>
      <c r="H111" s="110"/>
      <c r="I111" s="110">
        <f t="shared" si="18"/>
        <v>5</v>
      </c>
      <c r="J111" s="110">
        <f t="shared" si="19"/>
        <v>0</v>
      </c>
      <c r="K111" s="110">
        <f t="shared" si="20"/>
        <v>0</v>
      </c>
      <c r="L111" s="334">
        <v>1</v>
      </c>
      <c r="N111" s="51" t="s">
        <v>87</v>
      </c>
    </row>
    <row r="112" spans="1:14" ht="15" customHeight="1" x14ac:dyDescent="0.3">
      <c r="A112" s="322"/>
      <c r="B112" s="53"/>
      <c r="C112" s="144" t="s">
        <v>1808</v>
      </c>
      <c r="D112" s="339"/>
      <c r="E112" s="223"/>
      <c r="F112" s="75"/>
      <c r="G112" s="417"/>
      <c r="H112" s="110"/>
      <c r="I112" s="110"/>
      <c r="J112" s="110"/>
      <c r="K112" s="110"/>
    </row>
    <row r="113" spans="1:14" ht="46.8" x14ac:dyDescent="0.3">
      <c r="A113" s="340" t="str">
        <f>IF(L113=1,"ICData-"&amp;TEXT(COUNTIF($L$4:L113, "1"), "0"), "")</f>
        <v>ICData-86</v>
      </c>
      <c r="B113" s="112" t="s">
        <v>10</v>
      </c>
      <c r="C113" s="119" t="s">
        <v>1809</v>
      </c>
      <c r="D113" s="342"/>
      <c r="E113" s="262"/>
      <c r="F113" s="116">
        <v>1</v>
      </c>
      <c r="G113" s="82" t="s">
        <v>67</v>
      </c>
      <c r="H113" s="110"/>
      <c r="I113" s="110">
        <f>IF(NOT(ISBLANK($B113)),VLOOKUP($B113,specdata,2,FALSE()),"")</f>
        <v>1</v>
      </c>
      <c r="J113" s="110">
        <f>VLOOKUP(G113,AvailabilityData,2,FALSE())</f>
        <v>0</v>
      </c>
      <c r="K113" s="110">
        <f>I113*J113</f>
        <v>0</v>
      </c>
      <c r="L113" s="334">
        <v>1</v>
      </c>
      <c r="N113" s="51" t="s">
        <v>78</v>
      </c>
    </row>
    <row r="114" spans="1:14" ht="15" customHeight="1" x14ac:dyDescent="0.3">
      <c r="A114" s="322"/>
      <c r="B114" s="53"/>
      <c r="C114" s="144" t="s">
        <v>1810</v>
      </c>
      <c r="D114" s="339"/>
      <c r="E114" s="223"/>
      <c r="F114" s="75"/>
      <c r="G114" s="417"/>
      <c r="H114" s="110"/>
      <c r="I114" s="110"/>
      <c r="J114" s="110"/>
      <c r="K114" s="110"/>
    </row>
    <row r="115" spans="1:14" ht="62.4" x14ac:dyDescent="0.3">
      <c r="A115" s="340" t="str">
        <f>IF(L115=1,"ICData-"&amp;TEXT(COUNTIF($L$4:L115, "1"), "0"), "")</f>
        <v>ICData-87</v>
      </c>
      <c r="B115" s="112" t="s">
        <v>10</v>
      </c>
      <c r="C115" s="119" t="s">
        <v>1811</v>
      </c>
      <c r="D115" s="342"/>
      <c r="E115" s="262"/>
      <c r="F115" s="116">
        <v>1</v>
      </c>
      <c r="G115" s="82" t="s">
        <v>67</v>
      </c>
      <c r="H115" s="110"/>
      <c r="I115" s="110">
        <f>IF(NOT(ISBLANK($B115)),VLOOKUP($B115,specdata,2,FALSE()),"")</f>
        <v>1</v>
      </c>
      <c r="J115" s="110">
        <f>VLOOKUP(G115,AvailabilityData,2,FALSE())</f>
        <v>0</v>
      </c>
      <c r="K115" s="110">
        <f>I115*J115</f>
        <v>0</v>
      </c>
      <c r="L115" s="334">
        <v>1</v>
      </c>
      <c r="N115" s="51" t="s">
        <v>78</v>
      </c>
    </row>
    <row r="116" spans="1:14" ht="15" customHeight="1" x14ac:dyDescent="0.3">
      <c r="A116" s="322"/>
      <c r="B116" s="53"/>
      <c r="C116" s="144" t="s">
        <v>1812</v>
      </c>
      <c r="D116" s="339"/>
      <c r="E116" s="223"/>
      <c r="F116" s="75"/>
      <c r="G116" s="417"/>
      <c r="H116" s="110"/>
      <c r="I116" s="110"/>
      <c r="J116" s="110"/>
      <c r="K116" s="110"/>
    </row>
    <row r="117" spans="1:14" ht="62.4" x14ac:dyDescent="0.3">
      <c r="A117" s="340" t="str">
        <f>IF(L117=1,"ICData-"&amp;TEXT(COUNTIF($L$4:L117, "1"), "0"), "")</f>
        <v>ICData-88</v>
      </c>
      <c r="B117" s="77" t="s">
        <v>10</v>
      </c>
      <c r="C117" s="119" t="s">
        <v>1813</v>
      </c>
      <c r="D117" s="329"/>
      <c r="E117" s="252"/>
      <c r="F117" s="81">
        <v>1</v>
      </c>
      <c r="G117" s="82" t="s">
        <v>67</v>
      </c>
      <c r="H117" s="110"/>
      <c r="I117" s="110">
        <f>IF(NOT(ISBLANK($B117)),VLOOKUP($B117,specdata,2,FALSE()),"")</f>
        <v>1</v>
      </c>
      <c r="J117" s="110">
        <f>VLOOKUP(G117,AvailabilityData,2,FALSE())</f>
        <v>0</v>
      </c>
      <c r="K117" s="110">
        <f>I117*J117</f>
        <v>0</v>
      </c>
      <c r="L117" s="334">
        <v>1</v>
      </c>
      <c r="N117" s="51" t="s">
        <v>78</v>
      </c>
    </row>
    <row r="118" spans="1:14" ht="78" x14ac:dyDescent="0.3">
      <c r="A118" s="340" t="str">
        <f>IF(L118=1,"ICData-"&amp;TEXT(COUNTIF($L$4:L118, "1"), "0"), "")</f>
        <v>ICData-89</v>
      </c>
      <c r="B118" s="112" t="s">
        <v>10</v>
      </c>
      <c r="C118" s="95" t="s">
        <v>1814</v>
      </c>
      <c r="D118" s="321"/>
      <c r="E118" s="262"/>
      <c r="F118" s="101">
        <v>1</v>
      </c>
      <c r="G118" s="88" t="s">
        <v>67</v>
      </c>
      <c r="H118" s="110"/>
      <c r="I118" s="110">
        <f>IF(NOT(ISBLANK($B118)),VLOOKUP($B118,specdata,2,FALSE()),"")</f>
        <v>1</v>
      </c>
      <c r="J118" s="110">
        <f>VLOOKUP(G118,AvailabilityData,2,FALSE())</f>
        <v>0</v>
      </c>
      <c r="K118" s="110">
        <f>I118*J118</f>
        <v>0</v>
      </c>
      <c r="L118" s="334">
        <v>1</v>
      </c>
      <c r="N118" s="51" t="s">
        <v>78</v>
      </c>
    </row>
    <row r="119" spans="1:14" ht="15" customHeight="1" x14ac:dyDescent="0.3">
      <c r="A119" s="322"/>
      <c r="B119" s="53"/>
      <c r="C119" s="144" t="s">
        <v>1815</v>
      </c>
      <c r="D119" s="339"/>
      <c r="E119" s="223"/>
      <c r="F119" s="75"/>
      <c r="G119" s="417"/>
      <c r="H119" s="110"/>
      <c r="I119" s="110"/>
      <c r="J119" s="110"/>
      <c r="K119" s="110"/>
    </row>
    <row r="120" spans="1:14" ht="31.2" x14ac:dyDescent="0.3">
      <c r="A120" s="340" t="str">
        <f>IF(L120=1,"ICData-"&amp;TEXT(COUNTIF($L$4:L120, "1"), "0"), "")</f>
        <v>ICData-90</v>
      </c>
      <c r="B120" s="77" t="s">
        <v>9</v>
      </c>
      <c r="C120" s="119" t="s">
        <v>1816</v>
      </c>
      <c r="D120" s="329"/>
      <c r="E120" s="252"/>
      <c r="F120" s="81">
        <v>1</v>
      </c>
      <c r="G120" s="82" t="s">
        <v>67</v>
      </c>
      <c r="H120" s="110"/>
      <c r="I120" s="110">
        <f>IF(NOT(ISBLANK($B120)),VLOOKUP($B120,specdata,2,FALSE()),"")</f>
        <v>5</v>
      </c>
      <c r="J120" s="110">
        <f>VLOOKUP(G120,AvailabilityData,2,FALSE())</f>
        <v>0</v>
      </c>
      <c r="K120" s="110">
        <f>I120*J120</f>
        <v>0</v>
      </c>
      <c r="L120" s="334">
        <v>1</v>
      </c>
      <c r="N120" s="51" t="s">
        <v>87</v>
      </c>
    </row>
    <row r="121" spans="1:14" ht="46.8" x14ac:dyDescent="0.3">
      <c r="A121" s="340" t="str">
        <f>IF(L121=1,"ICData-"&amp;TEXT(COUNTIF($L$4:L121, "1"), "0"), "")</f>
        <v>ICData-91</v>
      </c>
      <c r="B121" s="77" t="s">
        <v>10</v>
      </c>
      <c r="C121" s="95" t="s">
        <v>1817</v>
      </c>
      <c r="D121" s="180"/>
      <c r="E121" s="252"/>
      <c r="F121" s="87">
        <v>1</v>
      </c>
      <c r="G121" s="88" t="s">
        <v>67</v>
      </c>
      <c r="H121" s="110"/>
      <c r="I121" s="110">
        <f>IF(NOT(ISBLANK($B121)),VLOOKUP($B121,specdata,2,FALSE()),"")</f>
        <v>1</v>
      </c>
      <c r="J121" s="110">
        <f>VLOOKUP(G121,AvailabilityData,2,FALSE())</f>
        <v>0</v>
      </c>
      <c r="K121" s="110">
        <f>I121*J121</f>
        <v>0</v>
      </c>
      <c r="L121" s="334">
        <v>1</v>
      </c>
      <c r="N121" s="51" t="s">
        <v>87</v>
      </c>
    </row>
    <row r="122" spans="1:14" ht="31.2" x14ac:dyDescent="0.3">
      <c r="A122" s="340" t="str">
        <f>IF(L122=1,"ICData-"&amp;TEXT(COUNTIF($L$4:L122, "1"), "0"), "")</f>
        <v>ICData-92</v>
      </c>
      <c r="B122" s="112" t="s">
        <v>9</v>
      </c>
      <c r="C122" s="95" t="s">
        <v>1818</v>
      </c>
      <c r="D122" s="321"/>
      <c r="E122" s="262"/>
      <c r="F122" s="101">
        <v>1</v>
      </c>
      <c r="G122" s="88" t="s">
        <v>67</v>
      </c>
      <c r="H122" s="110"/>
      <c r="I122" s="110">
        <f>IF(NOT(ISBLANK($B122)),VLOOKUP($B122,specdata,2,FALSE()),"")</f>
        <v>5</v>
      </c>
      <c r="J122" s="110">
        <f>VLOOKUP(G122,AvailabilityData,2,FALSE())</f>
        <v>0</v>
      </c>
      <c r="K122" s="110">
        <f>I122*J122</f>
        <v>0</v>
      </c>
      <c r="L122" s="334">
        <v>1</v>
      </c>
      <c r="N122" s="51" t="s">
        <v>87</v>
      </c>
    </row>
    <row r="123" spans="1:14" ht="15" customHeight="1" x14ac:dyDescent="0.3">
      <c r="A123" s="327"/>
      <c r="B123" s="121"/>
      <c r="C123" s="153" t="s">
        <v>1819</v>
      </c>
      <c r="D123" s="341"/>
      <c r="E123" s="222"/>
      <c r="F123" s="125"/>
      <c r="G123" s="417"/>
      <c r="H123" s="110"/>
      <c r="I123" s="110"/>
      <c r="J123" s="110"/>
      <c r="K123" s="110"/>
    </row>
    <row r="124" spans="1:14" ht="31.2" x14ac:dyDescent="0.3">
      <c r="A124" s="322"/>
      <c r="B124" s="53"/>
      <c r="C124" s="126" t="s">
        <v>1820</v>
      </c>
      <c r="D124" s="339"/>
      <c r="E124" s="223"/>
      <c r="F124" s="75"/>
      <c r="G124" s="417"/>
      <c r="H124" s="110"/>
      <c r="I124" s="110"/>
      <c r="J124" s="110"/>
      <c r="K124" s="110"/>
    </row>
    <row r="125" spans="1:14" ht="30" customHeight="1" x14ac:dyDescent="0.3">
      <c r="A125" s="340" t="str">
        <f>IF(L125=1,"ICData-"&amp;TEXT(COUNTIF($L$4:L125, "1"), "0"), "")</f>
        <v>ICData-93</v>
      </c>
      <c r="B125" s="77" t="s">
        <v>10</v>
      </c>
      <c r="C125" s="78" t="s">
        <v>1821</v>
      </c>
      <c r="D125" s="329"/>
      <c r="E125" s="252"/>
      <c r="F125" s="81">
        <v>1</v>
      </c>
      <c r="G125" s="82" t="s">
        <v>67</v>
      </c>
      <c r="H125" s="110"/>
      <c r="I125" s="110">
        <f>IF(NOT(ISBLANK($B125)),VLOOKUP($B125,specdata,2,FALSE()),"")</f>
        <v>1</v>
      </c>
      <c r="J125" s="110">
        <f>VLOOKUP(G125,AvailabilityData,2,FALSE())</f>
        <v>0</v>
      </c>
      <c r="K125" s="110">
        <f>I125*J125</f>
        <v>0</v>
      </c>
      <c r="L125" s="334">
        <v>1</v>
      </c>
      <c r="N125" s="51" t="s">
        <v>78</v>
      </c>
    </row>
    <row r="126" spans="1:14" ht="30" customHeight="1" x14ac:dyDescent="0.3">
      <c r="A126" s="340" t="str">
        <f>IF(L126=1,"ICData-"&amp;TEXT(COUNTIF($L$4:L126, "1"), "0"), "")</f>
        <v>ICData-94</v>
      </c>
      <c r="B126" s="77" t="s">
        <v>10</v>
      </c>
      <c r="C126" s="84" t="s">
        <v>1822</v>
      </c>
      <c r="D126" s="180"/>
      <c r="E126" s="252"/>
      <c r="F126" s="87">
        <v>1</v>
      </c>
      <c r="G126" s="88" t="s">
        <v>67</v>
      </c>
      <c r="H126" s="110"/>
      <c r="I126" s="110">
        <f>IF(NOT(ISBLANK($B126)),VLOOKUP($B126,specdata,2,FALSE()),"")</f>
        <v>1</v>
      </c>
      <c r="J126" s="110">
        <f>VLOOKUP(G126,AvailabilityData,2,FALSE())</f>
        <v>0</v>
      </c>
      <c r="K126" s="110">
        <f>I126*J126</f>
        <v>0</v>
      </c>
      <c r="L126" s="334">
        <v>1</v>
      </c>
      <c r="N126" s="51" t="s">
        <v>78</v>
      </c>
    </row>
    <row r="127" spans="1:14" ht="30" customHeight="1" x14ac:dyDescent="0.3">
      <c r="A127" s="340" t="str">
        <f>IF(L127=1,"ICData-"&amp;TEXT(COUNTIF($L$4:L127, "1"), "0"), "")</f>
        <v>ICData-95</v>
      </c>
      <c r="B127" s="112" t="s">
        <v>10</v>
      </c>
      <c r="C127" s="84" t="s">
        <v>1823</v>
      </c>
      <c r="D127" s="321"/>
      <c r="E127" s="262"/>
      <c r="F127" s="101">
        <v>1</v>
      </c>
      <c r="G127" s="88" t="s">
        <v>67</v>
      </c>
      <c r="H127" s="110"/>
      <c r="I127" s="110">
        <f>IF(NOT(ISBLANK($B127)),VLOOKUP($B127,specdata,2,FALSE()),"")</f>
        <v>1</v>
      </c>
      <c r="J127" s="110">
        <f>VLOOKUP(G127,AvailabilityData,2,FALSE())</f>
        <v>0</v>
      </c>
      <c r="K127" s="110">
        <f>I127*J127</f>
        <v>0</v>
      </c>
      <c r="L127" s="334">
        <v>1</v>
      </c>
      <c r="N127" s="51" t="s">
        <v>78</v>
      </c>
    </row>
    <row r="128" spans="1:14" x14ac:dyDescent="0.3">
      <c r="A128" s="322"/>
      <c r="B128" s="53"/>
      <c r="C128" s="144" t="s">
        <v>1824</v>
      </c>
      <c r="D128" s="339"/>
      <c r="E128" s="223"/>
      <c r="F128" s="75"/>
      <c r="G128" s="417"/>
      <c r="H128" s="110"/>
      <c r="I128" s="110"/>
      <c r="J128" s="110"/>
      <c r="K128" s="110"/>
    </row>
    <row r="129" spans="1:14" ht="46.8" x14ac:dyDescent="0.3">
      <c r="A129" s="340" t="str">
        <f>IF(L129=1,"ICData-"&amp;TEXT(COUNTIF($L$4:L129, "1"), "0"), "")</f>
        <v>ICData-96</v>
      </c>
      <c r="B129" s="77" t="s">
        <v>10</v>
      </c>
      <c r="C129" s="119" t="s">
        <v>1825</v>
      </c>
      <c r="D129" s="329"/>
      <c r="E129" s="252"/>
      <c r="F129" s="81">
        <v>1</v>
      </c>
      <c r="G129" s="82" t="s">
        <v>67</v>
      </c>
      <c r="H129" s="110"/>
      <c r="I129" s="110">
        <f>IF(NOT(ISBLANK($B129)),VLOOKUP($B129,specdata,2,FALSE()),"")</f>
        <v>1</v>
      </c>
      <c r="J129" s="110">
        <f>VLOOKUP(G129,AvailabilityData,2,FALSE())</f>
        <v>0</v>
      </c>
      <c r="K129" s="110">
        <f>I129*J129</f>
        <v>0</v>
      </c>
      <c r="L129" s="334">
        <v>1</v>
      </c>
      <c r="N129" s="51" t="s">
        <v>78</v>
      </c>
    </row>
    <row r="130" spans="1:14" ht="62.4" x14ac:dyDescent="0.3">
      <c r="A130" s="340" t="str">
        <f>IF(L130=1,"ICData-"&amp;TEXT(COUNTIF($L$4:L130, "1"), "0"), "")</f>
        <v>ICData-97</v>
      </c>
      <c r="B130" s="77" t="s">
        <v>10</v>
      </c>
      <c r="C130" s="95" t="s">
        <v>1826</v>
      </c>
      <c r="D130" s="180"/>
      <c r="E130" s="252"/>
      <c r="F130" s="87">
        <v>1</v>
      </c>
      <c r="G130" s="88" t="s">
        <v>67</v>
      </c>
      <c r="H130" s="110"/>
      <c r="I130" s="110">
        <f>IF(NOT(ISBLANK($B130)),VLOOKUP($B130,specdata,2,FALSE()),"")</f>
        <v>1</v>
      </c>
      <c r="J130" s="110">
        <f>VLOOKUP(G130,AvailabilityData,2,FALSE())</f>
        <v>0</v>
      </c>
      <c r="K130" s="110">
        <f>I130*J130</f>
        <v>0</v>
      </c>
      <c r="L130" s="334">
        <v>1</v>
      </c>
      <c r="N130" s="51" t="s">
        <v>78</v>
      </c>
    </row>
    <row r="131" spans="1:14" ht="31.2" x14ac:dyDescent="0.3">
      <c r="A131" s="340" t="str">
        <f>IF(L131=1,"ICData-"&amp;TEXT(COUNTIF($L$4:L131, "1"), "0"), "")</f>
        <v>ICData-98</v>
      </c>
      <c r="B131" s="112" t="s">
        <v>10</v>
      </c>
      <c r="C131" s="95" t="s">
        <v>1827</v>
      </c>
      <c r="D131" s="321"/>
      <c r="E131" s="262"/>
      <c r="F131" s="101">
        <v>1</v>
      </c>
      <c r="G131" s="88" t="s">
        <v>67</v>
      </c>
      <c r="H131" s="110"/>
      <c r="I131" s="110">
        <f>IF(NOT(ISBLANK($B131)),VLOOKUP($B131,specdata,2,FALSE()),"")</f>
        <v>1</v>
      </c>
      <c r="J131" s="110">
        <f>VLOOKUP(G131,AvailabilityData,2,FALSE())</f>
        <v>0</v>
      </c>
      <c r="K131" s="110">
        <f>I131*J131</f>
        <v>0</v>
      </c>
      <c r="L131" s="334">
        <v>1</v>
      </c>
      <c r="N131" s="51" t="s">
        <v>78</v>
      </c>
    </row>
    <row r="132" spans="1:14" ht="15" customHeight="1" x14ac:dyDescent="0.3">
      <c r="A132" s="322"/>
      <c r="B132" s="53"/>
      <c r="C132" s="141" t="s">
        <v>1828</v>
      </c>
      <c r="D132" s="339"/>
      <c r="E132" s="223"/>
      <c r="F132" s="75"/>
      <c r="G132" s="417"/>
      <c r="H132" s="110"/>
      <c r="I132" s="110"/>
      <c r="J132" s="110"/>
      <c r="K132" s="110"/>
    </row>
    <row r="133" spans="1:14" ht="31.2" x14ac:dyDescent="0.3">
      <c r="A133" s="340" t="str">
        <f>IF(L133=1,"ICData-"&amp;TEXT(COUNTIF($L$4:L133, "1"), "0"), "")</f>
        <v>ICData-99</v>
      </c>
      <c r="B133" s="77" t="s">
        <v>10</v>
      </c>
      <c r="C133" s="119" t="s">
        <v>1829</v>
      </c>
      <c r="D133" s="329"/>
      <c r="E133" s="252"/>
      <c r="F133" s="81">
        <v>1</v>
      </c>
      <c r="G133" s="82" t="s">
        <v>67</v>
      </c>
      <c r="H133" s="110"/>
      <c r="I133" s="110">
        <f>IF(NOT(ISBLANK($B133)),VLOOKUP($B133,specdata,2,FALSE()),"")</f>
        <v>1</v>
      </c>
      <c r="J133" s="110">
        <f>VLOOKUP(G133,AvailabilityData,2,FALSE())</f>
        <v>0</v>
      </c>
      <c r="K133" s="110">
        <f>I133*J133</f>
        <v>0</v>
      </c>
      <c r="L133" s="334">
        <v>1</v>
      </c>
      <c r="N133" s="51" t="s">
        <v>78</v>
      </c>
    </row>
    <row r="134" spans="1:14" ht="30" customHeight="1" x14ac:dyDescent="0.3">
      <c r="A134" s="340" t="str">
        <f>IF(L134=1,"ICData-"&amp;TEXT(COUNTIF($L$4:L134, "1"), "0"), "")</f>
        <v>ICData-100</v>
      </c>
      <c r="B134" s="112" t="s">
        <v>10</v>
      </c>
      <c r="C134" s="95" t="s">
        <v>1830</v>
      </c>
      <c r="D134" s="321"/>
      <c r="E134" s="262"/>
      <c r="F134" s="101">
        <v>1</v>
      </c>
      <c r="G134" s="88" t="s">
        <v>67</v>
      </c>
      <c r="H134" s="110"/>
      <c r="I134" s="110">
        <f>IF(NOT(ISBLANK($B134)),VLOOKUP($B134,specdata,2,FALSE()),"")</f>
        <v>1</v>
      </c>
      <c r="J134" s="110">
        <f>VLOOKUP(G134,AvailabilityData,2,FALSE())</f>
        <v>0</v>
      </c>
      <c r="K134" s="110">
        <f>I134*J134</f>
        <v>0</v>
      </c>
      <c r="L134" s="334">
        <v>1</v>
      </c>
      <c r="N134" s="51" t="s">
        <v>78</v>
      </c>
    </row>
    <row r="135" spans="1:14" ht="15" customHeight="1" x14ac:dyDescent="0.3">
      <c r="A135" s="322"/>
      <c r="B135" s="53"/>
      <c r="C135" s="141" t="s">
        <v>1831</v>
      </c>
      <c r="D135" s="339"/>
      <c r="E135" s="223"/>
      <c r="F135" s="75"/>
      <c r="G135" s="417"/>
      <c r="H135" s="110"/>
      <c r="I135" s="110"/>
      <c r="J135" s="110"/>
      <c r="K135" s="110"/>
    </row>
    <row r="136" spans="1:14" ht="31.2" x14ac:dyDescent="0.3">
      <c r="A136" s="340" t="str">
        <f>IF(L136=1,"ICData-"&amp;TEXT(COUNTIF($L$4:L136, "1"), "0"), "")</f>
        <v>ICData-101</v>
      </c>
      <c r="B136" s="77" t="s">
        <v>10</v>
      </c>
      <c r="C136" s="119" t="s">
        <v>1832</v>
      </c>
      <c r="D136" s="329"/>
      <c r="E136" s="252"/>
      <c r="F136" s="81">
        <v>1</v>
      </c>
      <c r="G136" s="82" t="s">
        <v>67</v>
      </c>
      <c r="H136" s="110"/>
      <c r="I136" s="110">
        <f t="shared" ref="I136:I141" si="21">IF(NOT(ISBLANK($B136)),VLOOKUP($B136,specdata,2,FALSE()),"")</f>
        <v>1</v>
      </c>
      <c r="J136" s="110">
        <f t="shared" ref="J136:J141" si="22">VLOOKUP(G136,AvailabilityData,2,FALSE())</f>
        <v>0</v>
      </c>
      <c r="K136" s="110">
        <f t="shared" ref="K136:K141" si="23">I136*J136</f>
        <v>0</v>
      </c>
      <c r="L136" s="334">
        <v>1</v>
      </c>
      <c r="N136" s="51" t="s">
        <v>78</v>
      </c>
    </row>
    <row r="137" spans="1:14" ht="31.2" x14ac:dyDescent="0.3">
      <c r="A137" s="340" t="str">
        <f>IF(L137=1,"ICData-"&amp;TEXT(COUNTIF($L$4:L137, "1"), "0"), "")</f>
        <v>ICData-102</v>
      </c>
      <c r="B137" s="77" t="s">
        <v>10</v>
      </c>
      <c r="C137" s="95" t="s">
        <v>1833</v>
      </c>
      <c r="D137" s="180"/>
      <c r="E137" s="252"/>
      <c r="F137" s="87">
        <v>1</v>
      </c>
      <c r="G137" s="88" t="s">
        <v>67</v>
      </c>
      <c r="H137" s="110"/>
      <c r="I137" s="110">
        <f t="shared" si="21"/>
        <v>1</v>
      </c>
      <c r="J137" s="110">
        <f t="shared" si="22"/>
        <v>0</v>
      </c>
      <c r="K137" s="110">
        <f t="shared" si="23"/>
        <v>0</v>
      </c>
      <c r="L137" s="334">
        <v>1</v>
      </c>
      <c r="N137" s="51" t="s">
        <v>78</v>
      </c>
    </row>
    <row r="138" spans="1:14" ht="31.2" x14ac:dyDescent="0.3">
      <c r="A138" s="340" t="str">
        <f>IF(L138=1,"ICData-"&amp;TEXT(COUNTIF($L$4:L138, "1"), "0"), "")</f>
        <v>ICData-103</v>
      </c>
      <c r="B138" s="77" t="s">
        <v>10</v>
      </c>
      <c r="C138" s="95" t="s">
        <v>1834</v>
      </c>
      <c r="D138" s="180"/>
      <c r="E138" s="252"/>
      <c r="F138" s="87">
        <v>1</v>
      </c>
      <c r="G138" s="88" t="s">
        <v>67</v>
      </c>
      <c r="H138" s="110"/>
      <c r="I138" s="110">
        <f t="shared" si="21"/>
        <v>1</v>
      </c>
      <c r="J138" s="110">
        <f t="shared" si="22"/>
        <v>0</v>
      </c>
      <c r="K138" s="110">
        <f t="shared" si="23"/>
        <v>0</v>
      </c>
      <c r="L138" s="334">
        <v>1</v>
      </c>
      <c r="N138" s="51" t="s">
        <v>78</v>
      </c>
    </row>
    <row r="139" spans="1:14" ht="31.2" x14ac:dyDescent="0.3">
      <c r="A139" s="340" t="str">
        <f>IF(L139=1,"ICData-"&amp;TEXT(COUNTIF($L$4:L139, "1"), "0"), "")</f>
        <v>ICData-104</v>
      </c>
      <c r="B139" s="77" t="s">
        <v>10</v>
      </c>
      <c r="C139" s="95" t="s">
        <v>1835</v>
      </c>
      <c r="D139" s="180"/>
      <c r="E139" s="252"/>
      <c r="F139" s="87">
        <v>1</v>
      </c>
      <c r="G139" s="88" t="s">
        <v>67</v>
      </c>
      <c r="H139" s="110"/>
      <c r="I139" s="110">
        <f t="shared" si="21"/>
        <v>1</v>
      </c>
      <c r="J139" s="110">
        <f t="shared" si="22"/>
        <v>0</v>
      </c>
      <c r="K139" s="110">
        <f t="shared" si="23"/>
        <v>0</v>
      </c>
      <c r="L139" s="334">
        <v>1</v>
      </c>
      <c r="N139" s="51" t="s">
        <v>78</v>
      </c>
    </row>
    <row r="140" spans="1:14" ht="31.2" x14ac:dyDescent="0.3">
      <c r="A140" s="340" t="str">
        <f>IF(L140=1,"ICData-"&amp;TEXT(COUNTIF($L$4:L140, "1"), "0"), "")</f>
        <v>ICData-105</v>
      </c>
      <c r="B140" s="77" t="s">
        <v>10</v>
      </c>
      <c r="C140" s="95" t="s">
        <v>1836</v>
      </c>
      <c r="D140" s="180"/>
      <c r="E140" s="252"/>
      <c r="F140" s="87">
        <v>1</v>
      </c>
      <c r="G140" s="88" t="s">
        <v>67</v>
      </c>
      <c r="H140" s="110"/>
      <c r="I140" s="110">
        <f t="shared" si="21"/>
        <v>1</v>
      </c>
      <c r="J140" s="110">
        <f t="shared" si="22"/>
        <v>0</v>
      </c>
      <c r="K140" s="110">
        <f t="shared" si="23"/>
        <v>0</v>
      </c>
      <c r="L140" s="334">
        <v>1</v>
      </c>
      <c r="N140" s="51" t="s">
        <v>78</v>
      </c>
    </row>
    <row r="141" spans="1:14" ht="62.4" x14ac:dyDescent="0.3">
      <c r="A141" s="340" t="str">
        <f>IF(L141=1,"ICData-"&amp;TEXT(COUNTIF($L$4:L141, "1"), "0"), "")</f>
        <v>ICData-106</v>
      </c>
      <c r="B141" s="112" t="s">
        <v>10</v>
      </c>
      <c r="C141" s="95" t="s">
        <v>1837</v>
      </c>
      <c r="D141" s="321"/>
      <c r="E141" s="262"/>
      <c r="F141" s="101">
        <v>1</v>
      </c>
      <c r="G141" s="88" t="s">
        <v>67</v>
      </c>
      <c r="H141" s="110"/>
      <c r="I141" s="110">
        <f t="shared" si="21"/>
        <v>1</v>
      </c>
      <c r="J141" s="110">
        <f t="shared" si="22"/>
        <v>0</v>
      </c>
      <c r="K141" s="110">
        <f t="shared" si="23"/>
        <v>0</v>
      </c>
      <c r="L141" s="334">
        <v>1</v>
      </c>
      <c r="N141" s="51" t="s">
        <v>78</v>
      </c>
    </row>
    <row r="142" spans="1:14" ht="15" customHeight="1" x14ac:dyDescent="0.3">
      <c r="A142" s="322"/>
      <c r="B142" s="53"/>
      <c r="C142" s="141" t="s">
        <v>1838</v>
      </c>
      <c r="D142" s="339"/>
      <c r="E142" s="223"/>
      <c r="F142" s="75"/>
      <c r="G142" s="417"/>
      <c r="H142" s="110"/>
      <c r="I142" s="110"/>
      <c r="J142" s="110"/>
      <c r="K142" s="110"/>
    </row>
    <row r="143" spans="1:14" ht="30" customHeight="1" x14ac:dyDescent="0.3">
      <c r="A143" s="340" t="str">
        <f>IF(L143=1,"ICData-"&amp;TEXT(COUNTIF($L$4:L143, "1"), "0"), "")</f>
        <v>ICData-107</v>
      </c>
      <c r="B143" s="77" t="s">
        <v>10</v>
      </c>
      <c r="C143" s="119" t="s">
        <v>1839</v>
      </c>
      <c r="D143" s="329"/>
      <c r="E143" s="252"/>
      <c r="F143" s="81">
        <v>1</v>
      </c>
      <c r="G143" s="82" t="s">
        <v>67</v>
      </c>
      <c r="H143" s="110"/>
      <c r="I143" s="110">
        <f>IF(NOT(ISBLANK($B143)),VLOOKUP($B143,specdata,2,FALSE()),"")</f>
        <v>1</v>
      </c>
      <c r="J143" s="110">
        <f>VLOOKUP(G143,AvailabilityData,2,FALSE())</f>
        <v>0</v>
      </c>
      <c r="K143" s="110">
        <f>I143*J143</f>
        <v>0</v>
      </c>
      <c r="L143" s="334">
        <v>1</v>
      </c>
      <c r="N143" s="51" t="s">
        <v>78</v>
      </c>
    </row>
    <row r="144" spans="1:14" ht="31.2" x14ac:dyDescent="0.3">
      <c r="A144" s="340" t="str">
        <f>IF(L144=1,"ICData-"&amp;TEXT(COUNTIF($L$4:L144, "1"), "0"), "")</f>
        <v>ICData-108</v>
      </c>
      <c r="B144" s="77" t="s">
        <v>10</v>
      </c>
      <c r="C144" s="95" t="s">
        <v>1840</v>
      </c>
      <c r="D144" s="180"/>
      <c r="E144" s="252"/>
      <c r="F144" s="87">
        <v>1</v>
      </c>
      <c r="G144" s="88" t="s">
        <v>67</v>
      </c>
      <c r="H144" s="110"/>
      <c r="I144" s="110">
        <f>IF(NOT(ISBLANK($B144)),VLOOKUP($B144,specdata,2,FALSE()),"")</f>
        <v>1</v>
      </c>
      <c r="J144" s="110">
        <f>VLOOKUP(G144,AvailabilityData,2,FALSE())</f>
        <v>0</v>
      </c>
      <c r="K144" s="110">
        <f>I144*J144</f>
        <v>0</v>
      </c>
      <c r="L144" s="334">
        <v>1</v>
      </c>
      <c r="N144" s="51" t="s">
        <v>78</v>
      </c>
    </row>
    <row r="145" spans="1:14" ht="46.8" x14ac:dyDescent="0.3">
      <c r="A145" s="340" t="str">
        <f>IF(L145=1,"ICData-"&amp;TEXT(COUNTIF($L$4:L145, "1"), "0"), "")</f>
        <v>ICData-109</v>
      </c>
      <c r="B145" s="112" t="s">
        <v>10</v>
      </c>
      <c r="C145" s="95" t="s">
        <v>1841</v>
      </c>
      <c r="D145" s="321"/>
      <c r="E145" s="262"/>
      <c r="F145" s="101">
        <v>1</v>
      </c>
      <c r="G145" s="88" t="s">
        <v>67</v>
      </c>
      <c r="H145" s="110"/>
      <c r="I145" s="110">
        <f>IF(NOT(ISBLANK($B145)),VLOOKUP($B145,specdata,2,FALSE()),"")</f>
        <v>1</v>
      </c>
      <c r="J145" s="110">
        <f>VLOOKUP(G145,AvailabilityData,2,FALSE())</f>
        <v>0</v>
      </c>
      <c r="K145" s="110">
        <f>I145*J145</f>
        <v>0</v>
      </c>
      <c r="L145" s="334">
        <v>1</v>
      </c>
      <c r="N145" s="51" t="s">
        <v>78</v>
      </c>
    </row>
    <row r="146" spans="1:14" ht="15" customHeight="1" x14ac:dyDescent="0.3">
      <c r="A146" s="322"/>
      <c r="B146" s="53"/>
      <c r="C146" s="141" t="s">
        <v>1843</v>
      </c>
      <c r="D146" s="339"/>
      <c r="E146" s="223"/>
      <c r="F146" s="75"/>
      <c r="G146" s="417"/>
      <c r="H146" s="110"/>
      <c r="I146" s="110"/>
      <c r="J146" s="110"/>
      <c r="K146" s="110"/>
    </row>
    <row r="147" spans="1:14" ht="31.2" x14ac:dyDescent="0.3">
      <c r="A147" s="340" t="str">
        <f>IF(L147=1,"ICData-"&amp;TEXT(COUNTIF($L$4:L147, "1"), "0"), "")</f>
        <v>ICData-110</v>
      </c>
      <c r="B147" s="77" t="s">
        <v>9</v>
      </c>
      <c r="C147" s="119" t="s">
        <v>1844</v>
      </c>
      <c r="D147" s="329"/>
      <c r="E147" s="252"/>
      <c r="F147" s="81">
        <v>1</v>
      </c>
      <c r="G147" s="82" t="s">
        <v>67</v>
      </c>
      <c r="H147" s="110"/>
      <c r="I147" s="110">
        <f t="shared" ref="I147:I151" si="24">IF(NOT(ISBLANK($B147)),VLOOKUP($B147,specdata,2,FALSE()),"")</f>
        <v>5</v>
      </c>
      <c r="J147" s="110">
        <f t="shared" ref="J147:J151" si="25">VLOOKUP(G147,AvailabilityData,2,FALSE())</f>
        <v>0</v>
      </c>
      <c r="K147" s="110">
        <f t="shared" ref="K147:K151" si="26">I147*J147</f>
        <v>0</v>
      </c>
      <c r="L147" s="334">
        <v>1</v>
      </c>
      <c r="N147" s="51" t="s">
        <v>87</v>
      </c>
    </row>
    <row r="148" spans="1:14" ht="31.2" x14ac:dyDescent="0.3">
      <c r="A148" s="340" t="str">
        <f>IF(L148=1,"ICData-"&amp;TEXT(COUNTIF($L$4:L148, "1"), "0"), "")</f>
        <v>ICData-111</v>
      </c>
      <c r="B148" s="77" t="s">
        <v>9</v>
      </c>
      <c r="C148" s="95" t="s">
        <v>1845</v>
      </c>
      <c r="D148" s="180"/>
      <c r="E148" s="252"/>
      <c r="F148" s="87">
        <v>1</v>
      </c>
      <c r="G148" s="88" t="s">
        <v>67</v>
      </c>
      <c r="H148" s="110"/>
      <c r="I148" s="110">
        <f t="shared" si="24"/>
        <v>5</v>
      </c>
      <c r="J148" s="110">
        <f t="shared" si="25"/>
        <v>0</v>
      </c>
      <c r="K148" s="110">
        <f t="shared" si="26"/>
        <v>0</v>
      </c>
      <c r="L148" s="334">
        <v>1</v>
      </c>
      <c r="N148" s="51" t="s">
        <v>87</v>
      </c>
    </row>
    <row r="149" spans="1:14" ht="62.4" x14ac:dyDescent="0.3">
      <c r="A149" s="340" t="str">
        <f>IF(L149=1,"ICData-"&amp;TEXT(COUNTIF($L$4:L149, "1"), "0"), "")</f>
        <v>ICData-112</v>
      </c>
      <c r="B149" s="77" t="s">
        <v>9</v>
      </c>
      <c r="C149" s="95" t="s">
        <v>1846</v>
      </c>
      <c r="D149" s="180"/>
      <c r="E149" s="252"/>
      <c r="F149" s="87">
        <v>1</v>
      </c>
      <c r="G149" s="88" t="s">
        <v>67</v>
      </c>
      <c r="H149" s="110"/>
      <c r="I149" s="110">
        <f t="shared" si="24"/>
        <v>5</v>
      </c>
      <c r="J149" s="110">
        <f t="shared" si="25"/>
        <v>0</v>
      </c>
      <c r="K149" s="110">
        <f t="shared" si="26"/>
        <v>0</v>
      </c>
      <c r="L149" s="334">
        <v>1</v>
      </c>
      <c r="N149" s="51" t="s">
        <v>87</v>
      </c>
    </row>
    <row r="150" spans="1:14" ht="31.2" x14ac:dyDescent="0.3">
      <c r="A150" s="340" t="str">
        <f>IF(L150=1,"ICData-"&amp;TEXT(COUNTIF($L$4:L150, "1"), "0"), "")</f>
        <v>ICData-113</v>
      </c>
      <c r="B150" s="77" t="s">
        <v>9</v>
      </c>
      <c r="C150" s="95" t="s">
        <v>1847</v>
      </c>
      <c r="D150" s="180"/>
      <c r="E150" s="252"/>
      <c r="F150" s="87">
        <v>1</v>
      </c>
      <c r="G150" s="88" t="s">
        <v>67</v>
      </c>
      <c r="H150" s="110"/>
      <c r="I150" s="110">
        <f t="shared" si="24"/>
        <v>5</v>
      </c>
      <c r="J150" s="110">
        <f t="shared" si="25"/>
        <v>0</v>
      </c>
      <c r="K150" s="110">
        <f t="shared" si="26"/>
        <v>0</v>
      </c>
      <c r="L150" s="334">
        <v>1</v>
      </c>
      <c r="N150" s="51" t="s">
        <v>87</v>
      </c>
    </row>
    <row r="151" spans="1:14" ht="46.8" x14ac:dyDescent="0.3">
      <c r="A151" s="340" t="str">
        <f>IF(L151=1,"ICData-"&amp;TEXT(COUNTIF($L$4:L151, "1"), "0"), "")</f>
        <v>ICData-114</v>
      </c>
      <c r="B151" s="112" t="s">
        <v>9</v>
      </c>
      <c r="C151" s="95" t="s">
        <v>1848</v>
      </c>
      <c r="D151" s="321"/>
      <c r="E151" s="262"/>
      <c r="F151" s="101">
        <v>1</v>
      </c>
      <c r="G151" s="88" t="s">
        <v>67</v>
      </c>
      <c r="H151" s="110"/>
      <c r="I151" s="110">
        <f t="shared" si="24"/>
        <v>5</v>
      </c>
      <c r="J151" s="110">
        <f t="shared" si="25"/>
        <v>0</v>
      </c>
      <c r="K151" s="110">
        <f t="shared" si="26"/>
        <v>0</v>
      </c>
      <c r="L151" s="334">
        <v>1</v>
      </c>
      <c r="N151" s="51" t="s">
        <v>87</v>
      </c>
    </row>
    <row r="152" spans="1:14" ht="15" customHeight="1" x14ac:dyDescent="0.3">
      <c r="A152" s="322"/>
      <c r="B152" s="53"/>
      <c r="C152" s="141" t="s">
        <v>1849</v>
      </c>
      <c r="D152" s="339"/>
      <c r="E152" s="223"/>
      <c r="F152" s="75"/>
      <c r="G152" s="417"/>
      <c r="H152" s="110"/>
      <c r="I152" s="110"/>
      <c r="J152" s="110"/>
      <c r="K152" s="110"/>
    </row>
    <row r="153" spans="1:14" ht="30" customHeight="1" x14ac:dyDescent="0.3">
      <c r="A153" s="340" t="str">
        <f>IF(L153=1,"ICData-"&amp;TEXT(COUNTIF($L$4:L153, "1"), "0"), "")</f>
        <v>ICData-115</v>
      </c>
      <c r="B153" s="77" t="s">
        <v>10</v>
      </c>
      <c r="C153" s="119" t="s">
        <v>1850</v>
      </c>
      <c r="D153" s="329"/>
      <c r="E153" s="252"/>
      <c r="F153" s="81">
        <v>1</v>
      </c>
      <c r="G153" s="82" t="s">
        <v>67</v>
      </c>
      <c r="H153" s="110"/>
      <c r="I153" s="110">
        <f>IF(NOT(ISBLANK($B153)),VLOOKUP($B153,specdata,2,FALSE()),"")</f>
        <v>1</v>
      </c>
      <c r="J153" s="110">
        <f>VLOOKUP(G153,AvailabilityData,2,FALSE())</f>
        <v>0</v>
      </c>
      <c r="K153" s="110">
        <f>I153*J153</f>
        <v>0</v>
      </c>
      <c r="L153" s="334">
        <v>1</v>
      </c>
      <c r="N153" s="51" t="s">
        <v>78</v>
      </c>
    </row>
    <row r="154" spans="1:14" ht="30" customHeight="1" x14ac:dyDescent="0.3">
      <c r="A154" s="340" t="str">
        <f>IF(L154=1,"ICData-"&amp;TEXT(COUNTIF($L$4:L154, "1"), "0"), "")</f>
        <v>ICData-116</v>
      </c>
      <c r="B154" s="77" t="s">
        <v>10</v>
      </c>
      <c r="C154" s="95" t="s">
        <v>1851</v>
      </c>
      <c r="D154" s="180"/>
      <c r="E154" s="252"/>
      <c r="F154" s="87">
        <v>1</v>
      </c>
      <c r="G154" s="88" t="s">
        <v>67</v>
      </c>
      <c r="H154" s="110"/>
      <c r="I154" s="110">
        <f>IF(NOT(ISBLANK($B154)),VLOOKUP($B154,specdata,2,FALSE()),"")</f>
        <v>1</v>
      </c>
      <c r="J154" s="110">
        <f>VLOOKUP(G154,AvailabilityData,2,FALSE())</f>
        <v>0</v>
      </c>
      <c r="K154" s="110">
        <f>I154*J154</f>
        <v>0</v>
      </c>
      <c r="L154" s="334">
        <v>1</v>
      </c>
      <c r="N154" s="51" t="s">
        <v>78</v>
      </c>
    </row>
    <row r="155" spans="1:14" ht="30" customHeight="1" x14ac:dyDescent="0.3">
      <c r="A155" s="340" t="str">
        <f>IF(L155=1,"ICData-"&amp;TEXT(COUNTIF($L$4:L155, "1"), "0"), "")</f>
        <v>ICData-117</v>
      </c>
      <c r="B155" s="112" t="s">
        <v>10</v>
      </c>
      <c r="C155" s="95" t="s">
        <v>1852</v>
      </c>
      <c r="D155" s="321"/>
      <c r="E155" s="262"/>
      <c r="F155" s="101">
        <v>1</v>
      </c>
      <c r="G155" s="88" t="s">
        <v>67</v>
      </c>
      <c r="H155" s="110"/>
      <c r="I155" s="110">
        <f>IF(NOT(ISBLANK($B155)),VLOOKUP($B155,specdata,2,FALSE()),"")</f>
        <v>1</v>
      </c>
      <c r="J155" s="110">
        <f>VLOOKUP(G155,AvailabilityData,2,FALSE())</f>
        <v>0</v>
      </c>
      <c r="K155" s="110">
        <f>I155*J155</f>
        <v>0</v>
      </c>
      <c r="L155" s="334">
        <v>1</v>
      </c>
      <c r="N155" s="51" t="s">
        <v>78</v>
      </c>
    </row>
    <row r="156" spans="1:14" ht="15" customHeight="1" x14ac:dyDescent="0.3">
      <c r="A156" s="322"/>
      <c r="B156" s="53"/>
      <c r="C156" s="141" t="s">
        <v>1853</v>
      </c>
      <c r="D156" s="339"/>
      <c r="E156" s="223"/>
      <c r="F156" s="75"/>
      <c r="G156" s="417"/>
      <c r="H156" s="110"/>
      <c r="I156" s="110"/>
      <c r="J156" s="110"/>
      <c r="K156" s="110"/>
    </row>
    <row r="157" spans="1:14" ht="31.2" x14ac:dyDescent="0.3">
      <c r="A157" s="340" t="str">
        <f>IF(L157=1,"ICData-"&amp;TEXT(COUNTIF($L$4:L157, "1"), "0"), "")</f>
        <v>ICData-118</v>
      </c>
      <c r="B157" s="77" t="s">
        <v>10</v>
      </c>
      <c r="C157" s="119" t="s">
        <v>1854</v>
      </c>
      <c r="D157" s="329"/>
      <c r="E157" s="252"/>
      <c r="F157" s="81">
        <v>1</v>
      </c>
      <c r="G157" s="82" t="s">
        <v>67</v>
      </c>
      <c r="H157" s="110"/>
      <c r="I157" s="110">
        <f>IF(NOT(ISBLANK($B157)),VLOOKUP($B157,specdata,2,FALSE()),"")</f>
        <v>1</v>
      </c>
      <c r="J157" s="110">
        <f>VLOOKUP(G157,AvailabilityData,2,FALSE())</f>
        <v>0</v>
      </c>
      <c r="K157" s="110">
        <f>I157*J157</f>
        <v>0</v>
      </c>
      <c r="L157" s="334">
        <v>1</v>
      </c>
      <c r="N157" s="51" t="s">
        <v>78</v>
      </c>
    </row>
    <row r="158" spans="1:14" ht="31.2" x14ac:dyDescent="0.3">
      <c r="A158" s="340" t="str">
        <f>IF(L158=1,"ICData-"&amp;TEXT(COUNTIF($L$4:L158, "1"), "0"), "")</f>
        <v>ICData-119</v>
      </c>
      <c r="B158" s="77" t="s">
        <v>10</v>
      </c>
      <c r="C158" s="95" t="s">
        <v>1855</v>
      </c>
      <c r="D158" s="180"/>
      <c r="E158" s="252"/>
      <c r="F158" s="87">
        <v>1</v>
      </c>
      <c r="G158" s="88" t="s">
        <v>67</v>
      </c>
      <c r="H158" s="110"/>
      <c r="I158" s="110">
        <f>IF(NOT(ISBLANK($B158)),VLOOKUP($B158,specdata,2,FALSE()),"")</f>
        <v>1</v>
      </c>
      <c r="J158" s="110">
        <f>VLOOKUP(G158,AvailabilityData,2,FALSE())</f>
        <v>0</v>
      </c>
      <c r="K158" s="110">
        <f>I158*J158</f>
        <v>0</v>
      </c>
      <c r="L158" s="334">
        <v>1</v>
      </c>
      <c r="N158" s="51" t="s">
        <v>78</v>
      </c>
    </row>
    <row r="159" spans="1:14" ht="62.4" x14ac:dyDescent="0.3">
      <c r="A159" s="340" t="str">
        <f>IF(L159=1,"ICData-"&amp;TEXT(COUNTIF($L$4:L159, "1"), "0"), "")</f>
        <v>ICData-120</v>
      </c>
      <c r="B159" s="77" t="s">
        <v>10</v>
      </c>
      <c r="C159" s="95" t="s">
        <v>1856</v>
      </c>
      <c r="D159" s="180"/>
      <c r="E159" s="252"/>
      <c r="F159" s="87">
        <v>1</v>
      </c>
      <c r="G159" s="88" t="s">
        <v>67</v>
      </c>
      <c r="H159" s="110"/>
      <c r="I159" s="110">
        <f>IF(NOT(ISBLANK($B159)),VLOOKUP($B159,specdata,2,FALSE()),"")</f>
        <v>1</v>
      </c>
      <c r="J159" s="110">
        <f>VLOOKUP(G159,AvailabilityData,2,FALSE())</f>
        <v>0</v>
      </c>
      <c r="K159" s="110">
        <f>I159*J159</f>
        <v>0</v>
      </c>
      <c r="L159" s="334">
        <v>1</v>
      </c>
      <c r="N159" s="51" t="s">
        <v>78</v>
      </c>
    </row>
    <row r="160" spans="1:14" ht="31.2" x14ac:dyDescent="0.3">
      <c r="A160" s="340" t="str">
        <f>IF(L160=1,"ICData-"&amp;TEXT(COUNTIF($L$4:L160, "1"), "0"), "")</f>
        <v>ICData-121</v>
      </c>
      <c r="B160" s="112" t="s">
        <v>10</v>
      </c>
      <c r="C160" s="95" t="s">
        <v>1857</v>
      </c>
      <c r="D160" s="321"/>
      <c r="E160" s="262"/>
      <c r="F160" s="101">
        <v>1</v>
      </c>
      <c r="G160" s="88" t="s">
        <v>67</v>
      </c>
      <c r="H160" s="110"/>
      <c r="I160" s="110">
        <f>IF(NOT(ISBLANK($B160)),VLOOKUP($B160,specdata,2,FALSE()),"")</f>
        <v>1</v>
      </c>
      <c r="J160" s="110">
        <f>VLOOKUP(G160,AvailabilityData,2,FALSE())</f>
        <v>0</v>
      </c>
      <c r="K160" s="110">
        <f>I160*J160</f>
        <v>0</v>
      </c>
      <c r="L160" s="334">
        <v>1</v>
      </c>
      <c r="N160" s="51" t="s">
        <v>78</v>
      </c>
    </row>
    <row r="161" spans="1:14" ht="31.2" x14ac:dyDescent="0.3">
      <c r="A161" s="322"/>
      <c r="B161" s="53"/>
      <c r="C161" s="126" t="s">
        <v>1858</v>
      </c>
      <c r="D161" s="339"/>
      <c r="E161" s="223"/>
      <c r="F161" s="75"/>
      <c r="G161" s="417"/>
      <c r="H161" s="110"/>
      <c r="I161" s="110"/>
      <c r="J161" s="110"/>
      <c r="K161" s="110"/>
    </row>
    <row r="162" spans="1:14" ht="30" customHeight="1" x14ac:dyDescent="0.3">
      <c r="A162" s="340" t="str">
        <f>IF(L162=1,"ICData-"&amp;TEXT(COUNTIF($L$4:L162, "1"), "0"), "")</f>
        <v>ICData-122</v>
      </c>
      <c r="B162" s="77" t="s">
        <v>10</v>
      </c>
      <c r="C162" s="78" t="s">
        <v>1859</v>
      </c>
      <c r="D162" s="329"/>
      <c r="E162" s="252"/>
      <c r="F162" s="81">
        <v>1</v>
      </c>
      <c r="G162" s="82" t="s">
        <v>67</v>
      </c>
      <c r="H162" s="110"/>
      <c r="I162" s="110">
        <f>IF(NOT(ISBLANK($B162)),VLOOKUP($B162,specdata,2,FALSE()),"")</f>
        <v>1</v>
      </c>
      <c r="J162" s="110">
        <f>VLOOKUP(G162,AvailabilityData,2,FALSE())</f>
        <v>0</v>
      </c>
      <c r="K162" s="110">
        <f>I162*J162</f>
        <v>0</v>
      </c>
      <c r="L162" s="334">
        <v>1</v>
      </c>
      <c r="N162" s="51" t="s">
        <v>78</v>
      </c>
    </row>
    <row r="163" spans="1:14" ht="30" customHeight="1" x14ac:dyDescent="0.3">
      <c r="A163" s="340" t="str">
        <f>IF(L163=1,"ICData-"&amp;TEXT(COUNTIF($L$4:L163, "1"), "0"), "")</f>
        <v>ICData-123</v>
      </c>
      <c r="B163" s="77" t="s">
        <v>10</v>
      </c>
      <c r="C163" s="84" t="s">
        <v>1860</v>
      </c>
      <c r="D163" s="180"/>
      <c r="E163" s="252"/>
      <c r="F163" s="87">
        <v>1</v>
      </c>
      <c r="G163" s="88" t="s">
        <v>67</v>
      </c>
      <c r="H163" s="110"/>
      <c r="I163" s="110">
        <f>IF(NOT(ISBLANK($B163)),VLOOKUP($B163,specdata,2,FALSE()),"")</f>
        <v>1</v>
      </c>
      <c r="J163" s="110">
        <f>VLOOKUP(G163,AvailabilityData,2,FALSE())</f>
        <v>0</v>
      </c>
      <c r="K163" s="110">
        <f>I163*J163</f>
        <v>0</v>
      </c>
      <c r="L163" s="334">
        <v>1</v>
      </c>
      <c r="N163" s="51" t="s">
        <v>78</v>
      </c>
    </row>
    <row r="164" spans="1:14" ht="30" customHeight="1" x14ac:dyDescent="0.3">
      <c r="A164" s="340" t="str">
        <f>IF(L164=1,"ICData-"&amp;TEXT(COUNTIF($L$4:L164, "1"), "0"), "")</f>
        <v>ICData-124</v>
      </c>
      <c r="B164" s="77" t="s">
        <v>10</v>
      </c>
      <c r="C164" s="84" t="s">
        <v>1861</v>
      </c>
      <c r="D164" s="180"/>
      <c r="E164" s="252"/>
      <c r="F164" s="87">
        <v>1</v>
      </c>
      <c r="G164" s="88" t="s">
        <v>67</v>
      </c>
      <c r="H164" s="110"/>
      <c r="I164" s="110">
        <f>IF(NOT(ISBLANK($B164)),VLOOKUP($B164,specdata,2,FALSE()),"")</f>
        <v>1</v>
      </c>
      <c r="J164" s="110">
        <f>VLOOKUP(G164,AvailabilityData,2,FALSE())</f>
        <v>0</v>
      </c>
      <c r="K164" s="110">
        <f>I164*J164</f>
        <v>0</v>
      </c>
      <c r="L164" s="334">
        <v>1</v>
      </c>
      <c r="N164" s="51" t="s">
        <v>78</v>
      </c>
    </row>
    <row r="165" spans="1:14" ht="31.2" x14ac:dyDescent="0.3">
      <c r="A165" s="340" t="str">
        <f>IF(L165=1,"ICData-"&amp;TEXT(COUNTIF($L$4:L165, "1"), "0"), "")</f>
        <v>ICData-125</v>
      </c>
      <c r="B165" s="112" t="s">
        <v>10</v>
      </c>
      <c r="C165" s="95" t="s">
        <v>1862</v>
      </c>
      <c r="D165" s="321"/>
      <c r="E165" s="262"/>
      <c r="F165" s="101">
        <v>1</v>
      </c>
      <c r="G165" s="88" t="s">
        <v>67</v>
      </c>
      <c r="H165" s="110"/>
      <c r="I165" s="110">
        <f>IF(NOT(ISBLANK($B165)),VLOOKUP($B165,specdata,2,FALSE()),"")</f>
        <v>1</v>
      </c>
      <c r="J165" s="110">
        <f>VLOOKUP(G165,AvailabilityData,2,FALSE())</f>
        <v>0</v>
      </c>
      <c r="K165" s="110">
        <f>I165*J165</f>
        <v>0</v>
      </c>
      <c r="L165" s="334">
        <v>1</v>
      </c>
      <c r="N165" s="51" t="s">
        <v>78</v>
      </c>
    </row>
    <row r="166" spans="1:14" ht="15" customHeight="1" x14ac:dyDescent="0.3">
      <c r="A166" s="322"/>
      <c r="B166" s="53"/>
      <c r="C166" s="141" t="s">
        <v>1863</v>
      </c>
      <c r="D166" s="339"/>
      <c r="E166" s="223"/>
      <c r="F166" s="75"/>
      <c r="G166" s="417"/>
      <c r="H166" s="110"/>
      <c r="I166" s="110"/>
      <c r="J166" s="110"/>
      <c r="K166" s="110"/>
    </row>
    <row r="167" spans="1:14" ht="31.2" x14ac:dyDescent="0.3">
      <c r="A167" s="340" t="str">
        <f>IF(L167=1,"ICData-"&amp;TEXT(COUNTIF($L$4:L167, "1"), "0"), "")</f>
        <v>ICData-126</v>
      </c>
      <c r="B167" s="112" t="s">
        <v>10</v>
      </c>
      <c r="C167" s="119" t="s">
        <v>1864</v>
      </c>
      <c r="D167" s="342"/>
      <c r="E167" s="262"/>
      <c r="F167" s="116">
        <v>1</v>
      </c>
      <c r="G167" s="82" t="s">
        <v>67</v>
      </c>
      <c r="H167" s="110"/>
      <c r="I167" s="110">
        <f>IF(NOT(ISBLANK($B167)),VLOOKUP($B167,specdata,2,FALSE()),"")</f>
        <v>1</v>
      </c>
      <c r="J167" s="110">
        <f>VLOOKUP(G167,AvailabilityData,2,FALSE())</f>
        <v>0</v>
      </c>
      <c r="K167" s="110">
        <f>I167*J167</f>
        <v>0</v>
      </c>
      <c r="L167" s="334">
        <v>1</v>
      </c>
      <c r="N167" s="51" t="s">
        <v>78</v>
      </c>
    </row>
    <row r="168" spans="1:14" ht="15" customHeight="1" x14ac:dyDescent="0.3">
      <c r="A168" s="327"/>
      <c r="B168" s="121"/>
      <c r="C168" s="122" t="s">
        <v>1865</v>
      </c>
      <c r="D168" s="341"/>
      <c r="E168" s="222"/>
      <c r="F168" s="125"/>
      <c r="G168" s="417"/>
      <c r="H168" s="110"/>
      <c r="I168" s="110"/>
      <c r="J168" s="110"/>
      <c r="K168" s="110"/>
    </row>
    <row r="169" spans="1:14" ht="15" customHeight="1" x14ac:dyDescent="0.3">
      <c r="A169" s="327"/>
      <c r="B169" s="121"/>
      <c r="C169" s="153" t="s">
        <v>1866</v>
      </c>
      <c r="D169" s="341"/>
      <c r="E169" s="222"/>
      <c r="F169" s="125"/>
      <c r="G169" s="417"/>
      <c r="H169" s="110"/>
      <c r="I169" s="110"/>
      <c r="J169" s="110"/>
      <c r="K169" s="110"/>
    </row>
    <row r="170" spans="1:14" x14ac:dyDescent="0.3">
      <c r="A170" s="322"/>
      <c r="B170" s="53"/>
      <c r="C170" s="126" t="s">
        <v>1867</v>
      </c>
      <c r="D170" s="339"/>
      <c r="E170" s="223"/>
      <c r="F170" s="75"/>
      <c r="G170" s="417"/>
      <c r="H170" s="110"/>
      <c r="I170" s="110"/>
      <c r="J170" s="110"/>
      <c r="K170" s="110"/>
    </row>
    <row r="171" spans="1:14" ht="31.2" x14ac:dyDescent="0.3">
      <c r="A171" s="340" t="str">
        <f>IF(L171=1,"ICData-"&amp;TEXT(COUNTIF($L$4:L171, "1"), "0"), "")</f>
        <v>ICData-127</v>
      </c>
      <c r="B171" s="77" t="s">
        <v>10</v>
      </c>
      <c r="C171" s="78" t="s">
        <v>1868</v>
      </c>
      <c r="D171" s="329"/>
      <c r="E171" s="252"/>
      <c r="F171" s="81">
        <v>1</v>
      </c>
      <c r="G171" s="82" t="s">
        <v>67</v>
      </c>
      <c r="H171" s="110"/>
      <c r="I171" s="110">
        <f t="shared" ref="I171:I178" si="27">IF(NOT(ISBLANK($B171)),VLOOKUP($B171,specdata,2,FALSE()),"")</f>
        <v>1</v>
      </c>
      <c r="J171" s="110">
        <f t="shared" ref="J171:J178" si="28">VLOOKUP(G171,AvailabilityData,2,FALSE())</f>
        <v>0</v>
      </c>
      <c r="K171" s="110">
        <f t="shared" ref="K171:K178" si="29">I171*J171</f>
        <v>0</v>
      </c>
      <c r="L171" s="334">
        <v>1</v>
      </c>
      <c r="N171" s="51" t="s">
        <v>78</v>
      </c>
    </row>
    <row r="172" spans="1:14" ht="31.2" x14ac:dyDescent="0.3">
      <c r="A172" s="340" t="str">
        <f>IF(L172=1,"ICData-"&amp;TEXT(COUNTIF($L$4:L172, "1"), "0"), "")</f>
        <v>ICData-128</v>
      </c>
      <c r="B172" s="77" t="s">
        <v>10</v>
      </c>
      <c r="C172" s="84" t="s">
        <v>1869</v>
      </c>
      <c r="D172" s="180"/>
      <c r="E172" s="252"/>
      <c r="F172" s="87">
        <v>1</v>
      </c>
      <c r="G172" s="88" t="s">
        <v>67</v>
      </c>
      <c r="H172" s="110"/>
      <c r="I172" s="110">
        <f t="shared" si="27"/>
        <v>1</v>
      </c>
      <c r="J172" s="110">
        <f t="shared" si="28"/>
        <v>0</v>
      </c>
      <c r="K172" s="110">
        <f t="shared" si="29"/>
        <v>0</v>
      </c>
      <c r="L172" s="334">
        <v>1</v>
      </c>
      <c r="N172" s="51" t="s">
        <v>78</v>
      </c>
    </row>
    <row r="173" spans="1:14" ht="31.2" x14ac:dyDescent="0.3">
      <c r="A173" s="340" t="str">
        <f>IF(L173=1,"ICData-"&amp;TEXT(COUNTIF($L$4:L173, "1"), "0"), "")</f>
        <v>ICData-129</v>
      </c>
      <c r="B173" s="77" t="s">
        <v>10</v>
      </c>
      <c r="C173" s="84" t="s">
        <v>1870</v>
      </c>
      <c r="D173" s="180"/>
      <c r="E173" s="252"/>
      <c r="F173" s="87">
        <v>1</v>
      </c>
      <c r="G173" s="88" t="s">
        <v>67</v>
      </c>
      <c r="H173" s="110"/>
      <c r="I173" s="110">
        <f t="shared" si="27"/>
        <v>1</v>
      </c>
      <c r="J173" s="110">
        <f t="shared" si="28"/>
        <v>0</v>
      </c>
      <c r="K173" s="110">
        <f t="shared" si="29"/>
        <v>0</v>
      </c>
      <c r="L173" s="334">
        <v>1</v>
      </c>
      <c r="N173" s="51" t="s">
        <v>78</v>
      </c>
    </row>
    <row r="174" spans="1:14" ht="31.2" x14ac:dyDescent="0.3">
      <c r="A174" s="340" t="str">
        <f>IF(L174=1,"ICData-"&amp;TEXT(COUNTIF($L$4:L174, "1"), "0"), "")</f>
        <v>ICData-130</v>
      </c>
      <c r="B174" s="77" t="s">
        <v>10</v>
      </c>
      <c r="C174" s="84" t="s">
        <v>1871</v>
      </c>
      <c r="D174" s="180"/>
      <c r="E174" s="252"/>
      <c r="F174" s="87">
        <v>1</v>
      </c>
      <c r="G174" s="88" t="s">
        <v>67</v>
      </c>
      <c r="H174" s="110"/>
      <c r="I174" s="110">
        <f t="shared" si="27"/>
        <v>1</v>
      </c>
      <c r="J174" s="110">
        <f t="shared" si="28"/>
        <v>0</v>
      </c>
      <c r="K174" s="110">
        <f t="shared" si="29"/>
        <v>0</v>
      </c>
      <c r="L174" s="334">
        <v>1</v>
      </c>
      <c r="N174" s="51" t="s">
        <v>78</v>
      </c>
    </row>
    <row r="175" spans="1:14" ht="31.2" x14ac:dyDescent="0.3">
      <c r="A175" s="340" t="str">
        <f>IF(L175=1,"ICData-"&amp;TEXT(COUNTIF($L$4:L175, "1"), "0"), "")</f>
        <v>ICData-131</v>
      </c>
      <c r="B175" s="77" t="s">
        <v>10</v>
      </c>
      <c r="C175" s="201" t="s">
        <v>1872</v>
      </c>
      <c r="D175" s="180"/>
      <c r="E175" s="252"/>
      <c r="F175" s="87">
        <v>1</v>
      </c>
      <c r="G175" s="88" t="s">
        <v>67</v>
      </c>
      <c r="H175" s="110"/>
      <c r="I175" s="110">
        <f t="shared" si="27"/>
        <v>1</v>
      </c>
      <c r="J175" s="110">
        <f t="shared" si="28"/>
        <v>0</v>
      </c>
      <c r="K175" s="110">
        <f t="shared" si="29"/>
        <v>0</v>
      </c>
      <c r="L175" s="334">
        <v>1</v>
      </c>
      <c r="N175" s="51" t="s">
        <v>78</v>
      </c>
    </row>
    <row r="176" spans="1:14" ht="31.2" x14ac:dyDescent="0.3">
      <c r="A176" s="340" t="str">
        <f>IF(L176=1,"ICData-"&amp;TEXT(COUNTIF($L$4:L176, "1"), "0"), "")</f>
        <v>ICData-132</v>
      </c>
      <c r="B176" s="77" t="s">
        <v>10</v>
      </c>
      <c r="C176" s="201" t="s">
        <v>1873</v>
      </c>
      <c r="D176" s="180"/>
      <c r="E176" s="252"/>
      <c r="F176" s="87">
        <v>1</v>
      </c>
      <c r="G176" s="88" t="s">
        <v>67</v>
      </c>
      <c r="H176" s="110"/>
      <c r="I176" s="110">
        <f t="shared" si="27"/>
        <v>1</v>
      </c>
      <c r="J176" s="110">
        <f t="shared" si="28"/>
        <v>0</v>
      </c>
      <c r="K176" s="110">
        <f t="shared" si="29"/>
        <v>0</v>
      </c>
      <c r="L176" s="334">
        <v>1</v>
      </c>
      <c r="N176" s="51" t="s">
        <v>78</v>
      </c>
    </row>
    <row r="177" spans="1:14" ht="31.2" x14ac:dyDescent="0.3">
      <c r="A177" s="340" t="str">
        <f>IF(L177=1,"ICData-"&amp;TEXT(COUNTIF($L$4:L177, "1"), "0"), "")</f>
        <v>ICData-133</v>
      </c>
      <c r="B177" s="77" t="s">
        <v>10</v>
      </c>
      <c r="C177" s="84" t="s">
        <v>1874</v>
      </c>
      <c r="D177" s="180"/>
      <c r="E177" s="252"/>
      <c r="F177" s="87">
        <v>1</v>
      </c>
      <c r="G177" s="88" t="s">
        <v>67</v>
      </c>
      <c r="H177" s="110"/>
      <c r="I177" s="110">
        <f t="shared" si="27"/>
        <v>1</v>
      </c>
      <c r="J177" s="110">
        <f t="shared" si="28"/>
        <v>0</v>
      </c>
      <c r="K177" s="110">
        <f t="shared" si="29"/>
        <v>0</v>
      </c>
      <c r="L177" s="334">
        <v>1</v>
      </c>
      <c r="N177" s="51" t="s">
        <v>78</v>
      </c>
    </row>
    <row r="178" spans="1:14" ht="31.2" x14ac:dyDescent="0.3">
      <c r="A178" s="340" t="str">
        <f>IF(L178=1,"ICData-"&amp;TEXT(COUNTIF($L$4:L178, "1"), "0"), "")</f>
        <v>ICData-134</v>
      </c>
      <c r="B178" s="112" t="s">
        <v>10</v>
      </c>
      <c r="C178" s="84" t="s">
        <v>1875</v>
      </c>
      <c r="D178" s="321"/>
      <c r="E178" s="262"/>
      <c r="F178" s="101">
        <v>1</v>
      </c>
      <c r="G178" s="88" t="s">
        <v>67</v>
      </c>
      <c r="H178" s="110"/>
      <c r="I178" s="110">
        <f t="shared" si="27"/>
        <v>1</v>
      </c>
      <c r="J178" s="110">
        <f t="shared" si="28"/>
        <v>0</v>
      </c>
      <c r="K178" s="110">
        <f t="shared" si="29"/>
        <v>0</v>
      </c>
      <c r="L178" s="334">
        <v>1</v>
      </c>
      <c r="N178" s="51" t="s">
        <v>78</v>
      </c>
    </row>
    <row r="179" spans="1:14" ht="15" customHeight="1" x14ac:dyDescent="0.3">
      <c r="A179" s="327"/>
      <c r="B179" s="121"/>
      <c r="C179" s="153" t="s">
        <v>1876</v>
      </c>
      <c r="D179" s="341"/>
      <c r="E179" s="222"/>
      <c r="F179" s="125"/>
      <c r="G179" s="417"/>
      <c r="H179" s="110"/>
      <c r="I179" s="110"/>
      <c r="J179" s="110"/>
      <c r="K179" s="110"/>
    </row>
    <row r="180" spans="1:14" ht="31.2" x14ac:dyDescent="0.3">
      <c r="A180" s="322"/>
      <c r="B180" s="53"/>
      <c r="C180" s="126" t="s">
        <v>1877</v>
      </c>
      <c r="D180" s="339"/>
      <c r="E180" s="223"/>
      <c r="F180" s="75"/>
      <c r="G180" s="417"/>
      <c r="H180" s="110"/>
      <c r="I180" s="110"/>
      <c r="J180" s="110"/>
      <c r="K180" s="110"/>
    </row>
    <row r="181" spans="1:14" ht="31.2" x14ac:dyDescent="0.3">
      <c r="A181" s="340" t="str">
        <f>IF(L181=1,"ICData-"&amp;TEXT(COUNTIF($L$4:L181, "1"), "0"), "")</f>
        <v>ICData-135</v>
      </c>
      <c r="B181" s="77" t="s">
        <v>10</v>
      </c>
      <c r="C181" s="78" t="s">
        <v>1878</v>
      </c>
      <c r="D181" s="329"/>
      <c r="E181" s="252"/>
      <c r="F181" s="81">
        <v>1</v>
      </c>
      <c r="G181" s="82" t="s">
        <v>67</v>
      </c>
      <c r="H181" s="110"/>
      <c r="I181" s="110">
        <f>IF(NOT(ISBLANK($B181)),VLOOKUP($B181,specdata,2,FALSE()),"")</f>
        <v>1</v>
      </c>
      <c r="J181" s="110">
        <f>VLOOKUP(G181,AvailabilityData,2,FALSE())</f>
        <v>0</v>
      </c>
      <c r="K181" s="110">
        <f>I181*J181</f>
        <v>0</v>
      </c>
      <c r="L181" s="334">
        <v>1</v>
      </c>
      <c r="N181" s="51" t="s">
        <v>78</v>
      </c>
    </row>
    <row r="182" spans="1:14" ht="30" customHeight="1" x14ac:dyDescent="0.3">
      <c r="A182" s="340" t="str">
        <f>IF(L182=1,"ICData-"&amp;TEXT(COUNTIF($L$4:L182, "1"), "0"), "")</f>
        <v>ICData-136</v>
      </c>
      <c r="B182" s="77" t="s">
        <v>10</v>
      </c>
      <c r="C182" s="84" t="s">
        <v>1879</v>
      </c>
      <c r="D182" s="180"/>
      <c r="E182" s="252"/>
      <c r="F182" s="87">
        <v>1</v>
      </c>
      <c r="G182" s="88" t="s">
        <v>67</v>
      </c>
      <c r="H182" s="110"/>
      <c r="I182" s="110">
        <f>IF(NOT(ISBLANK($B182)),VLOOKUP($B182,specdata,2,FALSE()),"")</f>
        <v>1</v>
      </c>
      <c r="J182" s="110">
        <f>VLOOKUP(G182,AvailabilityData,2,FALSE())</f>
        <v>0</v>
      </c>
      <c r="K182" s="110">
        <f>I182*J182</f>
        <v>0</v>
      </c>
      <c r="L182" s="334">
        <v>1</v>
      </c>
      <c r="N182" s="51" t="s">
        <v>78</v>
      </c>
    </row>
    <row r="183" spans="1:14" ht="31.2" x14ac:dyDescent="0.3">
      <c r="A183" s="340" t="str">
        <f>IF(L183=1,"ICData-"&amp;TEXT(COUNTIF($L$4:L183, "1"), "0"), "")</f>
        <v>ICData-137</v>
      </c>
      <c r="B183" s="112" t="s">
        <v>10</v>
      </c>
      <c r="C183" s="84" t="s">
        <v>1880</v>
      </c>
      <c r="D183" s="321"/>
      <c r="E183" s="262"/>
      <c r="F183" s="101">
        <v>1</v>
      </c>
      <c r="G183" s="88" t="s">
        <v>67</v>
      </c>
      <c r="H183" s="110"/>
      <c r="I183" s="110">
        <f>IF(NOT(ISBLANK($B183)),VLOOKUP($B183,specdata,2,FALSE()),"")</f>
        <v>1</v>
      </c>
      <c r="J183" s="110">
        <f>VLOOKUP(G183,AvailabilityData,2,FALSE())</f>
        <v>0</v>
      </c>
      <c r="K183" s="110">
        <f>I183*J183</f>
        <v>0</v>
      </c>
      <c r="L183" s="334">
        <v>1</v>
      </c>
      <c r="N183" s="51" t="s">
        <v>78</v>
      </c>
    </row>
    <row r="184" spans="1:14" x14ac:dyDescent="0.3">
      <c r="A184" s="322"/>
      <c r="B184" s="53"/>
      <c r="C184" s="343" t="s">
        <v>1881</v>
      </c>
      <c r="D184" s="339"/>
      <c r="E184" s="223"/>
      <c r="F184" s="75"/>
      <c r="G184" s="417"/>
      <c r="H184" s="110"/>
      <c r="I184" s="110"/>
      <c r="J184" s="110"/>
      <c r="K184" s="110"/>
    </row>
    <row r="185" spans="1:14" ht="30" customHeight="1" x14ac:dyDescent="0.3">
      <c r="A185" s="340" t="str">
        <f>IF(L185=1,"ICData-"&amp;TEXT(COUNTIF($L$4:L185, "1"), "0"), "")</f>
        <v>ICData-138</v>
      </c>
      <c r="B185" s="77" t="s">
        <v>10</v>
      </c>
      <c r="C185" s="78" t="s">
        <v>1882</v>
      </c>
      <c r="D185" s="329"/>
      <c r="E185" s="252"/>
      <c r="F185" s="81">
        <v>1</v>
      </c>
      <c r="G185" s="82" t="s">
        <v>67</v>
      </c>
      <c r="H185" s="110"/>
      <c r="I185" s="110">
        <f t="shared" ref="I185:I194" si="30">IF(NOT(ISBLANK($B185)),VLOOKUP($B185,specdata,2,FALSE()),"")</f>
        <v>1</v>
      </c>
      <c r="J185" s="110">
        <f t="shared" ref="J185:J194" si="31">VLOOKUP(G185,AvailabilityData,2,FALSE())</f>
        <v>0</v>
      </c>
      <c r="K185" s="110">
        <f t="shared" ref="K185:K194" si="32">I185*J185</f>
        <v>0</v>
      </c>
      <c r="L185" s="334">
        <v>1</v>
      </c>
      <c r="N185" s="51" t="s">
        <v>78</v>
      </c>
    </row>
    <row r="186" spans="1:14" ht="30" customHeight="1" x14ac:dyDescent="0.3">
      <c r="A186" s="340" t="str">
        <f>IF(L186=1,"ICData-"&amp;TEXT(COUNTIF($L$4:L186, "1"), "0"), "")</f>
        <v>ICData-139</v>
      </c>
      <c r="B186" s="77" t="s">
        <v>10</v>
      </c>
      <c r="C186" s="84" t="s">
        <v>1883</v>
      </c>
      <c r="D186" s="180"/>
      <c r="E186" s="252"/>
      <c r="F186" s="87">
        <v>1</v>
      </c>
      <c r="G186" s="88" t="s">
        <v>67</v>
      </c>
      <c r="H186" s="110"/>
      <c r="I186" s="110">
        <f t="shared" si="30"/>
        <v>1</v>
      </c>
      <c r="J186" s="110">
        <f t="shared" si="31"/>
        <v>0</v>
      </c>
      <c r="K186" s="110">
        <f t="shared" si="32"/>
        <v>0</v>
      </c>
      <c r="L186" s="334">
        <v>1</v>
      </c>
      <c r="N186" s="51" t="s">
        <v>78</v>
      </c>
    </row>
    <row r="187" spans="1:14" ht="30" customHeight="1" x14ac:dyDescent="0.3">
      <c r="A187" s="340" t="str">
        <f>IF(L187=1,"ICData-"&amp;TEXT(COUNTIF($L$4:L187, "1"), "0"), "")</f>
        <v>ICData-140</v>
      </c>
      <c r="B187" s="77" t="s">
        <v>10</v>
      </c>
      <c r="C187" s="84" t="s">
        <v>1884</v>
      </c>
      <c r="D187" s="180"/>
      <c r="E187" s="252"/>
      <c r="F187" s="87">
        <v>1</v>
      </c>
      <c r="G187" s="88" t="s">
        <v>67</v>
      </c>
      <c r="H187" s="110"/>
      <c r="I187" s="110">
        <f t="shared" si="30"/>
        <v>1</v>
      </c>
      <c r="J187" s="110">
        <f t="shared" si="31"/>
        <v>0</v>
      </c>
      <c r="K187" s="110">
        <f t="shared" si="32"/>
        <v>0</v>
      </c>
      <c r="L187" s="334">
        <v>1</v>
      </c>
      <c r="N187" s="51" t="s">
        <v>78</v>
      </c>
    </row>
    <row r="188" spans="1:14" ht="30" customHeight="1" x14ac:dyDescent="0.3">
      <c r="A188" s="340" t="str">
        <f>IF(L188=1,"ICData-"&amp;TEXT(COUNTIF($L$4:L188, "1"), "0"), "")</f>
        <v>ICData-141</v>
      </c>
      <c r="B188" s="77" t="s">
        <v>10</v>
      </c>
      <c r="C188" s="84" t="s">
        <v>1885</v>
      </c>
      <c r="D188" s="180"/>
      <c r="E188" s="252"/>
      <c r="F188" s="87">
        <v>1</v>
      </c>
      <c r="G188" s="88" t="s">
        <v>67</v>
      </c>
      <c r="H188" s="110"/>
      <c r="I188" s="110">
        <f t="shared" si="30"/>
        <v>1</v>
      </c>
      <c r="J188" s="110">
        <f t="shared" si="31"/>
        <v>0</v>
      </c>
      <c r="K188" s="110">
        <f t="shared" si="32"/>
        <v>0</v>
      </c>
      <c r="L188" s="334">
        <v>1</v>
      </c>
      <c r="N188" s="51" t="s">
        <v>78</v>
      </c>
    </row>
    <row r="189" spans="1:14" ht="30" customHeight="1" x14ac:dyDescent="0.3">
      <c r="A189" s="340" t="str">
        <f>IF(L189=1,"ICData-"&amp;TEXT(COUNTIF($L$4:L189, "1"), "0"), "")</f>
        <v>ICData-142</v>
      </c>
      <c r="B189" s="77" t="s">
        <v>10</v>
      </c>
      <c r="C189" s="84" t="s">
        <v>1886</v>
      </c>
      <c r="D189" s="180"/>
      <c r="E189" s="252"/>
      <c r="F189" s="87">
        <v>1</v>
      </c>
      <c r="G189" s="88" t="s">
        <v>67</v>
      </c>
      <c r="H189" s="110"/>
      <c r="I189" s="110">
        <f t="shared" si="30"/>
        <v>1</v>
      </c>
      <c r="J189" s="110">
        <f t="shared" si="31"/>
        <v>0</v>
      </c>
      <c r="K189" s="110">
        <f t="shared" si="32"/>
        <v>0</v>
      </c>
      <c r="L189" s="334">
        <v>1</v>
      </c>
      <c r="N189" s="51" t="s">
        <v>78</v>
      </c>
    </row>
    <row r="190" spans="1:14" ht="30" customHeight="1" x14ac:dyDescent="0.3">
      <c r="A190" s="340" t="str">
        <f>IF(L190=1,"ICData-"&amp;TEXT(COUNTIF($L$4:L190, "1"), "0"), "")</f>
        <v>ICData-143</v>
      </c>
      <c r="B190" s="77" t="s">
        <v>10</v>
      </c>
      <c r="C190" s="84" t="s">
        <v>1887</v>
      </c>
      <c r="D190" s="180"/>
      <c r="E190" s="252"/>
      <c r="F190" s="87">
        <v>1</v>
      </c>
      <c r="G190" s="88" t="s">
        <v>67</v>
      </c>
      <c r="H190" s="110"/>
      <c r="I190" s="110">
        <f t="shared" si="30"/>
        <v>1</v>
      </c>
      <c r="J190" s="110">
        <f t="shared" si="31"/>
        <v>0</v>
      </c>
      <c r="K190" s="110">
        <f t="shared" si="32"/>
        <v>0</v>
      </c>
      <c r="L190" s="334">
        <v>1</v>
      </c>
      <c r="N190" s="51" t="s">
        <v>78</v>
      </c>
    </row>
    <row r="191" spans="1:14" ht="30" customHeight="1" x14ac:dyDescent="0.3">
      <c r="A191" s="340" t="str">
        <f>IF(L191=1,"ICData-"&amp;TEXT(COUNTIF($L$4:L191, "1"), "0"), "")</f>
        <v>ICData-144</v>
      </c>
      <c r="B191" s="77" t="s">
        <v>10</v>
      </c>
      <c r="C191" s="84" t="s">
        <v>1888</v>
      </c>
      <c r="D191" s="180"/>
      <c r="E191" s="252"/>
      <c r="F191" s="87">
        <v>1</v>
      </c>
      <c r="G191" s="88" t="s">
        <v>67</v>
      </c>
      <c r="H191" s="110"/>
      <c r="I191" s="110">
        <f t="shared" si="30"/>
        <v>1</v>
      </c>
      <c r="J191" s="110">
        <f t="shared" si="31"/>
        <v>0</v>
      </c>
      <c r="K191" s="110">
        <f t="shared" si="32"/>
        <v>0</v>
      </c>
      <c r="L191" s="334">
        <v>1</v>
      </c>
      <c r="N191" s="51" t="s">
        <v>78</v>
      </c>
    </row>
    <row r="192" spans="1:14" ht="30" customHeight="1" x14ac:dyDescent="0.3">
      <c r="A192" s="340" t="str">
        <f>IF(L192=1,"ICData-"&amp;TEXT(COUNTIF($L$4:L192, "1"), "0"), "")</f>
        <v>ICData-145</v>
      </c>
      <c r="B192" s="77" t="s">
        <v>10</v>
      </c>
      <c r="C192" s="84" t="s">
        <v>1889</v>
      </c>
      <c r="D192" s="180"/>
      <c r="E192" s="252"/>
      <c r="F192" s="87">
        <v>1</v>
      </c>
      <c r="G192" s="88" t="s">
        <v>67</v>
      </c>
      <c r="H192" s="110"/>
      <c r="I192" s="110">
        <f t="shared" si="30"/>
        <v>1</v>
      </c>
      <c r="J192" s="110">
        <f t="shared" si="31"/>
        <v>0</v>
      </c>
      <c r="K192" s="110">
        <f t="shared" si="32"/>
        <v>0</v>
      </c>
      <c r="L192" s="334">
        <v>1</v>
      </c>
      <c r="N192" s="51" t="s">
        <v>78</v>
      </c>
    </row>
    <row r="193" spans="1:14" ht="30" customHeight="1" x14ac:dyDescent="0.3">
      <c r="A193" s="340" t="str">
        <f>IF(L193=1,"ICData-"&amp;TEXT(COUNTIF($L$4:L193, "1"), "0"), "")</f>
        <v>ICData-146</v>
      </c>
      <c r="B193" s="77" t="s">
        <v>10</v>
      </c>
      <c r="C193" s="84" t="s">
        <v>1890</v>
      </c>
      <c r="D193" s="180"/>
      <c r="E193" s="252"/>
      <c r="F193" s="87">
        <v>1</v>
      </c>
      <c r="G193" s="88" t="s">
        <v>67</v>
      </c>
      <c r="H193" s="110"/>
      <c r="I193" s="110">
        <f t="shared" si="30"/>
        <v>1</v>
      </c>
      <c r="J193" s="110">
        <f t="shared" si="31"/>
        <v>0</v>
      </c>
      <c r="K193" s="110">
        <f t="shared" si="32"/>
        <v>0</v>
      </c>
      <c r="L193" s="334">
        <v>1</v>
      </c>
      <c r="N193" s="51" t="s">
        <v>78</v>
      </c>
    </row>
    <row r="194" spans="1:14" ht="30" customHeight="1" x14ac:dyDescent="0.3">
      <c r="A194" s="340" t="str">
        <f>IF(L194=1,"ICData-"&amp;TEXT(COUNTIF($L$4:L194, "1"), "0"), "")</f>
        <v>ICData-147</v>
      </c>
      <c r="B194" s="112" t="s">
        <v>10</v>
      </c>
      <c r="C194" s="84" t="s">
        <v>1891</v>
      </c>
      <c r="D194" s="321"/>
      <c r="E194" s="262"/>
      <c r="F194" s="101">
        <v>1</v>
      </c>
      <c r="G194" s="88" t="s">
        <v>67</v>
      </c>
      <c r="H194" s="110"/>
      <c r="I194" s="110">
        <f t="shared" si="30"/>
        <v>1</v>
      </c>
      <c r="J194" s="110">
        <f t="shared" si="31"/>
        <v>0</v>
      </c>
      <c r="K194" s="110">
        <f t="shared" si="32"/>
        <v>0</v>
      </c>
      <c r="L194" s="334">
        <v>1</v>
      </c>
      <c r="N194" s="51" t="s">
        <v>78</v>
      </c>
    </row>
    <row r="195" spans="1:14" x14ac:dyDescent="0.3">
      <c r="A195" s="322"/>
      <c r="B195" s="53"/>
      <c r="C195" s="126" t="s">
        <v>1892</v>
      </c>
      <c r="D195" s="339"/>
      <c r="E195" s="223"/>
      <c r="F195" s="75"/>
      <c r="G195" s="417"/>
      <c r="H195" s="110"/>
      <c r="I195" s="110"/>
      <c r="J195" s="110"/>
      <c r="K195" s="110"/>
    </row>
    <row r="196" spans="1:14" ht="30" customHeight="1" x14ac:dyDescent="0.3">
      <c r="A196" s="340" t="str">
        <f>IF(L196=1,"ICData-"&amp;TEXT(COUNTIF($L$4:L196, "1"), "0"), "")</f>
        <v>ICData-148</v>
      </c>
      <c r="B196" s="77" t="s">
        <v>10</v>
      </c>
      <c r="C196" s="78" t="s">
        <v>1893</v>
      </c>
      <c r="D196" s="329"/>
      <c r="E196" s="252"/>
      <c r="F196" s="81">
        <v>1</v>
      </c>
      <c r="G196" s="82" t="s">
        <v>67</v>
      </c>
      <c r="H196" s="110"/>
      <c r="I196" s="110">
        <f t="shared" ref="I196:I205" si="33">IF(NOT(ISBLANK($B196)),VLOOKUP($B196,specdata,2,FALSE()),"")</f>
        <v>1</v>
      </c>
      <c r="J196" s="110">
        <f t="shared" ref="J196:J205" si="34">VLOOKUP(G196,AvailabilityData,2,FALSE())</f>
        <v>0</v>
      </c>
      <c r="K196" s="110">
        <f t="shared" ref="K196:K205" si="35">I196*J196</f>
        <v>0</v>
      </c>
      <c r="L196" s="334">
        <v>1</v>
      </c>
      <c r="N196" s="51" t="s">
        <v>78</v>
      </c>
    </row>
    <row r="197" spans="1:14" ht="30" customHeight="1" x14ac:dyDescent="0.3">
      <c r="A197" s="340" t="str">
        <f>IF(L197=1,"ICData-"&amp;TEXT(COUNTIF($L$4:L197, "1"), "0"), "")</f>
        <v>ICData-149</v>
      </c>
      <c r="B197" s="77" t="s">
        <v>10</v>
      </c>
      <c r="C197" s="84" t="s">
        <v>1894</v>
      </c>
      <c r="D197" s="180"/>
      <c r="E197" s="252"/>
      <c r="F197" s="87">
        <v>1</v>
      </c>
      <c r="G197" s="88" t="s">
        <v>67</v>
      </c>
      <c r="H197" s="110"/>
      <c r="I197" s="110">
        <f t="shared" si="33"/>
        <v>1</v>
      </c>
      <c r="J197" s="110">
        <f t="shared" si="34"/>
        <v>0</v>
      </c>
      <c r="K197" s="110">
        <f t="shared" si="35"/>
        <v>0</v>
      </c>
      <c r="L197" s="334">
        <v>1</v>
      </c>
      <c r="N197" s="51" t="s">
        <v>78</v>
      </c>
    </row>
    <row r="198" spans="1:14" ht="30" customHeight="1" x14ac:dyDescent="0.3">
      <c r="A198" s="340" t="str">
        <f>IF(L198=1,"ICData-"&amp;TEXT(COUNTIF($L$4:L198, "1"), "0"), "")</f>
        <v>ICData-150</v>
      </c>
      <c r="B198" s="77" t="s">
        <v>10</v>
      </c>
      <c r="C198" s="84" t="s">
        <v>1895</v>
      </c>
      <c r="D198" s="180"/>
      <c r="E198" s="252"/>
      <c r="F198" s="87">
        <v>1</v>
      </c>
      <c r="G198" s="88" t="s">
        <v>67</v>
      </c>
      <c r="H198" s="110"/>
      <c r="I198" s="110">
        <f t="shared" si="33"/>
        <v>1</v>
      </c>
      <c r="J198" s="110">
        <f t="shared" si="34"/>
        <v>0</v>
      </c>
      <c r="K198" s="110">
        <f t="shared" si="35"/>
        <v>0</v>
      </c>
      <c r="L198" s="334">
        <v>1</v>
      </c>
      <c r="N198" s="51" t="s">
        <v>78</v>
      </c>
    </row>
    <row r="199" spans="1:14" ht="30" customHeight="1" x14ac:dyDescent="0.3">
      <c r="A199" s="340" t="str">
        <f>IF(L199=1,"ICData-"&amp;TEXT(COUNTIF($L$4:L199, "1"), "0"), "")</f>
        <v>ICData-151</v>
      </c>
      <c r="B199" s="77" t="s">
        <v>10</v>
      </c>
      <c r="C199" s="84" t="s">
        <v>1896</v>
      </c>
      <c r="D199" s="180"/>
      <c r="E199" s="252"/>
      <c r="F199" s="87">
        <v>1</v>
      </c>
      <c r="G199" s="88" t="s">
        <v>67</v>
      </c>
      <c r="H199" s="110"/>
      <c r="I199" s="110">
        <f t="shared" si="33"/>
        <v>1</v>
      </c>
      <c r="J199" s="110">
        <f t="shared" si="34"/>
        <v>0</v>
      </c>
      <c r="K199" s="110">
        <f t="shared" si="35"/>
        <v>0</v>
      </c>
      <c r="L199" s="334">
        <v>1</v>
      </c>
      <c r="N199" s="51" t="s">
        <v>78</v>
      </c>
    </row>
    <row r="200" spans="1:14" ht="30" customHeight="1" x14ac:dyDescent="0.3">
      <c r="A200" s="340" t="str">
        <f>IF(L200=1,"ICData-"&amp;TEXT(COUNTIF($L$4:L200, "1"), "0"), "")</f>
        <v>ICData-152</v>
      </c>
      <c r="B200" s="77" t="s">
        <v>10</v>
      </c>
      <c r="C200" s="84" t="s">
        <v>1897</v>
      </c>
      <c r="D200" s="180"/>
      <c r="E200" s="252"/>
      <c r="F200" s="87">
        <v>1</v>
      </c>
      <c r="G200" s="88" t="s">
        <v>67</v>
      </c>
      <c r="H200" s="110"/>
      <c r="I200" s="110">
        <f t="shared" si="33"/>
        <v>1</v>
      </c>
      <c r="J200" s="110">
        <f t="shared" si="34"/>
        <v>0</v>
      </c>
      <c r="K200" s="110">
        <f t="shared" si="35"/>
        <v>0</v>
      </c>
      <c r="L200" s="334">
        <v>1</v>
      </c>
      <c r="N200" s="51" t="s">
        <v>78</v>
      </c>
    </row>
    <row r="201" spans="1:14" ht="30" customHeight="1" x14ac:dyDescent="0.3">
      <c r="A201" s="340" t="str">
        <f>IF(L201=1,"ICData-"&amp;TEXT(COUNTIF($L$4:L201, "1"), "0"), "")</f>
        <v>ICData-153</v>
      </c>
      <c r="B201" s="77" t="s">
        <v>10</v>
      </c>
      <c r="C201" s="84" t="s">
        <v>1898</v>
      </c>
      <c r="D201" s="180"/>
      <c r="E201" s="252"/>
      <c r="F201" s="87">
        <v>1</v>
      </c>
      <c r="G201" s="88" t="s">
        <v>67</v>
      </c>
      <c r="H201" s="110"/>
      <c r="I201" s="110">
        <f t="shared" si="33"/>
        <v>1</v>
      </c>
      <c r="J201" s="110">
        <f t="shared" si="34"/>
        <v>0</v>
      </c>
      <c r="K201" s="110">
        <f t="shared" si="35"/>
        <v>0</v>
      </c>
      <c r="L201" s="334">
        <v>1</v>
      </c>
      <c r="N201" s="51" t="s">
        <v>78</v>
      </c>
    </row>
    <row r="202" spans="1:14" ht="30" customHeight="1" x14ac:dyDescent="0.3">
      <c r="A202" s="340" t="str">
        <f>IF(L202=1,"ICData-"&amp;TEXT(COUNTIF($L$4:L202, "1"), "0"), "")</f>
        <v>ICData-154</v>
      </c>
      <c r="B202" s="77" t="s">
        <v>10</v>
      </c>
      <c r="C202" s="84" t="s">
        <v>1899</v>
      </c>
      <c r="D202" s="180"/>
      <c r="E202" s="252"/>
      <c r="F202" s="87">
        <v>1</v>
      </c>
      <c r="G202" s="88" t="s">
        <v>67</v>
      </c>
      <c r="H202" s="110"/>
      <c r="I202" s="110">
        <f t="shared" si="33"/>
        <v>1</v>
      </c>
      <c r="J202" s="110">
        <f t="shared" si="34"/>
        <v>0</v>
      </c>
      <c r="K202" s="110">
        <f t="shared" si="35"/>
        <v>0</v>
      </c>
      <c r="L202" s="334">
        <v>1</v>
      </c>
      <c r="N202" s="51" t="s">
        <v>78</v>
      </c>
    </row>
    <row r="203" spans="1:14" ht="30" customHeight="1" x14ac:dyDescent="0.3">
      <c r="A203" s="340" t="str">
        <f>IF(L203=1,"ICData-"&amp;TEXT(COUNTIF($L$4:L203, "1"), "0"), "")</f>
        <v>ICData-155</v>
      </c>
      <c r="B203" s="77" t="s">
        <v>10</v>
      </c>
      <c r="C203" s="84" t="s">
        <v>1900</v>
      </c>
      <c r="D203" s="180"/>
      <c r="E203" s="252"/>
      <c r="F203" s="87">
        <v>1</v>
      </c>
      <c r="G203" s="88" t="s">
        <v>67</v>
      </c>
      <c r="H203" s="110"/>
      <c r="I203" s="110">
        <f t="shared" si="33"/>
        <v>1</v>
      </c>
      <c r="J203" s="110">
        <f t="shared" si="34"/>
        <v>0</v>
      </c>
      <c r="K203" s="110">
        <f t="shared" si="35"/>
        <v>0</v>
      </c>
      <c r="L203" s="334">
        <v>1</v>
      </c>
      <c r="N203" s="51" t="s">
        <v>78</v>
      </c>
    </row>
    <row r="204" spans="1:14" ht="30" customHeight="1" x14ac:dyDescent="0.3">
      <c r="A204" s="340" t="str">
        <f>IF(L204=1,"ICData-"&amp;TEXT(COUNTIF($L$4:L204, "1"), "0"), "")</f>
        <v>ICData-156</v>
      </c>
      <c r="B204" s="77" t="s">
        <v>10</v>
      </c>
      <c r="C204" s="84" t="s">
        <v>1901</v>
      </c>
      <c r="D204" s="180"/>
      <c r="E204" s="252"/>
      <c r="F204" s="87">
        <v>1</v>
      </c>
      <c r="G204" s="88" t="s">
        <v>67</v>
      </c>
      <c r="H204" s="110"/>
      <c r="I204" s="110">
        <f t="shared" si="33"/>
        <v>1</v>
      </c>
      <c r="J204" s="110">
        <f t="shared" si="34"/>
        <v>0</v>
      </c>
      <c r="K204" s="110">
        <f t="shared" si="35"/>
        <v>0</v>
      </c>
      <c r="L204" s="334">
        <v>1</v>
      </c>
      <c r="N204" s="51" t="s">
        <v>78</v>
      </c>
    </row>
    <row r="205" spans="1:14" ht="30" customHeight="1" x14ac:dyDescent="0.3">
      <c r="A205" s="340" t="str">
        <f>IF(L205=1,"ICData-"&amp;TEXT(COUNTIF($L$4:L205, "1"), "0"), "")</f>
        <v>ICData-157</v>
      </c>
      <c r="B205" s="112" t="s">
        <v>10</v>
      </c>
      <c r="C205" s="84" t="s">
        <v>1902</v>
      </c>
      <c r="D205" s="321"/>
      <c r="E205" s="262"/>
      <c r="F205" s="101">
        <v>1</v>
      </c>
      <c r="G205" s="88" t="s">
        <v>67</v>
      </c>
      <c r="H205" s="110"/>
      <c r="I205" s="110">
        <f t="shared" si="33"/>
        <v>1</v>
      </c>
      <c r="J205" s="110">
        <f t="shared" si="34"/>
        <v>0</v>
      </c>
      <c r="K205" s="110">
        <f t="shared" si="35"/>
        <v>0</v>
      </c>
      <c r="L205" s="334">
        <v>1</v>
      </c>
      <c r="N205" s="51" t="s">
        <v>78</v>
      </c>
    </row>
    <row r="206" spans="1:14" ht="15" customHeight="1" x14ac:dyDescent="0.3">
      <c r="A206" s="322"/>
      <c r="B206" s="53"/>
      <c r="C206" s="144" t="s">
        <v>1903</v>
      </c>
      <c r="D206" s="339"/>
      <c r="E206" s="223"/>
      <c r="F206" s="75"/>
      <c r="G206" s="417"/>
      <c r="H206" s="110"/>
      <c r="I206" s="110"/>
      <c r="J206" s="110"/>
      <c r="K206" s="110"/>
    </row>
    <row r="207" spans="1:14" ht="31.2" x14ac:dyDescent="0.3">
      <c r="A207" s="340" t="str">
        <f>IF(L207=1,"ICData-"&amp;TEXT(COUNTIF($L$4:L207, "1"), "0"), "")</f>
        <v>ICData-158</v>
      </c>
      <c r="B207" s="77" t="s">
        <v>10</v>
      </c>
      <c r="C207" s="119" t="s">
        <v>1904</v>
      </c>
      <c r="D207" s="329"/>
      <c r="E207" s="252"/>
      <c r="F207" s="81">
        <v>1</v>
      </c>
      <c r="G207" s="82" t="s">
        <v>67</v>
      </c>
      <c r="H207" s="110"/>
      <c r="I207" s="110">
        <f>IF(NOT(ISBLANK($B207)),VLOOKUP($B207,specdata,2,FALSE()),"")</f>
        <v>1</v>
      </c>
      <c r="J207" s="110">
        <f>VLOOKUP(G207,AvailabilityData,2,FALSE())</f>
        <v>0</v>
      </c>
      <c r="K207" s="110">
        <f>I207*J207</f>
        <v>0</v>
      </c>
      <c r="L207" s="334">
        <v>1</v>
      </c>
      <c r="N207" s="51" t="s">
        <v>78</v>
      </c>
    </row>
    <row r="208" spans="1:14" ht="31.2" x14ac:dyDescent="0.3">
      <c r="A208" s="340" t="str">
        <f>IF(L208=1,"ICData-"&amp;TEXT(COUNTIF($L$4:L208, "1"), "0"), "")</f>
        <v>ICData-159</v>
      </c>
      <c r="B208" s="77" t="s">
        <v>10</v>
      </c>
      <c r="C208" s="95" t="s">
        <v>1754</v>
      </c>
      <c r="D208" s="180"/>
      <c r="E208" s="252"/>
      <c r="F208" s="87">
        <v>1</v>
      </c>
      <c r="G208" s="88" t="s">
        <v>67</v>
      </c>
      <c r="H208" s="110"/>
      <c r="I208" s="110">
        <f>IF(NOT(ISBLANK($B208)),VLOOKUP($B208,specdata,2,FALSE()),"")</f>
        <v>1</v>
      </c>
      <c r="J208" s="110">
        <f>VLOOKUP(G208,AvailabilityData,2,FALSE())</f>
        <v>0</v>
      </c>
      <c r="K208" s="110">
        <f>I208*J208</f>
        <v>0</v>
      </c>
      <c r="L208" s="334">
        <v>1</v>
      </c>
      <c r="N208" s="51" t="s">
        <v>78</v>
      </c>
    </row>
    <row r="209" spans="1:14" ht="31.2" x14ac:dyDescent="0.3">
      <c r="A209" s="340" t="str">
        <f>IF(L209=1,"ICData-"&amp;TEXT(COUNTIF($L$4:L209, "1"), "0"), "")</f>
        <v>ICData-160</v>
      </c>
      <c r="B209" s="112" t="s">
        <v>10</v>
      </c>
      <c r="C209" s="95" t="s">
        <v>1755</v>
      </c>
      <c r="D209" s="321"/>
      <c r="E209" s="262"/>
      <c r="F209" s="101">
        <v>1</v>
      </c>
      <c r="G209" s="88" t="s">
        <v>67</v>
      </c>
      <c r="H209" s="110"/>
      <c r="I209" s="110">
        <f>IF(NOT(ISBLANK($B209)),VLOOKUP($B209,specdata,2,FALSE()),"")</f>
        <v>1</v>
      </c>
      <c r="J209" s="110">
        <f>VLOOKUP(G209,AvailabilityData,2,FALSE())</f>
        <v>0</v>
      </c>
      <c r="K209" s="110">
        <f>I209*J209</f>
        <v>0</v>
      </c>
      <c r="L209" s="334">
        <v>1</v>
      </c>
      <c r="N209" s="51" t="s">
        <v>78</v>
      </c>
    </row>
    <row r="210" spans="1:14" x14ac:dyDescent="0.3">
      <c r="A210" s="322"/>
      <c r="B210" s="53"/>
      <c r="C210" s="144" t="s">
        <v>1905</v>
      </c>
      <c r="D210" s="339"/>
      <c r="E210" s="223"/>
      <c r="F210" s="75"/>
      <c r="G210" s="417"/>
      <c r="H210" s="110"/>
      <c r="I210" s="110"/>
      <c r="J210" s="110"/>
      <c r="K210" s="110"/>
    </row>
    <row r="211" spans="1:14" ht="31.2" x14ac:dyDescent="0.3">
      <c r="A211" s="340" t="str">
        <f>IF(L211=1,"ICData-"&amp;TEXT(COUNTIF($L$4:L211, "1"), "0"), "")</f>
        <v>ICData-161</v>
      </c>
      <c r="B211" s="83" t="s">
        <v>10</v>
      </c>
      <c r="C211" s="106" t="s">
        <v>1906</v>
      </c>
      <c r="D211" s="180"/>
      <c r="E211" s="253"/>
      <c r="F211" s="88">
        <v>1</v>
      </c>
      <c r="G211" s="102" t="s">
        <v>67</v>
      </c>
      <c r="H211" s="110"/>
      <c r="I211" s="110">
        <f>IF(NOT(ISBLANK($B211)),VLOOKUP($B211,specdata,2,FALSE()),"")</f>
        <v>1</v>
      </c>
      <c r="J211" s="110">
        <f>VLOOKUP(G211,AvailabilityData,2,FALSE())</f>
        <v>0</v>
      </c>
      <c r="K211" s="110">
        <f>I211*J211</f>
        <v>0</v>
      </c>
      <c r="L211" s="334">
        <v>1</v>
      </c>
      <c r="N211" s="51" t="s">
        <v>78</v>
      </c>
    </row>
    <row r="212" spans="1:14" ht="31.2" x14ac:dyDescent="0.3">
      <c r="A212" s="340" t="str">
        <f>IF(L212=1,"ICData-"&amp;TEXT(COUNTIF($L$4:L212, "1"), "0"), "")</f>
        <v>ICData-162</v>
      </c>
      <c r="B212" s="83" t="s">
        <v>10</v>
      </c>
      <c r="C212" s="106" t="s">
        <v>1907</v>
      </c>
      <c r="D212" s="180"/>
      <c r="E212" s="253"/>
      <c r="F212" s="88"/>
      <c r="G212" s="102" t="s">
        <v>67</v>
      </c>
      <c r="H212" s="110"/>
      <c r="I212" s="110">
        <f>IF(NOT(ISBLANK($B212)),VLOOKUP($B212,specdata,2,FALSE()),"")</f>
        <v>1</v>
      </c>
      <c r="J212" s="110">
        <f>VLOOKUP(G212,AvailabilityData,2,FALSE())</f>
        <v>0</v>
      </c>
      <c r="K212" s="110">
        <f>I212*J212</f>
        <v>0</v>
      </c>
      <c r="L212" s="334">
        <v>1</v>
      </c>
      <c r="N212" s="51" t="s">
        <v>78</v>
      </c>
    </row>
    <row r="213" spans="1:14" ht="46.8" x14ac:dyDescent="0.3">
      <c r="A213" s="340" t="str">
        <f>IF(L213=1,"ICData-"&amp;TEXT(COUNTIF($L$4:L213, "1"), "0"), "")</f>
        <v>ICData-163</v>
      </c>
      <c r="B213" s="83" t="s">
        <v>10</v>
      </c>
      <c r="C213" s="106" t="s">
        <v>1908</v>
      </c>
      <c r="D213" s="180"/>
      <c r="E213" s="253"/>
      <c r="F213" s="88"/>
      <c r="G213" s="88" t="s">
        <v>67</v>
      </c>
      <c r="H213" s="110"/>
      <c r="I213" s="110">
        <f>IF(NOT(ISBLANK($B213)),VLOOKUP($B213,specdata,2,FALSE()),"")</f>
        <v>1</v>
      </c>
      <c r="J213" s="110">
        <f>VLOOKUP(G213,AvailabilityData,2,FALSE())</f>
        <v>0</v>
      </c>
      <c r="K213" s="110">
        <f>I213*J213</f>
        <v>0</v>
      </c>
      <c r="L213" s="334">
        <v>1</v>
      </c>
      <c r="N213" s="51" t="s">
        <v>78</v>
      </c>
    </row>
    <row r="214" spans="1:14" ht="15" customHeight="1" x14ac:dyDescent="0.3">
      <c r="A214" s="327"/>
      <c r="B214" s="121"/>
      <c r="C214" s="153" t="s">
        <v>1909</v>
      </c>
      <c r="D214" s="341"/>
      <c r="E214" s="222"/>
      <c r="F214" s="125"/>
      <c r="G214" s="417"/>
      <c r="H214" s="110"/>
      <c r="I214" s="110"/>
      <c r="J214" s="110"/>
      <c r="K214" s="110"/>
    </row>
    <row r="215" spans="1:14" x14ac:dyDescent="0.3">
      <c r="A215" s="322"/>
      <c r="B215" s="53"/>
      <c r="C215" s="126" t="s">
        <v>1910</v>
      </c>
      <c r="D215" s="339"/>
      <c r="E215" s="223"/>
      <c r="F215" s="75"/>
      <c r="G215" s="417"/>
      <c r="H215" s="110"/>
      <c r="I215" s="110"/>
      <c r="J215" s="110"/>
      <c r="K215" s="110"/>
    </row>
    <row r="216" spans="1:14" ht="31.2" x14ac:dyDescent="0.3">
      <c r="A216" s="340" t="str">
        <f>IF(L216=1,"ICData-"&amp;TEXT(COUNTIF($L$4:L216, "1"), "0"), "")</f>
        <v>ICData-164</v>
      </c>
      <c r="B216" s="77" t="s">
        <v>10</v>
      </c>
      <c r="C216" s="78" t="s">
        <v>1911</v>
      </c>
      <c r="D216" s="329"/>
      <c r="E216" s="252"/>
      <c r="F216" s="81">
        <v>1</v>
      </c>
      <c r="G216" s="82" t="s">
        <v>67</v>
      </c>
      <c r="H216" s="110"/>
      <c r="I216" s="110">
        <f t="shared" ref="I216:I223" si="36">IF(NOT(ISBLANK($B216)),VLOOKUP($B216,specdata,2,FALSE()),"")</f>
        <v>1</v>
      </c>
      <c r="J216" s="110">
        <f t="shared" ref="J216:J223" si="37">VLOOKUP(G216,AvailabilityData,2,FALSE())</f>
        <v>0</v>
      </c>
      <c r="K216" s="110">
        <f t="shared" ref="K216:K223" si="38">I216*J216</f>
        <v>0</v>
      </c>
      <c r="L216" s="334">
        <v>1</v>
      </c>
      <c r="N216" s="51" t="s">
        <v>78</v>
      </c>
    </row>
    <row r="217" spans="1:14" ht="31.2" x14ac:dyDescent="0.3">
      <c r="A217" s="340" t="str">
        <f>IF(L217=1,"ICData-"&amp;TEXT(COUNTIF($L$4:L217, "1"), "0"), "")</f>
        <v>ICData-165</v>
      </c>
      <c r="B217" s="77" t="s">
        <v>10</v>
      </c>
      <c r="C217" s="84" t="s">
        <v>1912</v>
      </c>
      <c r="D217" s="180"/>
      <c r="E217" s="252"/>
      <c r="F217" s="87">
        <v>1</v>
      </c>
      <c r="G217" s="88" t="s">
        <v>67</v>
      </c>
      <c r="H217" s="110"/>
      <c r="I217" s="110">
        <f t="shared" si="36"/>
        <v>1</v>
      </c>
      <c r="J217" s="110">
        <f t="shared" si="37"/>
        <v>0</v>
      </c>
      <c r="K217" s="110">
        <f t="shared" si="38"/>
        <v>0</v>
      </c>
      <c r="L217" s="334">
        <v>1</v>
      </c>
      <c r="N217" s="51" t="s">
        <v>78</v>
      </c>
    </row>
    <row r="218" spans="1:14" ht="31.2" x14ac:dyDescent="0.3">
      <c r="A218" s="340" t="str">
        <f>IF(L218=1,"ICData-"&amp;TEXT(COUNTIF($L$4:L218, "1"), "0"), "")</f>
        <v>ICData-166</v>
      </c>
      <c r="B218" s="77" t="s">
        <v>10</v>
      </c>
      <c r="C218" s="84" t="s">
        <v>1913</v>
      </c>
      <c r="D218" s="180"/>
      <c r="E218" s="252"/>
      <c r="F218" s="87">
        <v>1</v>
      </c>
      <c r="G218" s="88" t="s">
        <v>67</v>
      </c>
      <c r="H218" s="110"/>
      <c r="I218" s="110">
        <f t="shared" si="36"/>
        <v>1</v>
      </c>
      <c r="J218" s="110">
        <f t="shared" si="37"/>
        <v>0</v>
      </c>
      <c r="K218" s="110">
        <f t="shared" si="38"/>
        <v>0</v>
      </c>
      <c r="L218" s="334">
        <v>1</v>
      </c>
      <c r="N218" s="51" t="s">
        <v>78</v>
      </c>
    </row>
    <row r="219" spans="1:14" ht="31.2" x14ac:dyDescent="0.3">
      <c r="A219" s="340" t="str">
        <f>IF(L219=1,"ICData-"&amp;TEXT(COUNTIF($L$4:L219, "1"), "0"), "")</f>
        <v>ICData-167</v>
      </c>
      <c r="B219" s="77" t="s">
        <v>10</v>
      </c>
      <c r="C219" s="84" t="s">
        <v>1914</v>
      </c>
      <c r="D219" s="180"/>
      <c r="E219" s="252"/>
      <c r="F219" s="87">
        <v>1</v>
      </c>
      <c r="G219" s="88" t="s">
        <v>67</v>
      </c>
      <c r="H219" s="110"/>
      <c r="I219" s="110">
        <f t="shared" si="36"/>
        <v>1</v>
      </c>
      <c r="J219" s="110">
        <f t="shared" si="37"/>
        <v>0</v>
      </c>
      <c r="K219" s="110">
        <f t="shared" si="38"/>
        <v>0</v>
      </c>
      <c r="L219" s="334">
        <v>1</v>
      </c>
      <c r="N219" s="51" t="s">
        <v>78</v>
      </c>
    </row>
    <row r="220" spans="1:14" ht="31.2" x14ac:dyDescent="0.3">
      <c r="A220" s="340" t="str">
        <f>IF(L220=1,"ICData-"&amp;TEXT(COUNTIF($L$4:L220, "1"), "0"), "")</f>
        <v>ICData-168</v>
      </c>
      <c r="B220" s="77" t="s">
        <v>10</v>
      </c>
      <c r="C220" s="95" t="s">
        <v>1915</v>
      </c>
      <c r="D220" s="180"/>
      <c r="E220" s="252"/>
      <c r="F220" s="87">
        <v>1</v>
      </c>
      <c r="G220" s="88" t="s">
        <v>67</v>
      </c>
      <c r="H220" s="110"/>
      <c r="I220" s="110">
        <f t="shared" si="36"/>
        <v>1</v>
      </c>
      <c r="J220" s="110">
        <f t="shared" si="37"/>
        <v>0</v>
      </c>
      <c r="K220" s="110">
        <f t="shared" si="38"/>
        <v>0</v>
      </c>
      <c r="L220" s="334">
        <v>1</v>
      </c>
      <c r="N220" s="51" t="s">
        <v>78</v>
      </c>
    </row>
    <row r="221" spans="1:14" ht="46.8" x14ac:dyDescent="0.3">
      <c r="A221" s="340" t="str">
        <f>IF(L221=1,"ICData-"&amp;TEXT(COUNTIF($L$4:L221, "1"), "0"), "")</f>
        <v>ICData-169</v>
      </c>
      <c r="B221" s="77" t="s">
        <v>10</v>
      </c>
      <c r="C221" s="95" t="s">
        <v>1916</v>
      </c>
      <c r="D221" s="180"/>
      <c r="E221" s="252"/>
      <c r="F221" s="87">
        <v>1</v>
      </c>
      <c r="G221" s="88" t="s">
        <v>67</v>
      </c>
      <c r="H221" s="110"/>
      <c r="I221" s="110">
        <f t="shared" si="36"/>
        <v>1</v>
      </c>
      <c r="J221" s="110">
        <f t="shared" si="37"/>
        <v>0</v>
      </c>
      <c r="K221" s="110">
        <f t="shared" si="38"/>
        <v>0</v>
      </c>
      <c r="L221" s="334">
        <v>1</v>
      </c>
      <c r="N221" s="51" t="s">
        <v>78</v>
      </c>
    </row>
    <row r="222" spans="1:14" ht="46.8" x14ac:dyDescent="0.3">
      <c r="A222" s="340" t="str">
        <f>IF(L222=1,"ICData-"&amp;TEXT(COUNTIF($L$4:L222, "1"), "0"), "")</f>
        <v>ICData-170</v>
      </c>
      <c r="B222" s="77" t="s">
        <v>10</v>
      </c>
      <c r="C222" s="95" t="s">
        <v>1917</v>
      </c>
      <c r="D222" s="180"/>
      <c r="E222" s="252"/>
      <c r="F222" s="87">
        <v>1</v>
      </c>
      <c r="G222" s="88" t="s">
        <v>67</v>
      </c>
      <c r="H222" s="110"/>
      <c r="I222" s="110">
        <f t="shared" si="36"/>
        <v>1</v>
      </c>
      <c r="J222" s="110">
        <f t="shared" si="37"/>
        <v>0</v>
      </c>
      <c r="K222" s="110">
        <f t="shared" si="38"/>
        <v>0</v>
      </c>
      <c r="L222" s="334">
        <v>1</v>
      </c>
      <c r="N222" s="51" t="s">
        <v>78</v>
      </c>
    </row>
    <row r="223" spans="1:14" ht="46.8" x14ac:dyDescent="0.3">
      <c r="A223" s="340" t="str">
        <f>IF(L223=1,"ICData-"&amp;TEXT(COUNTIF($L$4:L223, "1"), "0"), "")</f>
        <v>ICData-171</v>
      </c>
      <c r="B223" s="112" t="s">
        <v>10</v>
      </c>
      <c r="C223" s="95" t="s">
        <v>1918</v>
      </c>
      <c r="D223" s="321"/>
      <c r="E223" s="262"/>
      <c r="F223" s="101">
        <v>1</v>
      </c>
      <c r="G223" s="88" t="s">
        <v>67</v>
      </c>
      <c r="H223" s="110"/>
      <c r="I223" s="110">
        <f t="shared" si="36"/>
        <v>1</v>
      </c>
      <c r="J223" s="110">
        <f t="shared" si="37"/>
        <v>0</v>
      </c>
      <c r="K223" s="110">
        <f t="shared" si="38"/>
        <v>0</v>
      </c>
      <c r="L223" s="334">
        <v>1</v>
      </c>
      <c r="N223" s="51" t="s">
        <v>78</v>
      </c>
    </row>
    <row r="224" spans="1:14" ht="15" customHeight="1" x14ac:dyDescent="0.3">
      <c r="A224" s="322"/>
      <c r="B224" s="53"/>
      <c r="C224" s="141" t="s">
        <v>1919</v>
      </c>
      <c r="D224" s="339"/>
      <c r="E224" s="223"/>
      <c r="F224" s="75"/>
      <c r="G224" s="417"/>
      <c r="H224" s="110"/>
      <c r="I224" s="110"/>
      <c r="J224" s="110"/>
      <c r="K224" s="110"/>
    </row>
    <row r="225" spans="1:14" ht="46.8" x14ac:dyDescent="0.3">
      <c r="A225" s="340" t="str">
        <f>IF(L225=1,"ICData-"&amp;TEXT(COUNTIF($L$4:L225, "1"), "0"), "")</f>
        <v>ICData-172</v>
      </c>
      <c r="B225" s="112" t="s">
        <v>10</v>
      </c>
      <c r="C225" s="119" t="s">
        <v>1920</v>
      </c>
      <c r="D225" s="342"/>
      <c r="E225" s="262"/>
      <c r="F225" s="116">
        <v>1</v>
      </c>
      <c r="G225" s="82" t="s">
        <v>67</v>
      </c>
      <c r="H225" s="110"/>
      <c r="I225" s="110">
        <f>IF(NOT(ISBLANK($B225)),VLOOKUP($B225,specdata,2,FALSE()),"")</f>
        <v>1</v>
      </c>
      <c r="J225" s="110">
        <f>VLOOKUP(G225,AvailabilityData,2,FALSE())</f>
        <v>0</v>
      </c>
      <c r="K225" s="110">
        <f>I225*J225</f>
        <v>0</v>
      </c>
      <c r="L225" s="334">
        <v>1</v>
      </c>
      <c r="N225" s="51" t="s">
        <v>78</v>
      </c>
    </row>
    <row r="226" spans="1:14" ht="31.2" x14ac:dyDescent="0.3">
      <c r="A226" s="322"/>
      <c r="B226" s="53"/>
      <c r="C226" s="126" t="s">
        <v>1921</v>
      </c>
      <c r="D226" s="339"/>
      <c r="E226" s="223"/>
      <c r="F226" s="75"/>
      <c r="G226" s="417"/>
      <c r="H226" s="110"/>
      <c r="I226" s="110"/>
      <c r="J226" s="110"/>
      <c r="K226" s="110"/>
    </row>
    <row r="227" spans="1:14" ht="30" customHeight="1" x14ac:dyDescent="0.3">
      <c r="A227" s="340" t="str">
        <f>IF(L227=1,"ICData-"&amp;TEXT(COUNTIF($L$4:L227, "1"), "0"), "")</f>
        <v>ICData-173</v>
      </c>
      <c r="B227" s="77" t="s">
        <v>10</v>
      </c>
      <c r="C227" s="78" t="s">
        <v>1922</v>
      </c>
      <c r="D227" s="329"/>
      <c r="E227" s="252"/>
      <c r="F227" s="81">
        <v>1</v>
      </c>
      <c r="G227" s="82" t="s">
        <v>67</v>
      </c>
      <c r="H227" s="110"/>
      <c r="I227" s="110">
        <f t="shared" ref="I227:I232" si="39">IF(NOT(ISBLANK($B227)),VLOOKUP($B227,specdata,2,FALSE()),"")</f>
        <v>1</v>
      </c>
      <c r="J227" s="110">
        <f t="shared" ref="J227:J232" si="40">VLOOKUP(G227,AvailabilityData,2,FALSE())</f>
        <v>0</v>
      </c>
      <c r="K227" s="110">
        <f t="shared" ref="K227:K232" si="41">I227*J227</f>
        <v>0</v>
      </c>
      <c r="L227" s="334">
        <v>1</v>
      </c>
      <c r="N227" s="51" t="s">
        <v>78</v>
      </c>
    </row>
    <row r="228" spans="1:14" ht="30" customHeight="1" x14ac:dyDescent="0.3">
      <c r="A228" s="340" t="str">
        <f>IF(L228=1,"ICData-"&amp;TEXT(COUNTIF($L$4:L228, "1"), "0"), "")</f>
        <v>ICData-174</v>
      </c>
      <c r="B228" s="77" t="s">
        <v>10</v>
      </c>
      <c r="C228" s="84" t="s">
        <v>1923</v>
      </c>
      <c r="D228" s="180"/>
      <c r="E228" s="252"/>
      <c r="F228" s="87">
        <v>1</v>
      </c>
      <c r="G228" s="88" t="s">
        <v>67</v>
      </c>
      <c r="H228" s="110"/>
      <c r="I228" s="110">
        <f t="shared" si="39"/>
        <v>1</v>
      </c>
      <c r="J228" s="110">
        <f t="shared" si="40"/>
        <v>0</v>
      </c>
      <c r="K228" s="110">
        <f t="shared" si="41"/>
        <v>0</v>
      </c>
      <c r="L228" s="334">
        <v>1</v>
      </c>
      <c r="N228" s="51" t="s">
        <v>78</v>
      </c>
    </row>
    <row r="229" spans="1:14" ht="30" customHeight="1" x14ac:dyDescent="0.3">
      <c r="A229" s="340" t="str">
        <f>IF(L229=1,"ICData-"&amp;TEXT(COUNTIF($L$4:L229, "1"), "0"), "")</f>
        <v>ICData-175</v>
      </c>
      <c r="B229" s="77" t="s">
        <v>10</v>
      </c>
      <c r="C229" s="84" t="s">
        <v>1924</v>
      </c>
      <c r="D229" s="180"/>
      <c r="E229" s="252"/>
      <c r="F229" s="87">
        <v>1</v>
      </c>
      <c r="G229" s="88" t="s">
        <v>67</v>
      </c>
      <c r="H229" s="110"/>
      <c r="I229" s="110">
        <f t="shared" si="39"/>
        <v>1</v>
      </c>
      <c r="J229" s="110">
        <f t="shared" si="40"/>
        <v>0</v>
      </c>
      <c r="K229" s="110">
        <f t="shared" si="41"/>
        <v>0</v>
      </c>
      <c r="L229" s="334">
        <v>1</v>
      </c>
      <c r="N229" s="51" t="s">
        <v>78</v>
      </c>
    </row>
    <row r="230" spans="1:14" ht="46.8" x14ac:dyDescent="0.3">
      <c r="A230" s="340" t="str">
        <f>IF(L230=1,"ICData-"&amp;TEXT(COUNTIF($L$4:L230, "1"), "0"), "")</f>
        <v>ICData-176</v>
      </c>
      <c r="B230" s="77" t="s">
        <v>10</v>
      </c>
      <c r="C230" s="95" t="s">
        <v>1925</v>
      </c>
      <c r="D230" s="180"/>
      <c r="E230" s="252"/>
      <c r="F230" s="87">
        <v>1</v>
      </c>
      <c r="G230" s="88" t="s">
        <v>67</v>
      </c>
      <c r="H230" s="110"/>
      <c r="I230" s="110">
        <f t="shared" si="39"/>
        <v>1</v>
      </c>
      <c r="J230" s="110">
        <f t="shared" si="40"/>
        <v>0</v>
      </c>
      <c r="K230" s="110">
        <f t="shared" si="41"/>
        <v>0</v>
      </c>
      <c r="L230" s="334">
        <v>1</v>
      </c>
      <c r="N230" s="51" t="s">
        <v>78</v>
      </c>
    </row>
    <row r="231" spans="1:14" ht="31.2" x14ac:dyDescent="0.3">
      <c r="A231" s="340" t="str">
        <f>IF(L231=1,"ICData-"&amp;TEXT(COUNTIF($L$4:L231, "1"), "0"), "")</f>
        <v>ICData-177</v>
      </c>
      <c r="B231" s="77" t="s">
        <v>10</v>
      </c>
      <c r="C231" s="95" t="s">
        <v>1926</v>
      </c>
      <c r="D231" s="180"/>
      <c r="E231" s="252"/>
      <c r="F231" s="87">
        <v>1</v>
      </c>
      <c r="G231" s="88" t="s">
        <v>67</v>
      </c>
      <c r="H231" s="110"/>
      <c r="I231" s="110">
        <f t="shared" si="39"/>
        <v>1</v>
      </c>
      <c r="J231" s="110">
        <f t="shared" si="40"/>
        <v>0</v>
      </c>
      <c r="K231" s="110">
        <f t="shared" si="41"/>
        <v>0</v>
      </c>
      <c r="L231" s="334">
        <v>1</v>
      </c>
      <c r="N231" s="51" t="s">
        <v>78</v>
      </c>
    </row>
    <row r="232" spans="1:14" ht="31.2" x14ac:dyDescent="0.3">
      <c r="A232" s="340" t="str">
        <f>IF(L232=1,"ICData-"&amp;TEXT(COUNTIF($L$4:L232, "1"), "0"), "")</f>
        <v>ICData-178</v>
      </c>
      <c r="B232" s="112" t="s">
        <v>10</v>
      </c>
      <c r="C232" s="95" t="s">
        <v>1927</v>
      </c>
      <c r="D232" s="321"/>
      <c r="E232" s="262"/>
      <c r="F232" s="101">
        <v>1</v>
      </c>
      <c r="G232" s="88" t="s">
        <v>67</v>
      </c>
      <c r="H232" s="110"/>
      <c r="I232" s="110">
        <f t="shared" si="39"/>
        <v>1</v>
      </c>
      <c r="J232" s="110">
        <f t="shared" si="40"/>
        <v>0</v>
      </c>
      <c r="K232" s="110">
        <f t="shared" si="41"/>
        <v>0</v>
      </c>
      <c r="L232" s="334">
        <v>1</v>
      </c>
      <c r="N232" s="51" t="s">
        <v>78</v>
      </c>
    </row>
    <row r="233" spans="1:14" ht="15" customHeight="1" x14ac:dyDescent="0.3">
      <c r="A233" s="322"/>
      <c r="B233" s="53"/>
      <c r="C233" s="141" t="s">
        <v>1928</v>
      </c>
      <c r="D233" s="339"/>
      <c r="E233" s="223"/>
      <c r="F233" s="75"/>
      <c r="G233" s="417"/>
      <c r="H233" s="110"/>
      <c r="I233" s="110"/>
      <c r="J233" s="110"/>
      <c r="K233" s="110"/>
    </row>
    <row r="234" spans="1:14" ht="31.2" x14ac:dyDescent="0.3">
      <c r="A234" s="340" t="str">
        <f>IF(L234=1,"ICData-"&amp;TEXT(COUNTIF($L$4:L234, "1"), "0"), "")</f>
        <v>ICData-179</v>
      </c>
      <c r="B234" s="77" t="s">
        <v>10</v>
      </c>
      <c r="C234" s="119" t="s">
        <v>1929</v>
      </c>
      <c r="D234" s="329"/>
      <c r="E234" s="252"/>
      <c r="F234" s="81">
        <v>1</v>
      </c>
      <c r="G234" s="82" t="s">
        <v>67</v>
      </c>
      <c r="H234" s="110"/>
      <c r="I234" s="110">
        <f>IF(NOT(ISBLANK($B234)),VLOOKUP($B234,specdata,2,FALSE()),"")</f>
        <v>1</v>
      </c>
      <c r="J234" s="110">
        <f>VLOOKUP(G234,AvailabilityData,2,FALSE())</f>
        <v>0</v>
      </c>
      <c r="K234" s="110">
        <f>I234*J234</f>
        <v>0</v>
      </c>
      <c r="L234" s="334">
        <v>1</v>
      </c>
      <c r="N234" s="51" t="s">
        <v>78</v>
      </c>
    </row>
    <row r="235" spans="1:14" ht="31.2" x14ac:dyDescent="0.3">
      <c r="A235" s="340" t="str">
        <f>IF(L235=1,"ICData-"&amp;TEXT(COUNTIF($L$4:L235, "1"), "0"), "")</f>
        <v>ICData-180</v>
      </c>
      <c r="B235" s="77" t="s">
        <v>10</v>
      </c>
      <c r="C235" s="95" t="s">
        <v>1930</v>
      </c>
      <c r="D235" s="180"/>
      <c r="E235" s="252"/>
      <c r="F235" s="87">
        <v>1</v>
      </c>
      <c r="G235" s="88" t="s">
        <v>67</v>
      </c>
      <c r="H235" s="110"/>
      <c r="I235" s="110">
        <f>IF(NOT(ISBLANK($B235)),VLOOKUP($B235,specdata,2,FALSE()),"")</f>
        <v>1</v>
      </c>
      <c r="J235" s="110">
        <f>VLOOKUP(G235,AvailabilityData,2,FALSE())</f>
        <v>0</v>
      </c>
      <c r="K235" s="110">
        <f>I235*J235</f>
        <v>0</v>
      </c>
      <c r="L235" s="334">
        <v>1</v>
      </c>
      <c r="N235" s="51" t="s">
        <v>78</v>
      </c>
    </row>
    <row r="236" spans="1:14" ht="46.8" x14ac:dyDescent="0.3">
      <c r="A236" s="340" t="str">
        <f>IF(L236=1,"ICData-"&amp;TEXT(COUNTIF($L$4:L236, "1"), "0"), "")</f>
        <v>ICData-181</v>
      </c>
      <c r="B236" s="77" t="s">
        <v>10</v>
      </c>
      <c r="C236" s="95" t="s">
        <v>1931</v>
      </c>
      <c r="D236" s="180"/>
      <c r="E236" s="252"/>
      <c r="F236" s="87">
        <v>1</v>
      </c>
      <c r="G236" s="88" t="s">
        <v>67</v>
      </c>
      <c r="H236" s="110"/>
      <c r="I236" s="110">
        <f>IF(NOT(ISBLANK($B236)),VLOOKUP($B236,specdata,2,FALSE()),"")</f>
        <v>1</v>
      </c>
      <c r="J236" s="110">
        <f>VLOOKUP(G236,AvailabilityData,2,FALSE())</f>
        <v>0</v>
      </c>
      <c r="K236" s="110">
        <f>I236*J236</f>
        <v>0</v>
      </c>
      <c r="L236" s="334">
        <v>1</v>
      </c>
      <c r="N236" s="51" t="s">
        <v>78</v>
      </c>
    </row>
    <row r="237" spans="1:14" ht="46.8" x14ac:dyDescent="0.3">
      <c r="A237" s="340" t="str">
        <f>IF(L237=1,"ICData-"&amp;TEXT(COUNTIF($L$4:L237, "1"), "0"), "")</f>
        <v>ICData-182</v>
      </c>
      <c r="B237" s="112" t="s">
        <v>10</v>
      </c>
      <c r="C237" s="95" t="s">
        <v>1932</v>
      </c>
      <c r="D237" s="321"/>
      <c r="E237" s="262"/>
      <c r="F237" s="101">
        <v>1</v>
      </c>
      <c r="G237" s="88" t="s">
        <v>67</v>
      </c>
      <c r="H237" s="110"/>
      <c r="I237" s="110">
        <f>IF(NOT(ISBLANK($B237)),VLOOKUP($B237,specdata,2,FALSE()),"")</f>
        <v>1</v>
      </c>
      <c r="J237" s="110">
        <f>VLOOKUP(G237,AvailabilityData,2,FALSE())</f>
        <v>0</v>
      </c>
      <c r="K237" s="110">
        <f>I237*J237</f>
        <v>0</v>
      </c>
      <c r="L237" s="334">
        <v>1</v>
      </c>
      <c r="N237" s="51" t="s">
        <v>78</v>
      </c>
    </row>
    <row r="238" spans="1:14" ht="15" customHeight="1" x14ac:dyDescent="0.3">
      <c r="A238" s="322"/>
      <c r="B238" s="53"/>
      <c r="C238" s="141" t="s">
        <v>1933</v>
      </c>
      <c r="D238" s="339"/>
      <c r="E238" s="223"/>
      <c r="F238" s="75"/>
      <c r="G238" s="417"/>
      <c r="H238" s="110"/>
      <c r="I238" s="110"/>
      <c r="J238" s="110"/>
      <c r="K238" s="110"/>
    </row>
    <row r="239" spans="1:14" ht="31.2" x14ac:dyDescent="0.3">
      <c r="A239" s="340" t="str">
        <f>IF(L239=1,"ICData-"&amp;TEXT(COUNTIF($L$4:L239, "1"), "0"), "")</f>
        <v>ICData-183</v>
      </c>
      <c r="B239" s="77" t="s">
        <v>10</v>
      </c>
      <c r="C239" s="119" t="s">
        <v>1934</v>
      </c>
      <c r="D239" s="329"/>
      <c r="E239" s="252"/>
      <c r="F239" s="81">
        <v>1</v>
      </c>
      <c r="G239" s="82" t="s">
        <v>67</v>
      </c>
      <c r="H239" s="110"/>
      <c r="I239" s="110">
        <f>IF(NOT(ISBLANK($B239)),VLOOKUP($B239,specdata,2,FALSE()),"")</f>
        <v>1</v>
      </c>
      <c r="J239" s="110">
        <f>VLOOKUP(G239,AvailabilityData,2,FALSE())</f>
        <v>0</v>
      </c>
      <c r="K239" s="110">
        <f>I239*J239</f>
        <v>0</v>
      </c>
      <c r="L239" s="334">
        <v>1</v>
      </c>
      <c r="N239" s="51" t="s">
        <v>78</v>
      </c>
    </row>
    <row r="240" spans="1:14" ht="31.2" x14ac:dyDescent="0.3">
      <c r="A240" s="340" t="str">
        <f>IF(L240=1,"ICData-"&amp;TEXT(COUNTIF($L$4:L240, "1"), "0"), "")</f>
        <v>ICData-184</v>
      </c>
      <c r="B240" s="112" t="s">
        <v>10</v>
      </c>
      <c r="C240" s="95" t="s">
        <v>1935</v>
      </c>
      <c r="D240" s="321"/>
      <c r="E240" s="262"/>
      <c r="F240" s="101">
        <v>1</v>
      </c>
      <c r="G240" s="88" t="s">
        <v>67</v>
      </c>
      <c r="H240" s="110"/>
      <c r="I240" s="110">
        <f>IF(NOT(ISBLANK($B240)),VLOOKUP($B240,specdata,2,FALSE()),"")</f>
        <v>1</v>
      </c>
      <c r="J240" s="110">
        <f>VLOOKUP(G240,AvailabilityData,2,FALSE())</f>
        <v>0</v>
      </c>
      <c r="K240" s="110">
        <f>I240*J240</f>
        <v>0</v>
      </c>
      <c r="L240" s="334">
        <v>1</v>
      </c>
      <c r="N240" s="51" t="s">
        <v>78</v>
      </c>
    </row>
    <row r="241" spans="1:14" x14ac:dyDescent="0.3">
      <c r="A241" s="322"/>
      <c r="B241" s="53"/>
      <c r="C241" s="126" t="s">
        <v>1936</v>
      </c>
      <c r="D241" s="339"/>
      <c r="E241" s="223"/>
      <c r="F241" s="75"/>
      <c r="G241" s="417"/>
      <c r="H241" s="110"/>
      <c r="I241" s="110"/>
      <c r="J241" s="110"/>
      <c r="K241" s="110"/>
    </row>
    <row r="242" spans="1:14" ht="30" customHeight="1" x14ac:dyDescent="0.3">
      <c r="A242" s="340" t="str">
        <f>IF(L242=1,"ICData-"&amp;TEXT(COUNTIF($L$4:L242, "1"), "0"), "")</f>
        <v>ICData-185</v>
      </c>
      <c r="B242" s="77" t="s">
        <v>10</v>
      </c>
      <c r="C242" s="78" t="s">
        <v>1937</v>
      </c>
      <c r="D242" s="329"/>
      <c r="E242" s="252"/>
      <c r="F242" s="81">
        <v>1</v>
      </c>
      <c r="G242" s="82" t="s">
        <v>67</v>
      </c>
      <c r="H242" s="110"/>
      <c r="I242" s="110">
        <f t="shared" ref="I242:I247" si="42">IF(NOT(ISBLANK($B242)),VLOOKUP($B242,specdata,2,FALSE()),"")</f>
        <v>1</v>
      </c>
      <c r="J242" s="110">
        <f t="shared" ref="J242:J247" si="43">VLOOKUP(G242,AvailabilityData,2,FALSE())</f>
        <v>0</v>
      </c>
      <c r="K242" s="110">
        <f t="shared" ref="K242:K247" si="44">I242*J242</f>
        <v>0</v>
      </c>
      <c r="L242" s="334">
        <v>1</v>
      </c>
      <c r="N242" s="51" t="s">
        <v>78</v>
      </c>
    </row>
    <row r="243" spans="1:14" ht="30" customHeight="1" x14ac:dyDescent="0.3">
      <c r="A243" s="340" t="str">
        <f>IF(L243=1,"ICData-"&amp;TEXT(COUNTIF($L$4:L243, "1"), "0"), "")</f>
        <v>ICData-186</v>
      </c>
      <c r="B243" s="77" t="s">
        <v>10</v>
      </c>
      <c r="C243" s="84" t="s">
        <v>1938</v>
      </c>
      <c r="D243" s="180"/>
      <c r="E243" s="252"/>
      <c r="F243" s="87">
        <v>1</v>
      </c>
      <c r="G243" s="88" t="s">
        <v>67</v>
      </c>
      <c r="H243" s="110"/>
      <c r="I243" s="110">
        <f t="shared" si="42"/>
        <v>1</v>
      </c>
      <c r="J243" s="110">
        <f t="shared" si="43"/>
        <v>0</v>
      </c>
      <c r="K243" s="110">
        <f t="shared" si="44"/>
        <v>0</v>
      </c>
      <c r="L243" s="334">
        <v>1</v>
      </c>
      <c r="N243" s="51" t="s">
        <v>78</v>
      </c>
    </row>
    <row r="244" spans="1:14" ht="46.8" x14ac:dyDescent="0.3">
      <c r="A244" s="340" t="str">
        <f>IF(L244=1,"ICData-"&amp;TEXT(COUNTIF($L$4:L244, "1"), "0"), "")</f>
        <v>ICData-187</v>
      </c>
      <c r="B244" s="77" t="s">
        <v>10</v>
      </c>
      <c r="C244" s="84" t="s">
        <v>1939</v>
      </c>
      <c r="D244" s="180"/>
      <c r="E244" s="252"/>
      <c r="F244" s="87">
        <v>1</v>
      </c>
      <c r="G244" s="88" t="s">
        <v>67</v>
      </c>
      <c r="H244" s="110"/>
      <c r="I244" s="110">
        <f t="shared" si="42"/>
        <v>1</v>
      </c>
      <c r="J244" s="110">
        <f t="shared" si="43"/>
        <v>0</v>
      </c>
      <c r="K244" s="110">
        <f t="shared" si="44"/>
        <v>0</v>
      </c>
      <c r="L244" s="334">
        <v>1</v>
      </c>
      <c r="N244" s="51" t="s">
        <v>78</v>
      </c>
    </row>
    <row r="245" spans="1:14" ht="30" customHeight="1" x14ac:dyDescent="0.3">
      <c r="A245" s="340" t="str">
        <f>IF(L245=1,"ICData-"&amp;TEXT(COUNTIF($L$4:L245, "1"), "0"), "")</f>
        <v>ICData-188</v>
      </c>
      <c r="B245" s="77" t="s">
        <v>10</v>
      </c>
      <c r="C245" s="84" t="s">
        <v>1940</v>
      </c>
      <c r="D245" s="180"/>
      <c r="E245" s="252"/>
      <c r="F245" s="87">
        <v>1</v>
      </c>
      <c r="G245" s="88" t="s">
        <v>67</v>
      </c>
      <c r="H245" s="110"/>
      <c r="I245" s="110">
        <f t="shared" si="42"/>
        <v>1</v>
      </c>
      <c r="J245" s="110">
        <f t="shared" si="43"/>
        <v>0</v>
      </c>
      <c r="K245" s="110">
        <f t="shared" si="44"/>
        <v>0</v>
      </c>
      <c r="L245" s="334">
        <v>1</v>
      </c>
      <c r="N245" s="51" t="s">
        <v>78</v>
      </c>
    </row>
    <row r="246" spans="1:14" ht="31.2" x14ac:dyDescent="0.3">
      <c r="A246" s="340" t="str">
        <f>IF(L246=1,"ICData-"&amp;TEXT(COUNTIF($L$4:L246, "1"), "0"), "")</f>
        <v>ICData-189</v>
      </c>
      <c r="B246" s="77" t="s">
        <v>10</v>
      </c>
      <c r="C246" s="95" t="s">
        <v>1941</v>
      </c>
      <c r="D246" s="180"/>
      <c r="E246" s="252"/>
      <c r="F246" s="87">
        <v>1</v>
      </c>
      <c r="G246" s="88" t="s">
        <v>67</v>
      </c>
      <c r="H246" s="110"/>
      <c r="I246" s="110">
        <f t="shared" si="42"/>
        <v>1</v>
      </c>
      <c r="J246" s="110">
        <f t="shared" si="43"/>
        <v>0</v>
      </c>
      <c r="K246" s="110">
        <f t="shared" si="44"/>
        <v>0</v>
      </c>
      <c r="L246" s="334">
        <v>1</v>
      </c>
      <c r="N246" s="51" t="s">
        <v>78</v>
      </c>
    </row>
    <row r="247" spans="1:14" ht="31.2" x14ac:dyDescent="0.3">
      <c r="A247" s="340" t="str">
        <f>IF(L247=1,"ICData-"&amp;TEXT(COUNTIF($L$4:L247, "1"), "0"), "")</f>
        <v>ICData-190</v>
      </c>
      <c r="B247" s="112" t="s">
        <v>10</v>
      </c>
      <c r="C247" s="95" t="s">
        <v>1942</v>
      </c>
      <c r="D247" s="321"/>
      <c r="E247" s="262"/>
      <c r="F247" s="101">
        <v>1</v>
      </c>
      <c r="G247" s="88" t="s">
        <v>67</v>
      </c>
      <c r="H247" s="110"/>
      <c r="I247" s="110">
        <f t="shared" si="42"/>
        <v>1</v>
      </c>
      <c r="J247" s="110">
        <f t="shared" si="43"/>
        <v>0</v>
      </c>
      <c r="K247" s="110">
        <f t="shared" si="44"/>
        <v>0</v>
      </c>
      <c r="L247" s="334">
        <v>1</v>
      </c>
      <c r="N247" s="51" t="s">
        <v>78</v>
      </c>
    </row>
    <row r="248" spans="1:14" ht="15" customHeight="1" x14ac:dyDescent="0.3">
      <c r="A248" s="322"/>
      <c r="B248" s="53"/>
      <c r="C248" s="141" t="s">
        <v>1943</v>
      </c>
      <c r="D248" s="339"/>
      <c r="E248" s="223"/>
      <c r="F248" s="75"/>
      <c r="G248" s="417"/>
      <c r="H248" s="110"/>
      <c r="I248" s="110"/>
      <c r="J248" s="110"/>
      <c r="K248" s="110"/>
    </row>
    <row r="249" spans="1:14" ht="31.2" x14ac:dyDescent="0.3">
      <c r="A249" s="340" t="str">
        <f>IF(L249=1,"ICData-"&amp;TEXT(COUNTIF($L$4:L249, "1"), "0"), "")</f>
        <v>ICData-191</v>
      </c>
      <c r="B249" s="77" t="s">
        <v>10</v>
      </c>
      <c r="C249" s="119" t="s">
        <v>1944</v>
      </c>
      <c r="D249" s="329"/>
      <c r="E249" s="252"/>
      <c r="F249" s="81">
        <v>1</v>
      </c>
      <c r="G249" s="82" t="s">
        <v>67</v>
      </c>
      <c r="H249" s="110"/>
      <c r="I249" s="110">
        <f t="shared" ref="I249:I254" si="45">IF(NOT(ISBLANK($B249)),VLOOKUP($B249,specdata,2,FALSE()),"")</f>
        <v>1</v>
      </c>
      <c r="J249" s="110">
        <f t="shared" ref="J249:J254" si="46">VLOOKUP(G249,AvailabilityData,2,FALSE())</f>
        <v>0</v>
      </c>
      <c r="K249" s="110">
        <f t="shared" ref="K249:K254" si="47">I249*J249</f>
        <v>0</v>
      </c>
      <c r="L249" s="334">
        <v>1</v>
      </c>
      <c r="N249" s="51" t="s">
        <v>78</v>
      </c>
    </row>
    <row r="250" spans="1:14" ht="31.2" x14ac:dyDescent="0.3">
      <c r="A250" s="340" t="str">
        <f>IF(L250=1,"ICData-"&amp;TEXT(COUNTIF($L$4:L250, "1"), "0"), "")</f>
        <v>ICData-192</v>
      </c>
      <c r="B250" s="77" t="s">
        <v>10</v>
      </c>
      <c r="C250" s="95" t="s">
        <v>1945</v>
      </c>
      <c r="D250" s="180"/>
      <c r="E250" s="252"/>
      <c r="F250" s="87">
        <v>1</v>
      </c>
      <c r="G250" s="88" t="s">
        <v>67</v>
      </c>
      <c r="H250" s="110"/>
      <c r="I250" s="110">
        <f t="shared" si="45"/>
        <v>1</v>
      </c>
      <c r="J250" s="110">
        <f t="shared" si="46"/>
        <v>0</v>
      </c>
      <c r="K250" s="110">
        <f t="shared" si="47"/>
        <v>0</v>
      </c>
      <c r="L250" s="334">
        <v>1</v>
      </c>
      <c r="N250" s="51" t="s">
        <v>78</v>
      </c>
    </row>
    <row r="251" spans="1:14" ht="46.8" x14ac:dyDescent="0.3">
      <c r="A251" s="340" t="str">
        <f>IF(L251=1,"ICData-"&amp;TEXT(COUNTIF($L$4:L251, "1"), "0"), "")</f>
        <v>ICData-193</v>
      </c>
      <c r="B251" s="77" t="s">
        <v>10</v>
      </c>
      <c r="C251" s="95" t="s">
        <v>1946</v>
      </c>
      <c r="D251" s="180"/>
      <c r="E251" s="252"/>
      <c r="F251" s="87">
        <v>1</v>
      </c>
      <c r="G251" s="88" t="s">
        <v>67</v>
      </c>
      <c r="H251" s="110"/>
      <c r="I251" s="110">
        <f t="shared" si="45"/>
        <v>1</v>
      </c>
      <c r="J251" s="110">
        <f t="shared" si="46"/>
        <v>0</v>
      </c>
      <c r="K251" s="110">
        <f t="shared" si="47"/>
        <v>0</v>
      </c>
      <c r="L251" s="334">
        <v>1</v>
      </c>
      <c r="N251" s="51" t="s">
        <v>78</v>
      </c>
    </row>
    <row r="252" spans="1:14" ht="62.4" x14ac:dyDescent="0.3">
      <c r="A252" s="340" t="str">
        <f>IF(L252=1,"ICData-"&amp;TEXT(COUNTIF($L$4:L252, "1"), "0"), "")</f>
        <v>ICData-194</v>
      </c>
      <c r="B252" s="77" t="s">
        <v>10</v>
      </c>
      <c r="C252" s="95" t="s">
        <v>1947</v>
      </c>
      <c r="D252" s="180"/>
      <c r="E252" s="252"/>
      <c r="F252" s="87">
        <v>1</v>
      </c>
      <c r="G252" s="88" t="s">
        <v>67</v>
      </c>
      <c r="H252" s="110"/>
      <c r="I252" s="110">
        <f t="shared" si="45"/>
        <v>1</v>
      </c>
      <c r="J252" s="110">
        <f t="shared" si="46"/>
        <v>0</v>
      </c>
      <c r="K252" s="110">
        <f t="shared" si="47"/>
        <v>0</v>
      </c>
      <c r="L252" s="334">
        <v>1</v>
      </c>
      <c r="N252" s="51" t="s">
        <v>78</v>
      </c>
    </row>
    <row r="253" spans="1:14" ht="46.8" x14ac:dyDescent="0.3">
      <c r="A253" s="340" t="str">
        <f>IF(L253=1,"ICData-"&amp;TEXT(COUNTIF($L$4:L253, "1"), "0"), "")</f>
        <v>ICData-195</v>
      </c>
      <c r="B253" s="77" t="s">
        <v>10</v>
      </c>
      <c r="C253" s="95" t="s">
        <v>1948</v>
      </c>
      <c r="D253" s="180"/>
      <c r="E253" s="252"/>
      <c r="F253" s="87">
        <v>1</v>
      </c>
      <c r="G253" s="88" t="s">
        <v>67</v>
      </c>
      <c r="H253" s="110"/>
      <c r="I253" s="110">
        <f t="shared" si="45"/>
        <v>1</v>
      </c>
      <c r="J253" s="110">
        <f t="shared" si="46"/>
        <v>0</v>
      </c>
      <c r="K253" s="110">
        <f t="shared" si="47"/>
        <v>0</v>
      </c>
      <c r="L253" s="334">
        <v>1</v>
      </c>
      <c r="N253" s="51" t="s">
        <v>78</v>
      </c>
    </row>
    <row r="254" spans="1:14" ht="30" customHeight="1" x14ac:dyDescent="0.3">
      <c r="A254" s="340" t="str">
        <f>IF(L254=1,"ICData-"&amp;TEXT(COUNTIF($L$4:L254, "1"), "0"), "")</f>
        <v>ICData-196</v>
      </c>
      <c r="B254" s="112" t="s">
        <v>10</v>
      </c>
      <c r="C254" s="95" t="s">
        <v>1949</v>
      </c>
      <c r="D254" s="321"/>
      <c r="E254" s="262"/>
      <c r="F254" s="101">
        <v>1</v>
      </c>
      <c r="G254" s="88" t="s">
        <v>67</v>
      </c>
      <c r="H254" s="110"/>
      <c r="I254" s="110">
        <f t="shared" si="45"/>
        <v>1</v>
      </c>
      <c r="J254" s="110">
        <f t="shared" si="46"/>
        <v>0</v>
      </c>
      <c r="K254" s="110">
        <f t="shared" si="47"/>
        <v>0</v>
      </c>
      <c r="L254" s="334">
        <v>1</v>
      </c>
      <c r="N254" s="51" t="s">
        <v>78</v>
      </c>
    </row>
    <row r="255" spans="1:14" ht="15" customHeight="1" x14ac:dyDescent="0.3">
      <c r="A255" s="322"/>
      <c r="B255" s="53"/>
      <c r="C255" s="141" t="s">
        <v>1950</v>
      </c>
      <c r="D255" s="339"/>
      <c r="E255" s="223"/>
      <c r="F255" s="75"/>
      <c r="G255" s="417"/>
      <c r="H255" s="110"/>
      <c r="I255" s="110"/>
      <c r="J255" s="110"/>
      <c r="K255" s="110"/>
    </row>
    <row r="256" spans="1:14" ht="31.2" x14ac:dyDescent="0.3">
      <c r="A256" s="340" t="str">
        <f>IF(L256=1,"ICData-"&amp;TEXT(COUNTIF($L$4:L256, "1"), "0"), "")</f>
        <v>ICData-197</v>
      </c>
      <c r="B256" s="77" t="s">
        <v>10</v>
      </c>
      <c r="C256" s="119" t="s">
        <v>1951</v>
      </c>
      <c r="D256" s="329"/>
      <c r="E256" s="252"/>
      <c r="F256" s="81">
        <v>1</v>
      </c>
      <c r="G256" s="82" t="s">
        <v>67</v>
      </c>
      <c r="H256" s="110"/>
      <c r="I256" s="110">
        <f>IF(NOT(ISBLANK($B256)),VLOOKUP($B256,specdata,2,FALSE()),"")</f>
        <v>1</v>
      </c>
      <c r="J256" s="110">
        <f>VLOOKUP(G256,AvailabilityData,2,FALSE())</f>
        <v>0</v>
      </c>
      <c r="K256" s="110">
        <f>I256*J256</f>
        <v>0</v>
      </c>
      <c r="L256" s="334">
        <v>1</v>
      </c>
      <c r="N256" s="51" t="s">
        <v>78</v>
      </c>
    </row>
    <row r="257" spans="1:14" ht="31.2" x14ac:dyDescent="0.3">
      <c r="A257" s="330" t="str">
        <f>IF(L257=1,"ICData-"&amp;TEXT(COUNTIF($L$4:L257, "1"), "0"), "")</f>
        <v>ICData-198</v>
      </c>
      <c r="B257" s="83" t="s">
        <v>10</v>
      </c>
      <c r="C257" s="164" t="s">
        <v>1952</v>
      </c>
      <c r="D257" s="180"/>
      <c r="E257" s="253"/>
      <c r="F257" s="88">
        <v>1</v>
      </c>
      <c r="G257" s="88" t="s">
        <v>67</v>
      </c>
      <c r="H257" s="110"/>
      <c r="I257" s="110">
        <f>IF(NOT(ISBLANK($B257)),VLOOKUP($B257,specdata,2,FALSE()),"")</f>
        <v>1</v>
      </c>
      <c r="J257" s="110">
        <f>VLOOKUP(G257,AvailabilityData,2,FALSE())</f>
        <v>0</v>
      </c>
      <c r="K257" s="110">
        <f>I257*J257</f>
        <v>0</v>
      </c>
      <c r="L257" s="334">
        <v>1</v>
      </c>
      <c r="N257" s="51" t="s">
        <v>78</v>
      </c>
    </row>
    <row r="258" spans="1:14" x14ac:dyDescent="0.3">
      <c r="A258" s="331" t="str">
        <f>IF(L258=1,"ICData-"&amp;TEXT(COUNTIF($L$4:L258, "1"), "0"), "")</f>
        <v/>
      </c>
      <c r="H258" s="334"/>
    </row>
    <row r="259" spans="1:14" x14ac:dyDescent="0.3">
      <c r="H259" s="334"/>
    </row>
    <row r="260" spans="1:14" x14ac:dyDescent="0.3">
      <c r="H260" s="334"/>
    </row>
    <row r="261" spans="1:14" x14ac:dyDescent="0.3">
      <c r="H261" s="334"/>
    </row>
    <row r="262" spans="1:14" x14ac:dyDescent="0.3">
      <c r="H262" s="334"/>
    </row>
    <row r="263" spans="1:14" x14ac:dyDescent="0.3">
      <c r="H263" s="334"/>
    </row>
    <row r="264" spans="1:14" x14ac:dyDescent="0.3">
      <c r="H264" s="334"/>
    </row>
    <row r="265" spans="1:14" x14ac:dyDescent="0.3">
      <c r="H265" s="334"/>
    </row>
    <row r="266" spans="1:14" x14ac:dyDescent="0.3">
      <c r="H266" s="334"/>
    </row>
    <row r="267" spans="1:14" x14ac:dyDescent="0.3">
      <c r="H267" s="334"/>
    </row>
    <row r="268" spans="1:14" x14ac:dyDescent="0.3">
      <c r="H268" s="334"/>
    </row>
    <row r="269" spans="1:14" x14ac:dyDescent="0.3">
      <c r="H269" s="334"/>
    </row>
    <row r="270" spans="1:14" x14ac:dyDescent="0.3">
      <c r="H270" s="334"/>
    </row>
    <row r="271" spans="1:14" x14ac:dyDescent="0.3">
      <c r="H271" s="334"/>
    </row>
    <row r="272" spans="1:14" x14ac:dyDescent="0.3">
      <c r="H272" s="334"/>
    </row>
    <row r="273" spans="8:8" x14ac:dyDescent="0.3">
      <c r="H273" s="334"/>
    </row>
    <row r="274" spans="8:8" x14ac:dyDescent="0.3">
      <c r="H274" s="334"/>
    </row>
  </sheetData>
  <sheetProtection algorithmName="SHA-512" hashValue="jMBDyq+j76Ge+rC9f5ildzNe2t/DFTqBJ9SFkkLfGYAAk9QPahi4zeqSpuo6I49a96qUE5k8ceMR6WFo9FhBYg==" saltValue="ih3pzt/Ld8CMtU1dHHYDSQ==" spinCount="100000" sheet="1" objects="1" scenarios="1"/>
  <mergeCells count="1">
    <mergeCell ref="Q4:S7"/>
  </mergeCells>
  <conditionalFormatting sqref="B1:B1048576">
    <cfRule type="cellIs" dxfId="31" priority="2" operator="equal">
      <formula>"Minimal"</formula>
    </cfRule>
    <cfRule type="cellIs" dxfId="30" priority="3" operator="equal">
      <formula>"Not Needed"</formula>
    </cfRule>
    <cfRule type="cellIs" dxfId="29" priority="4" operator="equal">
      <formula>"Critical"</formula>
    </cfRule>
    <cfRule type="cellIs" dxfId="28" priority="5" operator="equal">
      <formula>"Extremely Advantageous"</formula>
    </cfRule>
  </conditionalFormatting>
  <conditionalFormatting sqref="G4:G9 G12 G14:G20 G22:G28 G30:G33 G35:G42 G44:G50 G52:G54 G56:G58 G60:G64 G66:G68 G70:G72 G75 G77:G79 G81:G84 G86:G88 G90:G96 G98 G101:G102 G104:G106 G108:G111 G113 G115 G117:G118 G120:G122 G125:G127 G129:G131 G133:G134 G136:G141 G143:G145 G147:G151 G153:G155 G157:G160 G162:G165 G167 G171:G178 G181:G183 G185:G194 G196:G205 G207:G209 G211:G213 G216:G223 G225 G227:G232 G234:G237 G239:G240 G242:G247 G249:G254 G256:G257">
    <cfRule type="cellIs" dxfId="27" priority="6" operator="equal">
      <formula>"Select from Drop Down List"</formula>
    </cfRule>
  </conditionalFormatting>
  <dataValidations count="2">
    <dataValidation type="list" allowBlank="1" showInputMessage="1" showErrorMessage="1" sqref="G4:G9 G12 G14:G20 G22:G28 G30:G33 G35:G42 G44:G50 G52:G54 G56:G58 G60:G64 G66:G68 G70:G72 G75 G77:G79 G81:G84 G86:G88 G90:G96 G98 G101:G102 G104:G106 G108:G111 G113 G115 G117:G118 G120:G122 G125:G127 G129:G131 G133:G134 G136:G141 G143:G145 G147:G151 G153:G155 G157:G160 G162:G165 G167 G171:G178 G181:G183 G185:G194 G196:G205 G207:G209 G211:G213 G216:G223 G225 G227:G232 G234:G237 G239:G240 G242:G247 G249:G254 G256:G257" xr:uid="{00000000-0002-0000-1100-000000000000}">
      <formula1>Availability</formula1>
      <formula2>0</formula2>
    </dataValidation>
    <dataValidation type="list" allowBlank="1" showInputMessage="1" showErrorMessage="1" sqref="B3:B257" xr:uid="{00000000-0002-0000-1100-000001000000}">
      <formula1>SpecType</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S84"/>
  <sheetViews>
    <sheetView zoomScaleNormal="100" zoomScalePageLayoutView="80" workbookViewId="0">
      <selection activeCell="Q3" sqref="Q3:S6"/>
    </sheetView>
  </sheetViews>
  <sheetFormatPr defaultColWidth="9" defaultRowHeight="15.6" x14ac:dyDescent="0.3"/>
  <cols>
    <col min="1" max="1" width="10.59765625" style="41" customWidth="1"/>
    <col min="2" max="2" width="14.59765625" style="41" customWidth="1"/>
    <col min="3" max="3" width="65.59765625" style="42" customWidth="1"/>
    <col min="4" max="4" width="65.59765625" style="43" customWidth="1"/>
    <col min="5" max="5" width="5.8984375" style="43" hidden="1" customWidth="1"/>
    <col min="6" max="6" width="4.898437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1953</v>
      </c>
      <c r="N1" s="50" t="s">
        <v>71</v>
      </c>
    </row>
    <row r="2" spans="1:19" x14ac:dyDescent="0.3">
      <c r="A2" s="208" t="s">
        <v>1954</v>
      </c>
      <c r="B2" s="209"/>
      <c r="C2" s="210"/>
      <c r="D2" s="211"/>
      <c r="E2" s="212"/>
      <c r="F2" s="212"/>
      <c r="G2" s="410"/>
      <c r="H2" s="110">
        <f>COUNTA(B3:B84)</f>
        <v>57</v>
      </c>
      <c r="K2" s="110">
        <f>SUM(K3:K84)</f>
        <v>0</v>
      </c>
    </row>
    <row r="3" spans="1:19" ht="29.4" customHeight="1" x14ac:dyDescent="0.3">
      <c r="A3" s="213" t="str">
        <f>IF(L3=1,"PREM-"&amp;TEXT(COUNTIF($L$3:L3, "1"), "0"), "")</f>
        <v>PREM-1</v>
      </c>
      <c r="B3" s="112" t="s">
        <v>9</v>
      </c>
      <c r="C3" s="189" t="s">
        <v>1955</v>
      </c>
      <c r="D3" s="137"/>
      <c r="E3" s="214"/>
      <c r="F3" s="101">
        <v>1</v>
      </c>
      <c r="G3" s="88" t="s">
        <v>67</v>
      </c>
      <c r="H3" s="44">
        <f>COUNTIF(G:G,"=Select from Drop Down List")</f>
        <v>57</v>
      </c>
      <c r="I3" s="110">
        <f>IF(NOT(ISBLANK($B3)),VLOOKUP($B3,specdata,2,FALSE()),"")</f>
        <v>5</v>
      </c>
      <c r="J3" s="110">
        <f>VLOOKUP(G3,AvailabilityData,2,FALSE())</f>
        <v>0</v>
      </c>
      <c r="K3" s="110">
        <f>I3*J3</f>
        <v>0</v>
      </c>
      <c r="L3" s="43">
        <v>1</v>
      </c>
      <c r="N3" s="51" t="s">
        <v>78</v>
      </c>
      <c r="Q3" s="443"/>
      <c r="R3" s="443"/>
      <c r="S3" s="443"/>
    </row>
    <row r="4" spans="1:19" ht="62.4" x14ac:dyDescent="0.3">
      <c r="A4" s="249"/>
      <c r="B4" s="53"/>
      <c r="C4" s="344" t="s">
        <v>1956</v>
      </c>
      <c r="D4" s="345"/>
      <c r="E4" s="223"/>
      <c r="F4" s="75"/>
      <c r="G4" s="411"/>
      <c r="H4" s="44">
        <f>COUNTIF(G:G,"=Function Available")</f>
        <v>0</v>
      </c>
      <c r="Q4" s="443"/>
      <c r="R4" s="443"/>
      <c r="S4" s="443"/>
    </row>
    <row r="5" spans="1:19" ht="15" customHeight="1" x14ac:dyDescent="0.3">
      <c r="A5" s="247"/>
      <c r="B5" s="121"/>
      <c r="C5" s="346" t="s">
        <v>1957</v>
      </c>
      <c r="D5" s="123"/>
      <c r="E5" s="222"/>
      <c r="F5" s="125"/>
      <c r="G5" s="411"/>
      <c r="H5" s="44">
        <f>COUNTIF(F:G,"=Function Not Available")</f>
        <v>0</v>
      </c>
      <c r="Q5" s="443"/>
      <c r="R5" s="443"/>
      <c r="S5" s="443"/>
    </row>
    <row r="6" spans="1:19" ht="30" customHeight="1" x14ac:dyDescent="0.3">
      <c r="A6" s="249"/>
      <c r="B6" s="53"/>
      <c r="C6" s="344" t="s">
        <v>1958</v>
      </c>
      <c r="D6" s="127"/>
      <c r="E6" s="223"/>
      <c r="F6" s="75"/>
      <c r="G6" s="411"/>
      <c r="H6" s="44">
        <f>COUNTIF(G:G,"=Exception")</f>
        <v>0</v>
      </c>
      <c r="Q6" s="443"/>
      <c r="R6" s="443"/>
      <c r="S6" s="443"/>
    </row>
    <row r="7" spans="1:19" ht="46.8" x14ac:dyDescent="0.3">
      <c r="A7" s="213" t="str">
        <f>IF(L7=1,"PREM-"&amp;TEXT(COUNTIF($L$3:L7, "1"), "0"), "")</f>
        <v>PREM-2</v>
      </c>
      <c r="B7" s="112" t="s">
        <v>9</v>
      </c>
      <c r="C7" s="347" t="s">
        <v>1959</v>
      </c>
      <c r="D7" s="130"/>
      <c r="E7" s="262"/>
      <c r="F7" s="116">
        <v>1</v>
      </c>
      <c r="G7" s="82" t="s">
        <v>67</v>
      </c>
      <c r="H7" s="396">
        <f>COUNTIFS(B:B,"=Critical",G:G,"=Select from Drop Down List")</f>
        <v>38</v>
      </c>
      <c r="I7" s="110">
        <f>IF(NOT(ISBLANK($B7)),VLOOKUP($B7,specdata,2,FALSE()),"")</f>
        <v>5</v>
      </c>
      <c r="J7" s="110">
        <f>VLOOKUP(G7,AvailabilityData,2,FALSE())</f>
        <v>0</v>
      </c>
      <c r="K7" s="110">
        <f>I7*J7</f>
        <v>0</v>
      </c>
      <c r="L7" s="43">
        <v>1</v>
      </c>
      <c r="N7" s="51" t="s">
        <v>78</v>
      </c>
    </row>
    <row r="8" spans="1:19" ht="46.8" x14ac:dyDescent="0.3">
      <c r="A8" s="249"/>
      <c r="B8" s="53"/>
      <c r="C8" s="344" t="s">
        <v>1960</v>
      </c>
      <c r="D8" s="127"/>
      <c r="E8" s="223"/>
      <c r="F8" s="75"/>
      <c r="G8" s="411"/>
      <c r="H8" s="396">
        <f>COUNTIFS(B:B,"=Critical",G:G,"=Function Available")</f>
        <v>0</v>
      </c>
    </row>
    <row r="9" spans="1:19" ht="30" customHeight="1" x14ac:dyDescent="0.3">
      <c r="A9" s="213" t="str">
        <f>IF(L9=1,"PREM-"&amp;TEXT(COUNTIF($L$3:L9, "1"), "0"), "")</f>
        <v>PREM-3</v>
      </c>
      <c r="B9" s="77" t="s">
        <v>9</v>
      </c>
      <c r="C9" s="348" t="s">
        <v>1961</v>
      </c>
      <c r="D9" s="143"/>
      <c r="E9" s="252"/>
      <c r="F9" s="81">
        <v>1</v>
      </c>
      <c r="G9" s="82" t="s">
        <v>67</v>
      </c>
      <c r="H9" s="396">
        <f>COUNTIFS(B:B,"=Critical",G:G,"=Function Not Available")</f>
        <v>0</v>
      </c>
      <c r="I9" s="110">
        <f>IF(NOT(ISBLANK($B9)),VLOOKUP($B9,specdata,2,FALSE()),"")</f>
        <v>5</v>
      </c>
      <c r="J9" s="110">
        <f>VLOOKUP(G9,AvailabilityData,2,FALSE())</f>
        <v>0</v>
      </c>
      <c r="K9" s="110">
        <f>I9*J9</f>
        <v>0</v>
      </c>
      <c r="L9" s="43">
        <v>1</v>
      </c>
      <c r="N9" s="51" t="s">
        <v>78</v>
      </c>
    </row>
    <row r="10" spans="1:19" ht="30" customHeight="1" x14ac:dyDescent="0.3">
      <c r="A10" s="213" t="str">
        <f>IF(L10=1,"PREM-"&amp;TEXT(COUNTIF($L$3:L10, "1"), "0"), "")</f>
        <v>PREM-4</v>
      </c>
      <c r="B10" s="112" t="s">
        <v>9</v>
      </c>
      <c r="C10" s="349" t="s">
        <v>1962</v>
      </c>
      <c r="D10" s="137"/>
      <c r="E10" s="214"/>
      <c r="F10" s="101">
        <v>1</v>
      </c>
      <c r="G10" s="88" t="s">
        <v>67</v>
      </c>
      <c r="H10" s="396">
        <f>COUNTIFS(B:B,"=Critical",G:G,"=Exception")</f>
        <v>0</v>
      </c>
      <c r="I10" s="110">
        <f>IF(NOT(ISBLANK($B10)),VLOOKUP($B10,specdata,2,FALSE()),"")</f>
        <v>5</v>
      </c>
      <c r="J10" s="110">
        <f>VLOOKUP(G10,AvailabilityData,2,FALSE())</f>
        <v>0</v>
      </c>
      <c r="K10" s="110">
        <f>I10*J10</f>
        <v>0</v>
      </c>
      <c r="L10" s="43">
        <v>1</v>
      </c>
      <c r="N10" s="51" t="s">
        <v>78</v>
      </c>
    </row>
    <row r="11" spans="1:19" ht="46.8" x14ac:dyDescent="0.3">
      <c r="A11" s="249"/>
      <c r="B11" s="53"/>
      <c r="C11" s="344" t="s">
        <v>1963</v>
      </c>
      <c r="D11" s="127"/>
      <c r="E11" s="223"/>
      <c r="F11" s="75"/>
      <c r="G11" s="411"/>
      <c r="H11" s="397">
        <f>COUNTIFS(B:B,"=Important",G:G,"=Select from Drop Down List")</f>
        <v>15</v>
      </c>
    </row>
    <row r="12" spans="1:19" ht="46.8" x14ac:dyDescent="0.3">
      <c r="A12" s="213" t="str">
        <f>IF(L12=1,"PREM-"&amp;TEXT(COUNTIF($L$3:L12, "1"), "0"), "")</f>
        <v>PREM-5</v>
      </c>
      <c r="B12" s="77" t="s">
        <v>9</v>
      </c>
      <c r="C12" s="348" t="s">
        <v>1964</v>
      </c>
      <c r="D12" s="143"/>
      <c r="E12" s="252"/>
      <c r="F12" s="81">
        <v>1</v>
      </c>
      <c r="G12" s="82" t="s">
        <v>67</v>
      </c>
      <c r="H12" s="397">
        <f>COUNTIFS(B:B,"=Important",G:G,"=Function Available")</f>
        <v>0</v>
      </c>
      <c r="I12" s="110">
        <f>IF(NOT(ISBLANK($B12)),VLOOKUP($B12,specdata,2,FALSE()),"")</f>
        <v>5</v>
      </c>
      <c r="J12" s="110">
        <f>VLOOKUP(G12,AvailabilityData,2,FALSE())</f>
        <v>0</v>
      </c>
      <c r="K12" s="110">
        <f>I12*J12</f>
        <v>0</v>
      </c>
      <c r="L12" s="43">
        <v>1</v>
      </c>
      <c r="N12" s="51" t="s">
        <v>78</v>
      </c>
    </row>
    <row r="13" spans="1:19" ht="46.8" x14ac:dyDescent="0.3">
      <c r="A13" s="213" t="str">
        <f>IF(L13=1,"PREM-"&amp;TEXT(COUNTIF($L$3:L13, "1"), "0"), "")</f>
        <v>PREM-6</v>
      </c>
      <c r="B13" s="77" t="s">
        <v>9</v>
      </c>
      <c r="C13" s="350" t="s">
        <v>1965</v>
      </c>
      <c r="D13" s="133"/>
      <c r="E13" s="253"/>
      <c r="F13" s="87">
        <v>1</v>
      </c>
      <c r="G13" s="88" t="s">
        <v>67</v>
      </c>
      <c r="H13" s="397">
        <f>COUNTIFS(B:B,"=Important",G:G,"=Function Not Available")</f>
        <v>0</v>
      </c>
      <c r="I13" s="110">
        <f>IF(NOT(ISBLANK($B13)),VLOOKUP($B13,specdata,2,FALSE()),"")</f>
        <v>5</v>
      </c>
      <c r="J13" s="110">
        <f>VLOOKUP(G13,AvailabilityData,2,FALSE())</f>
        <v>0</v>
      </c>
      <c r="K13" s="110">
        <f>I13*J13</f>
        <v>0</v>
      </c>
      <c r="L13" s="43">
        <v>1</v>
      </c>
      <c r="N13" s="51" t="s">
        <v>78</v>
      </c>
    </row>
    <row r="14" spans="1:19" ht="30" customHeight="1" x14ac:dyDescent="0.3">
      <c r="A14" s="213" t="str">
        <f>IF(L14=1,"PREM-"&amp;TEXT(COUNTIF($L$3:L14, "1"), "0"), "")</f>
        <v>PREM-7</v>
      </c>
      <c r="B14" s="77" t="s">
        <v>9</v>
      </c>
      <c r="C14" s="350" t="s">
        <v>1966</v>
      </c>
      <c r="D14" s="133"/>
      <c r="E14" s="253"/>
      <c r="F14" s="87">
        <v>1</v>
      </c>
      <c r="G14" s="88" t="s">
        <v>67</v>
      </c>
      <c r="H14" s="397">
        <f>COUNTIFS(B:B,"=Important",G:G,"=Exception")</f>
        <v>0</v>
      </c>
      <c r="I14" s="110">
        <f>IF(NOT(ISBLANK($B14)),VLOOKUP($B14,specdata,2,FALSE()),"")</f>
        <v>5</v>
      </c>
      <c r="J14" s="110">
        <f>VLOOKUP(G14,AvailabilityData,2,FALSE())</f>
        <v>0</v>
      </c>
      <c r="K14" s="110">
        <f>I14*J14</f>
        <v>0</v>
      </c>
      <c r="L14" s="43">
        <v>1</v>
      </c>
      <c r="N14" s="51" t="s">
        <v>78</v>
      </c>
    </row>
    <row r="15" spans="1:19" ht="30" customHeight="1" x14ac:dyDescent="0.3">
      <c r="A15" s="213" t="str">
        <f>IF(L15=1,"PREM-"&amp;TEXT(COUNTIF($L$3:L15, "1"), "0"), "")</f>
        <v>PREM-8</v>
      </c>
      <c r="B15" s="77" t="s">
        <v>9</v>
      </c>
      <c r="C15" s="350" t="s">
        <v>1967</v>
      </c>
      <c r="D15" s="133"/>
      <c r="E15" s="253"/>
      <c r="F15" s="87">
        <v>1</v>
      </c>
      <c r="G15" s="88" t="s">
        <v>67</v>
      </c>
      <c r="H15" s="142">
        <f>COUNTIFS(B:B,"=Informational",G:G,"=Select from Drop Down List")</f>
        <v>4</v>
      </c>
      <c r="I15" s="110">
        <f>IF(NOT(ISBLANK($B15)),VLOOKUP($B15,specdata,2,FALSE()),"")</f>
        <v>5</v>
      </c>
      <c r="J15" s="110">
        <f>VLOOKUP(G15,AvailabilityData,2,FALSE())</f>
        <v>0</v>
      </c>
      <c r="K15" s="110">
        <f>I15*J15</f>
        <v>0</v>
      </c>
      <c r="L15" s="43">
        <v>1</v>
      </c>
      <c r="N15" s="51" t="s">
        <v>78</v>
      </c>
    </row>
    <row r="16" spans="1:19" ht="46.8" x14ac:dyDescent="0.3">
      <c r="A16" s="213" t="str">
        <f>IF(L16=1,"PREM-"&amp;TEXT(COUNTIF($L$3:L16, "1"), "0"), "")</f>
        <v>PREM-9</v>
      </c>
      <c r="B16" s="112" t="s">
        <v>9</v>
      </c>
      <c r="C16" s="349" t="s">
        <v>1968</v>
      </c>
      <c r="D16" s="137"/>
      <c r="E16" s="214"/>
      <c r="F16" s="101">
        <v>1</v>
      </c>
      <c r="G16" s="88" t="s">
        <v>67</v>
      </c>
      <c r="H16" s="142">
        <f>COUNTIFS(B:B,"=Informational",G:G,"=Function Available")</f>
        <v>0</v>
      </c>
      <c r="I16" s="110">
        <f>IF(NOT(ISBLANK($B16)),VLOOKUP($B16,specdata,2,FALSE()),"")</f>
        <v>5</v>
      </c>
      <c r="J16" s="110">
        <f>VLOOKUP(G16,AvailabilityData,2,FALSE())</f>
        <v>0</v>
      </c>
      <c r="K16" s="110">
        <f>I16*J16</f>
        <v>0</v>
      </c>
      <c r="L16" s="43">
        <v>1</v>
      </c>
      <c r="N16" s="51" t="s">
        <v>78</v>
      </c>
    </row>
    <row r="17" spans="1:14" ht="15" customHeight="1" x14ac:dyDescent="0.3">
      <c r="A17" s="249"/>
      <c r="B17" s="53"/>
      <c r="C17" s="118" t="s">
        <v>1969</v>
      </c>
      <c r="D17" s="127"/>
      <c r="E17" s="223"/>
      <c r="F17" s="75"/>
      <c r="G17" s="411"/>
      <c r="H17" s="142">
        <f>COUNTIFS(B:B,"=Informational",G:G,"=Function Not Available")</f>
        <v>0</v>
      </c>
    </row>
    <row r="18" spans="1:14" ht="46.8" x14ac:dyDescent="0.3">
      <c r="A18" s="213" t="str">
        <f>IF(L18=1,"PREM-"&amp;TEXT(COUNTIF($L$3:L18, "1"), "0"), "")</f>
        <v>PREM-10</v>
      </c>
      <c r="B18" s="112" t="s">
        <v>9</v>
      </c>
      <c r="C18" s="347" t="s">
        <v>1970</v>
      </c>
      <c r="D18" s="130"/>
      <c r="E18" s="262"/>
      <c r="F18" s="116">
        <v>1</v>
      </c>
      <c r="G18" s="82" t="s">
        <v>67</v>
      </c>
      <c r="H18" s="142">
        <f>COUNTIFS(B:B,"=Informational",G:G,"=Exception")</f>
        <v>0</v>
      </c>
      <c r="I18" s="110">
        <f>IF(NOT(ISBLANK($B18)),VLOOKUP($B18,specdata,2,FALSE()),"")</f>
        <v>5</v>
      </c>
      <c r="J18" s="110">
        <f>VLOOKUP(G18,AvailabilityData,2,FALSE())</f>
        <v>0</v>
      </c>
      <c r="K18" s="110">
        <f>I18*J18</f>
        <v>0</v>
      </c>
      <c r="L18" s="43">
        <v>1</v>
      </c>
      <c r="N18" s="51" t="s">
        <v>78</v>
      </c>
    </row>
    <row r="19" spans="1:14" ht="78" x14ac:dyDescent="0.3">
      <c r="A19" s="249"/>
      <c r="B19" s="53"/>
      <c r="C19" s="344" t="s">
        <v>1971</v>
      </c>
      <c r="D19" s="127"/>
      <c r="E19" s="223"/>
      <c r="F19" s="75"/>
      <c r="G19" s="411"/>
    </row>
    <row r="20" spans="1:14" ht="15" customHeight="1" x14ac:dyDescent="0.3">
      <c r="A20" s="300"/>
      <c r="B20" s="146"/>
      <c r="C20" s="351" t="s">
        <v>1972</v>
      </c>
      <c r="D20" s="148"/>
      <c r="E20" s="259"/>
      <c r="F20" s="150"/>
      <c r="G20" s="411"/>
    </row>
    <row r="21" spans="1:14" ht="46.8" x14ac:dyDescent="0.3">
      <c r="A21" s="213" t="str">
        <f>IF(L21=1,"PREM-"&amp;TEXT(COUNTIF($L$3:L21, "1"), "0"), "")</f>
        <v>PREM-11</v>
      </c>
      <c r="B21" s="112" t="s">
        <v>9</v>
      </c>
      <c r="C21" s="347" t="s">
        <v>1973</v>
      </c>
      <c r="D21" s="130"/>
      <c r="E21" s="262"/>
      <c r="F21" s="116">
        <v>1</v>
      </c>
      <c r="G21" s="82" t="s">
        <v>67</v>
      </c>
      <c r="I21" s="110">
        <f>IF(NOT(ISBLANK($B21)),VLOOKUP($B21,specdata,2,FALSE()),"")</f>
        <v>5</v>
      </c>
      <c r="J21" s="110">
        <f>VLOOKUP(G21,AvailabilityData,2,FALSE())</f>
        <v>0</v>
      </c>
      <c r="K21" s="110">
        <f>I21*J21</f>
        <v>0</v>
      </c>
      <c r="L21" s="43">
        <v>1</v>
      </c>
      <c r="N21" s="51" t="s">
        <v>78</v>
      </c>
    </row>
    <row r="22" spans="1:14" ht="15" customHeight="1" x14ac:dyDescent="0.3">
      <c r="A22" s="249"/>
      <c r="B22" s="53"/>
      <c r="C22" s="352" t="s">
        <v>1974</v>
      </c>
      <c r="D22" s="127"/>
      <c r="E22" s="223"/>
      <c r="F22" s="75"/>
      <c r="G22" s="411"/>
    </row>
    <row r="23" spans="1:14" ht="30" customHeight="1" x14ac:dyDescent="0.3">
      <c r="A23" s="213" t="str">
        <f>IF(L23=1,"PREM-"&amp;TEXT(COUNTIF($L$3:L23, "1"), "0"), "")</f>
        <v>PREM-12</v>
      </c>
      <c r="B23" s="77" t="s">
        <v>9</v>
      </c>
      <c r="C23" s="353" t="s">
        <v>1975</v>
      </c>
      <c r="D23" s="143"/>
      <c r="E23" s="252"/>
      <c r="F23" s="81">
        <v>1</v>
      </c>
      <c r="G23" s="82" t="s">
        <v>67</v>
      </c>
      <c r="I23" s="110">
        <f>IF(NOT(ISBLANK($B23)),VLOOKUP($B23,specdata,2,FALSE()),"")</f>
        <v>5</v>
      </c>
      <c r="J23" s="110">
        <f>VLOOKUP(G23,AvailabilityData,2,FALSE())</f>
        <v>0</v>
      </c>
      <c r="K23" s="110">
        <f>I23*J23</f>
        <v>0</v>
      </c>
      <c r="L23" s="43">
        <v>1</v>
      </c>
      <c r="N23" s="51" t="s">
        <v>78</v>
      </c>
    </row>
    <row r="24" spans="1:14" ht="30" customHeight="1" x14ac:dyDescent="0.3">
      <c r="A24" s="213" t="str">
        <f>IF(L24=1,"PREM-"&amp;TEXT(COUNTIF($L$3:L24, "1"), "0"), "")</f>
        <v>PREM-13</v>
      </c>
      <c r="B24" s="77" t="s">
        <v>9</v>
      </c>
      <c r="C24" s="354" t="s">
        <v>1976</v>
      </c>
      <c r="D24" s="143"/>
      <c r="E24" s="253"/>
      <c r="F24" s="87">
        <v>1</v>
      </c>
      <c r="G24" s="88" t="s">
        <v>67</v>
      </c>
      <c r="I24" s="110">
        <f>IF(NOT(ISBLANK($B24)),VLOOKUP($B24,specdata,2,FALSE()),"")</f>
        <v>5</v>
      </c>
      <c r="J24" s="110">
        <f>VLOOKUP(G24,AvailabilityData,2,FALSE())</f>
        <v>0</v>
      </c>
      <c r="K24" s="110">
        <f>I24*J24</f>
        <v>0</v>
      </c>
      <c r="L24" s="43">
        <v>1</v>
      </c>
      <c r="N24" s="51" t="s">
        <v>78</v>
      </c>
    </row>
    <row r="25" spans="1:14" ht="30" customHeight="1" x14ac:dyDescent="0.3">
      <c r="A25" s="213" t="str">
        <f>IF(L25=1,"PREM-"&amp;TEXT(COUNTIF($L$3:L25, "1"), "0"), "")</f>
        <v>PREM-14</v>
      </c>
      <c r="B25" s="77" t="s">
        <v>9</v>
      </c>
      <c r="C25" s="354" t="s">
        <v>1977</v>
      </c>
      <c r="D25" s="133"/>
      <c r="E25" s="253"/>
      <c r="F25" s="87">
        <v>1</v>
      </c>
      <c r="G25" s="88" t="s">
        <v>67</v>
      </c>
      <c r="I25" s="110">
        <f>IF(NOT(ISBLANK($B25)),VLOOKUP($B25,specdata,2,FALSE()),"")</f>
        <v>5</v>
      </c>
      <c r="J25" s="110">
        <f>VLOOKUP(G25,AvailabilityData,2,FALSE())</f>
        <v>0</v>
      </c>
      <c r="K25" s="110">
        <f>I25*J25</f>
        <v>0</v>
      </c>
      <c r="L25" s="43">
        <v>1</v>
      </c>
      <c r="N25" s="51" t="s">
        <v>78</v>
      </c>
    </row>
    <row r="26" spans="1:14" ht="30" customHeight="1" x14ac:dyDescent="0.3">
      <c r="A26" s="213" t="str">
        <f>IF(L26=1,"PREM-"&amp;TEXT(COUNTIF($L$3:L26, "1"), "0"), "")</f>
        <v>PREM-15</v>
      </c>
      <c r="B26" s="77" t="s">
        <v>9</v>
      </c>
      <c r="C26" s="354" t="s">
        <v>1978</v>
      </c>
      <c r="D26" s="133"/>
      <c r="E26" s="253"/>
      <c r="F26" s="87">
        <v>1</v>
      </c>
      <c r="G26" s="88" t="s">
        <v>67</v>
      </c>
      <c r="I26" s="110">
        <f>IF(NOT(ISBLANK($B26)),VLOOKUP($B26,specdata,2,FALSE()),"")</f>
        <v>5</v>
      </c>
      <c r="J26" s="110">
        <f>VLOOKUP(G26,AvailabilityData,2,FALSE())</f>
        <v>0</v>
      </c>
      <c r="K26" s="110">
        <f>I26*J26</f>
        <v>0</v>
      </c>
      <c r="L26" s="43">
        <v>1</v>
      </c>
      <c r="N26" s="51" t="s">
        <v>78</v>
      </c>
    </row>
    <row r="27" spans="1:14" ht="30" customHeight="1" x14ac:dyDescent="0.3">
      <c r="A27" s="213" t="str">
        <f>IF(L27=1,"PREM-"&amp;TEXT(COUNTIF($L$3:L27, "1"), "0"), "")</f>
        <v>PREM-16</v>
      </c>
      <c r="B27" s="112" t="s">
        <v>9</v>
      </c>
      <c r="C27" s="189" t="s">
        <v>1979</v>
      </c>
      <c r="D27" s="137"/>
      <c r="E27" s="214"/>
      <c r="F27" s="101">
        <v>1</v>
      </c>
      <c r="G27" s="88" t="s">
        <v>67</v>
      </c>
      <c r="I27" s="110">
        <f>IF(NOT(ISBLANK($B27)),VLOOKUP($B27,specdata,2,FALSE()),"")</f>
        <v>5</v>
      </c>
      <c r="J27" s="110">
        <f>VLOOKUP(G27,AvailabilityData,2,FALSE())</f>
        <v>0</v>
      </c>
      <c r="K27" s="110">
        <f>I27*J27</f>
        <v>0</v>
      </c>
      <c r="L27" s="43">
        <v>1</v>
      </c>
      <c r="N27" s="51" t="s">
        <v>78</v>
      </c>
    </row>
    <row r="28" spans="1:14" ht="15" customHeight="1" x14ac:dyDescent="0.3">
      <c r="A28" s="249"/>
      <c r="B28" s="53"/>
      <c r="C28" s="352" t="s">
        <v>1980</v>
      </c>
      <c r="D28" s="127"/>
      <c r="E28" s="223"/>
      <c r="F28" s="75"/>
      <c r="G28" s="411"/>
    </row>
    <row r="29" spans="1:14" ht="46.8" x14ac:dyDescent="0.3">
      <c r="A29" s="213" t="str">
        <f>IF(L29=1,"PREM-"&amp;TEXT(COUNTIF($L$3:L29, "1"), "0"), "")</f>
        <v>PREM-17</v>
      </c>
      <c r="B29" s="77" t="s">
        <v>9</v>
      </c>
      <c r="C29" s="353" t="s">
        <v>1981</v>
      </c>
      <c r="D29" s="143"/>
      <c r="E29" s="252"/>
      <c r="F29" s="81">
        <v>1</v>
      </c>
      <c r="G29" s="82" t="s">
        <v>67</v>
      </c>
      <c r="I29" s="110">
        <f>IF(NOT(ISBLANK($B29)),VLOOKUP($B29,specdata,2,FALSE()),"")</f>
        <v>5</v>
      </c>
      <c r="J29" s="110">
        <f>VLOOKUP(G29,AvailabilityData,2,FALSE())</f>
        <v>0</v>
      </c>
      <c r="K29" s="110">
        <f>I29*J29</f>
        <v>0</v>
      </c>
      <c r="L29" s="43">
        <v>1</v>
      </c>
      <c r="N29" s="51" t="s">
        <v>78</v>
      </c>
    </row>
    <row r="30" spans="1:14" ht="30" customHeight="1" x14ac:dyDescent="0.3">
      <c r="A30" s="213" t="str">
        <f>IF(L30=1,"PREM-"&amp;TEXT(COUNTIF($L$3:L30, "1"), "0"), "")</f>
        <v>PREM-18</v>
      </c>
      <c r="B30" s="77" t="s">
        <v>9</v>
      </c>
      <c r="C30" s="354" t="s">
        <v>1982</v>
      </c>
      <c r="D30" s="133"/>
      <c r="E30" s="253"/>
      <c r="F30" s="87">
        <v>1</v>
      </c>
      <c r="G30" s="88" t="s">
        <v>67</v>
      </c>
      <c r="I30" s="110">
        <f>IF(NOT(ISBLANK($B30)),VLOOKUP($B30,specdata,2,FALSE()),"")</f>
        <v>5</v>
      </c>
      <c r="J30" s="110">
        <f>VLOOKUP(G30,AvailabilityData,2,FALSE())</f>
        <v>0</v>
      </c>
      <c r="K30" s="110">
        <f>I30*J30</f>
        <v>0</v>
      </c>
      <c r="L30" s="43">
        <v>1</v>
      </c>
      <c r="N30" s="51" t="s">
        <v>78</v>
      </c>
    </row>
    <row r="31" spans="1:14" ht="30" customHeight="1" x14ac:dyDescent="0.3">
      <c r="A31" s="213" t="str">
        <f>IF(L31=1,"PREM-"&amp;TEXT(COUNTIF($L$3:L31, "1"), "0"), "")</f>
        <v>PREM-19</v>
      </c>
      <c r="B31" s="112" t="s">
        <v>9</v>
      </c>
      <c r="C31" s="189" t="s">
        <v>1983</v>
      </c>
      <c r="D31" s="137"/>
      <c r="E31" s="214"/>
      <c r="F31" s="101">
        <v>1</v>
      </c>
      <c r="G31" s="88" t="s">
        <v>67</v>
      </c>
      <c r="I31" s="110">
        <f>IF(NOT(ISBLANK($B31)),VLOOKUP($B31,specdata,2,FALSE()),"")</f>
        <v>5</v>
      </c>
      <c r="J31" s="110">
        <f>VLOOKUP(G31,AvailabilityData,2,FALSE())</f>
        <v>0</v>
      </c>
      <c r="K31" s="110">
        <f>I31*J31</f>
        <v>0</v>
      </c>
      <c r="L31" s="43">
        <v>1</v>
      </c>
      <c r="N31" s="51" t="s">
        <v>78</v>
      </c>
    </row>
    <row r="32" spans="1:14" ht="15" customHeight="1" x14ac:dyDescent="0.3">
      <c r="A32" s="247"/>
      <c r="B32" s="121"/>
      <c r="C32" s="355" t="s">
        <v>1984</v>
      </c>
      <c r="D32" s="123"/>
      <c r="E32" s="222"/>
      <c r="F32" s="125"/>
      <c r="G32" s="411"/>
    </row>
    <row r="33" spans="1:14" ht="30" customHeight="1" x14ac:dyDescent="0.3">
      <c r="A33" s="247"/>
      <c r="B33" s="121"/>
      <c r="C33" s="356" t="s">
        <v>1985</v>
      </c>
      <c r="D33" s="123"/>
      <c r="E33" s="222"/>
      <c r="F33" s="125"/>
      <c r="G33" s="411"/>
    </row>
    <row r="34" spans="1:14" ht="30" customHeight="1" x14ac:dyDescent="0.3">
      <c r="A34" s="249"/>
      <c r="B34" s="53"/>
      <c r="C34" s="344" t="s">
        <v>1986</v>
      </c>
      <c r="D34" s="127"/>
      <c r="E34" s="223"/>
      <c r="F34" s="75"/>
      <c r="G34" s="411"/>
    </row>
    <row r="35" spans="1:14" ht="30" customHeight="1" x14ac:dyDescent="0.3">
      <c r="A35" s="213" t="str">
        <f>IF(L35=1,"PREM-"&amp;TEXT(COUNTIF($L$3:L35, "1"), "0"), "")</f>
        <v>PREM-20</v>
      </c>
      <c r="B35" s="77" t="s">
        <v>9</v>
      </c>
      <c r="C35" s="348" t="s">
        <v>704</v>
      </c>
      <c r="D35" s="143"/>
      <c r="E35" s="252"/>
      <c r="F35" s="81">
        <v>1</v>
      </c>
      <c r="G35" s="82" t="s">
        <v>67</v>
      </c>
      <c r="I35" s="110">
        <f t="shared" ref="I35:I43" si="0">IF(NOT(ISBLANK($B35)),VLOOKUP($B35,specdata,2,FALSE()),"")</f>
        <v>5</v>
      </c>
      <c r="J35" s="110">
        <f t="shared" ref="J35:J43" si="1">VLOOKUP(G35,AvailabilityData,2,FALSE())</f>
        <v>0</v>
      </c>
      <c r="K35" s="110">
        <f t="shared" ref="K35:K43" si="2">I35*J35</f>
        <v>0</v>
      </c>
      <c r="L35" s="43">
        <v>1</v>
      </c>
      <c r="N35" s="51" t="s">
        <v>78</v>
      </c>
    </row>
    <row r="36" spans="1:14" ht="30" customHeight="1" x14ac:dyDescent="0.3">
      <c r="A36" s="213" t="str">
        <f>IF(L36=1,"PREM-"&amp;TEXT(COUNTIF($L$3:L36, "1"), "0"), "")</f>
        <v>PREM-21</v>
      </c>
      <c r="B36" s="77" t="s">
        <v>9</v>
      </c>
      <c r="C36" s="350" t="s">
        <v>1987</v>
      </c>
      <c r="D36" s="133"/>
      <c r="E36" s="253"/>
      <c r="F36" s="87">
        <v>1</v>
      </c>
      <c r="G36" s="88" t="s">
        <v>67</v>
      </c>
      <c r="I36" s="110">
        <f t="shared" si="0"/>
        <v>5</v>
      </c>
      <c r="J36" s="110">
        <f t="shared" si="1"/>
        <v>0</v>
      </c>
      <c r="K36" s="110">
        <f t="shared" si="2"/>
        <v>0</v>
      </c>
      <c r="L36" s="43">
        <v>1</v>
      </c>
      <c r="N36" s="51" t="s">
        <v>78</v>
      </c>
    </row>
    <row r="37" spans="1:14" ht="30" customHeight="1" x14ac:dyDescent="0.3">
      <c r="A37" s="213" t="str">
        <f>IF(L37=1,"PREM-"&amp;TEXT(COUNTIF($L$3:L37, "1"), "0"), "")</f>
        <v>PREM-22</v>
      </c>
      <c r="B37" s="77" t="s">
        <v>9</v>
      </c>
      <c r="C37" s="350" t="s">
        <v>1988</v>
      </c>
      <c r="D37" s="133"/>
      <c r="E37" s="253"/>
      <c r="F37" s="87">
        <v>1</v>
      </c>
      <c r="G37" s="88" t="s">
        <v>67</v>
      </c>
      <c r="I37" s="110">
        <f t="shared" si="0"/>
        <v>5</v>
      </c>
      <c r="J37" s="110">
        <f t="shared" si="1"/>
        <v>0</v>
      </c>
      <c r="K37" s="110">
        <f t="shared" si="2"/>
        <v>0</v>
      </c>
      <c r="L37" s="43">
        <v>1</v>
      </c>
      <c r="N37" s="51" t="s">
        <v>78</v>
      </c>
    </row>
    <row r="38" spans="1:14" ht="31.2" x14ac:dyDescent="0.3">
      <c r="A38" s="213" t="str">
        <f>IF(L38=1,"PREM-"&amp;TEXT(COUNTIF($L$3:L38, "1"), "0"), "")</f>
        <v>PREM-23</v>
      </c>
      <c r="B38" s="77" t="s">
        <v>9</v>
      </c>
      <c r="C38" s="350" t="s">
        <v>1989</v>
      </c>
      <c r="D38" s="133"/>
      <c r="E38" s="253"/>
      <c r="F38" s="87">
        <v>1</v>
      </c>
      <c r="G38" s="88" t="s">
        <v>67</v>
      </c>
      <c r="I38" s="110">
        <f t="shared" si="0"/>
        <v>5</v>
      </c>
      <c r="J38" s="110">
        <f t="shared" si="1"/>
        <v>0</v>
      </c>
      <c r="K38" s="110">
        <f t="shared" si="2"/>
        <v>0</v>
      </c>
      <c r="L38" s="43">
        <v>1</v>
      </c>
      <c r="N38" s="51" t="s">
        <v>78</v>
      </c>
    </row>
    <row r="39" spans="1:14" ht="30" customHeight="1" x14ac:dyDescent="0.3">
      <c r="A39" s="213" t="str">
        <f>IF(L39=1,"PREM-"&amp;TEXT(COUNTIF($L$3:L39, "1"), "0"), "")</f>
        <v>PREM-24</v>
      </c>
      <c r="B39" s="77" t="s">
        <v>9</v>
      </c>
      <c r="C39" s="350" t="s">
        <v>1990</v>
      </c>
      <c r="D39" s="133"/>
      <c r="E39" s="253"/>
      <c r="F39" s="87">
        <v>1</v>
      </c>
      <c r="G39" s="88" t="s">
        <v>67</v>
      </c>
      <c r="I39" s="110">
        <f t="shared" si="0"/>
        <v>5</v>
      </c>
      <c r="J39" s="110">
        <f t="shared" si="1"/>
        <v>0</v>
      </c>
      <c r="K39" s="110">
        <f t="shared" si="2"/>
        <v>0</v>
      </c>
      <c r="L39" s="43">
        <v>1</v>
      </c>
      <c r="N39" s="51" t="s">
        <v>78</v>
      </c>
    </row>
    <row r="40" spans="1:14" ht="30" customHeight="1" x14ac:dyDescent="0.3">
      <c r="A40" s="213" t="str">
        <f>IF(L40=1,"PREM-"&amp;TEXT(COUNTIF($L$3:L40, "1"), "0"), "")</f>
        <v>PREM-25</v>
      </c>
      <c r="B40" s="77" t="s">
        <v>9</v>
      </c>
      <c r="C40" s="350" t="s">
        <v>1991</v>
      </c>
      <c r="D40" s="133"/>
      <c r="E40" s="253"/>
      <c r="F40" s="87">
        <v>1</v>
      </c>
      <c r="G40" s="88" t="s">
        <v>67</v>
      </c>
      <c r="I40" s="110">
        <f t="shared" si="0"/>
        <v>5</v>
      </c>
      <c r="J40" s="110">
        <f t="shared" si="1"/>
        <v>0</v>
      </c>
      <c r="K40" s="110">
        <f t="shared" si="2"/>
        <v>0</v>
      </c>
      <c r="L40" s="43">
        <v>1</v>
      </c>
      <c r="N40" s="51" t="s">
        <v>78</v>
      </c>
    </row>
    <row r="41" spans="1:14" ht="30" customHeight="1" x14ac:dyDescent="0.3">
      <c r="A41" s="213" t="str">
        <f>IF(L41=1,"PREM-"&amp;TEXT(COUNTIF($L$3:L41, "1"), "0"), "")</f>
        <v>PREM-26</v>
      </c>
      <c r="B41" s="77" t="s">
        <v>9</v>
      </c>
      <c r="C41" s="350" t="s">
        <v>1992</v>
      </c>
      <c r="D41" s="133"/>
      <c r="E41" s="253"/>
      <c r="F41" s="87">
        <v>1</v>
      </c>
      <c r="G41" s="88" t="s">
        <v>67</v>
      </c>
      <c r="I41" s="110">
        <f t="shared" si="0"/>
        <v>5</v>
      </c>
      <c r="J41" s="110">
        <f t="shared" si="1"/>
        <v>0</v>
      </c>
      <c r="K41" s="110">
        <f t="shared" si="2"/>
        <v>0</v>
      </c>
      <c r="L41" s="43">
        <v>1</v>
      </c>
      <c r="N41" s="51" t="s">
        <v>78</v>
      </c>
    </row>
    <row r="42" spans="1:14" ht="62.4" x14ac:dyDescent="0.3">
      <c r="A42" s="213" t="str">
        <f>IF(L42=1,"PREM-"&amp;TEXT(COUNTIF($L$3:L42, "1"), "0"), "")</f>
        <v>PREM-27</v>
      </c>
      <c r="B42" s="77" t="s">
        <v>9</v>
      </c>
      <c r="C42" s="354" t="s">
        <v>1993</v>
      </c>
      <c r="D42" s="133"/>
      <c r="E42" s="253"/>
      <c r="F42" s="87">
        <v>1</v>
      </c>
      <c r="G42" s="88" t="s">
        <v>67</v>
      </c>
      <c r="I42" s="110">
        <f t="shared" si="0"/>
        <v>5</v>
      </c>
      <c r="J42" s="110">
        <f t="shared" si="1"/>
        <v>0</v>
      </c>
      <c r="K42" s="110">
        <f t="shared" si="2"/>
        <v>0</v>
      </c>
      <c r="L42" s="43">
        <v>1</v>
      </c>
      <c r="N42" s="51" t="s">
        <v>78</v>
      </c>
    </row>
    <row r="43" spans="1:14" ht="31.2" x14ac:dyDescent="0.3">
      <c r="A43" s="213" t="str">
        <f>IF(L43=1,"PREM-"&amp;TEXT(COUNTIF($L$3:L43, "1"), "0"), "")</f>
        <v>PREM-28</v>
      </c>
      <c r="B43" s="112" t="s">
        <v>10</v>
      </c>
      <c r="C43" s="189" t="s">
        <v>1994</v>
      </c>
      <c r="D43" s="137"/>
      <c r="E43" s="214"/>
      <c r="F43" s="101">
        <v>1</v>
      </c>
      <c r="G43" s="88" t="s">
        <v>67</v>
      </c>
      <c r="I43" s="110">
        <f t="shared" si="0"/>
        <v>1</v>
      </c>
      <c r="J43" s="110">
        <f t="shared" si="1"/>
        <v>0</v>
      </c>
      <c r="K43" s="110">
        <f t="shared" si="2"/>
        <v>0</v>
      </c>
      <c r="L43" s="43">
        <v>1</v>
      </c>
      <c r="N43" s="51" t="s">
        <v>78</v>
      </c>
    </row>
    <row r="44" spans="1:14" ht="15" customHeight="1" x14ac:dyDescent="0.3">
      <c r="A44" s="249"/>
      <c r="B44" s="53"/>
      <c r="C44" s="118" t="s">
        <v>1995</v>
      </c>
      <c r="D44" s="127"/>
      <c r="E44" s="223"/>
      <c r="F44" s="75"/>
      <c r="G44" s="411"/>
    </row>
    <row r="45" spans="1:14" ht="30" customHeight="1" x14ac:dyDescent="0.3">
      <c r="A45" s="213" t="str">
        <f>IF(L45=1,"PREM-"&amp;TEXT(COUNTIF($L$3:L45, "1"), "0"), "")</f>
        <v>PREM-29</v>
      </c>
      <c r="B45" s="77" t="s">
        <v>9</v>
      </c>
      <c r="C45" s="353" t="s">
        <v>1996</v>
      </c>
      <c r="D45" s="143"/>
      <c r="E45" s="252"/>
      <c r="F45" s="81">
        <v>1</v>
      </c>
      <c r="G45" s="82" t="s">
        <v>67</v>
      </c>
      <c r="I45" s="110">
        <f>IF(NOT(ISBLANK($B45)),VLOOKUP($B45,specdata,2,FALSE()),"")</f>
        <v>5</v>
      </c>
      <c r="J45" s="110">
        <f>VLOOKUP(G45,AvailabilityData,2,FALSE())</f>
        <v>0</v>
      </c>
      <c r="K45" s="110">
        <f>I45*J45</f>
        <v>0</v>
      </c>
      <c r="L45" s="43">
        <v>1</v>
      </c>
      <c r="N45" s="51" t="s">
        <v>78</v>
      </c>
    </row>
    <row r="46" spans="1:14" ht="62.4" x14ac:dyDescent="0.3">
      <c r="A46" s="213" t="str">
        <f>IF(L46=1,"PREM-"&amp;TEXT(COUNTIF($L$3:L46, "1"), "0"), "")</f>
        <v>PREM-30</v>
      </c>
      <c r="B46" s="112" t="s">
        <v>10</v>
      </c>
      <c r="C46" s="189" t="s">
        <v>1997</v>
      </c>
      <c r="D46" s="137"/>
      <c r="E46" s="214"/>
      <c r="F46" s="101">
        <v>1</v>
      </c>
      <c r="G46" s="88" t="s">
        <v>67</v>
      </c>
      <c r="I46" s="110">
        <f>IF(NOT(ISBLANK($B46)),VLOOKUP($B46,specdata,2,FALSE()),"")</f>
        <v>1</v>
      </c>
      <c r="J46" s="110">
        <f>VLOOKUP(G46,AvailabilityData,2,FALSE())</f>
        <v>0</v>
      </c>
      <c r="K46" s="110">
        <f>I46*J46</f>
        <v>0</v>
      </c>
      <c r="L46" s="43">
        <v>1</v>
      </c>
      <c r="N46" s="51" t="s">
        <v>78</v>
      </c>
    </row>
    <row r="47" spans="1:14" ht="15" customHeight="1" x14ac:dyDescent="0.3">
      <c r="A47" s="249"/>
      <c r="B47" s="53"/>
      <c r="C47" s="118" t="s">
        <v>1998</v>
      </c>
      <c r="D47" s="127"/>
      <c r="E47" s="223"/>
      <c r="F47" s="75"/>
      <c r="G47" s="411"/>
    </row>
    <row r="48" spans="1:14" ht="46.8" x14ac:dyDescent="0.3">
      <c r="A48" s="213" t="str">
        <f>IF(L48=1,"PREM-"&amp;TEXT(COUNTIF($L$3:L48, "1"), "0"), "")</f>
        <v>PREM-31</v>
      </c>
      <c r="B48" s="77" t="s">
        <v>9</v>
      </c>
      <c r="C48" s="189" t="s">
        <v>1999</v>
      </c>
      <c r="D48" s="189"/>
      <c r="E48" s="262"/>
      <c r="F48" s="116">
        <v>1</v>
      </c>
      <c r="G48" s="82" t="s">
        <v>67</v>
      </c>
      <c r="I48" s="110">
        <f>IF(NOT(ISBLANK($B48)),VLOOKUP($B48,specdata,2,FALSE()),"")</f>
        <v>5</v>
      </c>
      <c r="J48" s="110">
        <f>VLOOKUP(G48,AvailabilityData,2,FALSE())</f>
        <v>0</v>
      </c>
      <c r="K48" s="110">
        <f>I48*J48</f>
        <v>0</v>
      </c>
      <c r="L48" s="43">
        <v>1</v>
      </c>
      <c r="N48" s="51" t="s">
        <v>78</v>
      </c>
    </row>
    <row r="49" spans="1:14" ht="46.8" x14ac:dyDescent="0.3">
      <c r="A49" s="213" t="str">
        <f>IF(L49=1,"PREM-"&amp;TEXT(COUNTIF($L$3:L49, "1"), "0"), "")</f>
        <v>PREM-32</v>
      </c>
      <c r="B49" s="77" t="s">
        <v>9</v>
      </c>
      <c r="C49" s="189" t="s">
        <v>2000</v>
      </c>
      <c r="D49" s="189"/>
      <c r="E49" s="236"/>
      <c r="F49" s="319"/>
      <c r="G49" s="82" t="s">
        <v>67</v>
      </c>
      <c r="I49" s="110">
        <f>IF(NOT(ISBLANK($B49)),VLOOKUP($B49,specdata,2,FALSE()),"")</f>
        <v>5</v>
      </c>
      <c r="J49" s="110">
        <f>VLOOKUP(G49,AvailabilityData,2,FALSE())</f>
        <v>0</v>
      </c>
      <c r="K49" s="110">
        <f>I49*J49</f>
        <v>0</v>
      </c>
      <c r="L49" s="43">
        <v>1</v>
      </c>
      <c r="N49" s="51" t="s">
        <v>78</v>
      </c>
    </row>
    <row r="50" spans="1:14" ht="30" customHeight="1" x14ac:dyDescent="0.3">
      <c r="A50" s="249"/>
      <c r="B50" s="53"/>
      <c r="C50" s="344" t="s">
        <v>2001</v>
      </c>
      <c r="D50" s="127"/>
      <c r="E50" s="223"/>
      <c r="F50" s="75"/>
      <c r="G50" s="411"/>
    </row>
    <row r="51" spans="1:14" ht="15" customHeight="1" x14ac:dyDescent="0.3">
      <c r="A51" s="300"/>
      <c r="B51" s="146"/>
      <c r="C51" s="357" t="s">
        <v>2002</v>
      </c>
      <c r="D51" s="148"/>
      <c r="E51" s="259"/>
      <c r="F51" s="150"/>
      <c r="G51" s="411"/>
    </row>
    <row r="52" spans="1:14" ht="46.8" x14ac:dyDescent="0.3">
      <c r="A52" s="213" t="str">
        <f>IF(L52=1,"PREM-"&amp;TEXT(COUNTIF($L$3:L52, "1"), "0"), "")</f>
        <v>PREM-33</v>
      </c>
      <c r="B52" s="77" t="s">
        <v>9</v>
      </c>
      <c r="C52" s="347" t="s">
        <v>2003</v>
      </c>
      <c r="D52" s="130"/>
      <c r="E52" s="262"/>
      <c r="F52" s="116">
        <v>1</v>
      </c>
      <c r="G52" s="82" t="s">
        <v>67</v>
      </c>
      <c r="I52" s="110">
        <f>IF(NOT(ISBLANK($B52)),VLOOKUP($B52,specdata,2,FALSE()),"")</f>
        <v>5</v>
      </c>
      <c r="J52" s="110">
        <f>VLOOKUP(G52,AvailabilityData,2,FALSE())</f>
        <v>0</v>
      </c>
      <c r="K52" s="110">
        <f>I52*J52</f>
        <v>0</v>
      </c>
      <c r="L52" s="43">
        <v>1</v>
      </c>
      <c r="N52" s="51" t="s">
        <v>78</v>
      </c>
    </row>
    <row r="53" spans="1:14" ht="15" customHeight="1" x14ac:dyDescent="0.3">
      <c r="A53" s="247"/>
      <c r="B53" s="121"/>
      <c r="C53" s="346" t="s">
        <v>2004</v>
      </c>
      <c r="D53" s="123"/>
      <c r="E53" s="222"/>
      <c r="F53" s="125"/>
      <c r="G53" s="411"/>
    </row>
    <row r="54" spans="1:14" x14ac:dyDescent="0.3">
      <c r="A54" s="249"/>
      <c r="B54" s="53"/>
      <c r="C54" s="344" t="s">
        <v>2005</v>
      </c>
      <c r="D54" s="127"/>
      <c r="E54" s="223"/>
      <c r="F54" s="75"/>
      <c r="G54" s="411"/>
    </row>
    <row r="55" spans="1:14" ht="30" customHeight="1" x14ac:dyDescent="0.3">
      <c r="A55" s="213" t="str">
        <f>IF(L55=1,"PREM-"&amp;TEXT(COUNTIF($L$3:L55, "1"), "0"), "")</f>
        <v>PREM-34</v>
      </c>
      <c r="B55" s="77" t="s">
        <v>9</v>
      </c>
      <c r="C55" s="348" t="s">
        <v>995</v>
      </c>
      <c r="D55" s="143"/>
      <c r="E55" s="252"/>
      <c r="F55" s="81">
        <v>1</v>
      </c>
      <c r="G55" s="82" t="s">
        <v>67</v>
      </c>
      <c r="I55" s="110">
        <f t="shared" ref="I55:I61" si="3">IF(NOT(ISBLANK($B55)),VLOOKUP($B55,specdata,2,FALSE()),"")</f>
        <v>5</v>
      </c>
      <c r="J55" s="110">
        <f t="shared" ref="J55:J61" si="4">VLOOKUP(G55,AvailabilityData,2,FALSE())</f>
        <v>0</v>
      </c>
      <c r="K55" s="110">
        <f t="shared" ref="K55:K61" si="5">I55*J55</f>
        <v>0</v>
      </c>
      <c r="L55" s="43">
        <v>1</v>
      </c>
      <c r="N55" s="51" t="s">
        <v>78</v>
      </c>
    </row>
    <row r="56" spans="1:14" ht="30" customHeight="1" x14ac:dyDescent="0.3">
      <c r="A56" s="213" t="str">
        <f>IF(L56=1,"PREM-"&amp;TEXT(COUNTIF($L$3:L56, "1"), "0"), "")</f>
        <v>PREM-35</v>
      </c>
      <c r="B56" s="77" t="s">
        <v>9</v>
      </c>
      <c r="C56" s="350" t="s">
        <v>1193</v>
      </c>
      <c r="D56" s="133"/>
      <c r="E56" s="253"/>
      <c r="F56" s="87">
        <v>1</v>
      </c>
      <c r="G56" s="88" t="s">
        <v>67</v>
      </c>
      <c r="I56" s="110">
        <f t="shared" si="3"/>
        <v>5</v>
      </c>
      <c r="J56" s="110">
        <f t="shared" si="4"/>
        <v>0</v>
      </c>
      <c r="K56" s="110">
        <f t="shared" si="5"/>
        <v>0</v>
      </c>
      <c r="L56" s="43">
        <v>1</v>
      </c>
      <c r="N56" s="51" t="s">
        <v>78</v>
      </c>
    </row>
    <row r="57" spans="1:14" ht="30" customHeight="1" x14ac:dyDescent="0.3">
      <c r="A57" s="213" t="str">
        <f>IF(L57=1,"PREM-"&amp;TEXT(COUNTIF($L$3:L57, "1"), "0"), "")</f>
        <v>PREM-36</v>
      </c>
      <c r="B57" s="77" t="s">
        <v>9</v>
      </c>
      <c r="C57" s="350" t="s">
        <v>2006</v>
      </c>
      <c r="D57" s="133"/>
      <c r="E57" s="253"/>
      <c r="F57" s="87">
        <v>1</v>
      </c>
      <c r="G57" s="88" t="s">
        <v>67</v>
      </c>
      <c r="I57" s="110">
        <f t="shared" si="3"/>
        <v>5</v>
      </c>
      <c r="J57" s="110">
        <f t="shared" si="4"/>
        <v>0</v>
      </c>
      <c r="K57" s="110">
        <f t="shared" si="5"/>
        <v>0</v>
      </c>
      <c r="L57" s="43">
        <v>1</v>
      </c>
      <c r="N57" s="51" t="s">
        <v>78</v>
      </c>
    </row>
    <row r="58" spans="1:14" ht="30" customHeight="1" x14ac:dyDescent="0.3">
      <c r="A58" s="213" t="str">
        <f>IF(L58=1,"PREM-"&amp;TEXT(COUNTIF($L$3:L58, "1"), "0"), "")</f>
        <v>PREM-37</v>
      </c>
      <c r="B58" s="77" t="s">
        <v>9</v>
      </c>
      <c r="C58" s="350" t="s">
        <v>2007</v>
      </c>
      <c r="D58" s="133"/>
      <c r="E58" s="253"/>
      <c r="F58" s="87">
        <v>1</v>
      </c>
      <c r="G58" s="88" t="s">
        <v>67</v>
      </c>
      <c r="I58" s="110">
        <f t="shared" si="3"/>
        <v>5</v>
      </c>
      <c r="J58" s="110">
        <f t="shared" si="4"/>
        <v>0</v>
      </c>
      <c r="K58" s="110">
        <f t="shared" si="5"/>
        <v>0</v>
      </c>
      <c r="L58" s="43">
        <v>1</v>
      </c>
      <c r="N58" s="51" t="s">
        <v>78</v>
      </c>
    </row>
    <row r="59" spans="1:14" ht="30" customHeight="1" x14ac:dyDescent="0.3">
      <c r="A59" s="213" t="str">
        <f>IF(L59=1,"PREM-"&amp;TEXT(COUNTIF($L$3:L59, "1"), "0"), "")</f>
        <v>PREM-38</v>
      </c>
      <c r="B59" s="77" t="s">
        <v>9</v>
      </c>
      <c r="C59" s="350" t="s">
        <v>1231</v>
      </c>
      <c r="D59" s="133"/>
      <c r="E59" s="253"/>
      <c r="F59" s="87">
        <v>1</v>
      </c>
      <c r="G59" s="88" t="s">
        <v>67</v>
      </c>
      <c r="I59" s="110">
        <f t="shared" si="3"/>
        <v>5</v>
      </c>
      <c r="J59" s="110">
        <f t="shared" si="4"/>
        <v>0</v>
      </c>
      <c r="K59" s="110">
        <f t="shared" si="5"/>
        <v>0</v>
      </c>
      <c r="L59" s="43">
        <v>1</v>
      </c>
      <c r="N59" s="51" t="s">
        <v>78</v>
      </c>
    </row>
    <row r="60" spans="1:14" ht="30" customHeight="1" x14ac:dyDescent="0.3">
      <c r="A60" s="213" t="str">
        <f>IF(L60=1,"PREM-"&amp;TEXT(COUNTIF($L$3:L60, "1"), "0"), "")</f>
        <v>PREM-39</v>
      </c>
      <c r="B60" s="77" t="s">
        <v>9</v>
      </c>
      <c r="C60" s="350" t="s">
        <v>2008</v>
      </c>
      <c r="D60" s="133"/>
      <c r="E60" s="253"/>
      <c r="F60" s="87">
        <v>1</v>
      </c>
      <c r="G60" s="88" t="s">
        <v>67</v>
      </c>
      <c r="I60" s="110">
        <f t="shared" si="3"/>
        <v>5</v>
      </c>
      <c r="J60" s="110">
        <f t="shared" si="4"/>
        <v>0</v>
      </c>
      <c r="K60" s="110">
        <f t="shared" si="5"/>
        <v>0</v>
      </c>
      <c r="L60" s="43">
        <v>1</v>
      </c>
      <c r="N60" s="51" t="s">
        <v>78</v>
      </c>
    </row>
    <row r="61" spans="1:14" ht="62.4" x14ac:dyDescent="0.3">
      <c r="A61" s="213" t="str">
        <f>IF(L61=1,"PREM-"&amp;TEXT(COUNTIF($L$3:L61, "1"), "0"), "")</f>
        <v>PREM-40</v>
      </c>
      <c r="B61" s="112" t="s">
        <v>10</v>
      </c>
      <c r="C61" s="189" t="s">
        <v>2009</v>
      </c>
      <c r="D61" s="137"/>
      <c r="E61" s="214"/>
      <c r="F61" s="101">
        <v>1</v>
      </c>
      <c r="G61" s="88" t="s">
        <v>67</v>
      </c>
      <c r="I61" s="110">
        <f t="shared" si="3"/>
        <v>1</v>
      </c>
      <c r="J61" s="110">
        <f t="shared" si="4"/>
        <v>0</v>
      </c>
      <c r="K61" s="110">
        <f t="shared" si="5"/>
        <v>0</v>
      </c>
      <c r="L61" s="43">
        <v>1</v>
      </c>
      <c r="N61" s="51" t="s">
        <v>78</v>
      </c>
    </row>
    <row r="62" spans="1:14" ht="30" customHeight="1" x14ac:dyDescent="0.3">
      <c r="A62" s="249"/>
      <c r="B62" s="53"/>
      <c r="C62" s="344" t="s">
        <v>2010</v>
      </c>
      <c r="D62" s="127"/>
      <c r="E62" s="223"/>
      <c r="F62" s="75"/>
      <c r="G62" s="411"/>
    </row>
    <row r="63" spans="1:14" ht="30" customHeight="1" x14ac:dyDescent="0.3">
      <c r="A63" s="213" t="str">
        <f>IF(L63=1,"PREM-"&amp;TEXT(COUNTIF($L$3:L63, "1"), "0"), "")</f>
        <v>PREM-41</v>
      </c>
      <c r="B63" s="77" t="s">
        <v>10</v>
      </c>
      <c r="C63" s="348" t="s">
        <v>2011</v>
      </c>
      <c r="D63" s="143"/>
      <c r="E63" s="252"/>
      <c r="F63" s="81">
        <v>1</v>
      </c>
      <c r="G63" s="82" t="s">
        <v>67</v>
      </c>
      <c r="I63" s="110">
        <f>IF(NOT(ISBLANK($B63)),VLOOKUP($B63,specdata,2,FALSE()),"")</f>
        <v>1</v>
      </c>
      <c r="J63" s="110">
        <f>VLOOKUP(G63,AvailabilityData,2,FALSE())</f>
        <v>0</v>
      </c>
      <c r="K63" s="110">
        <f>I63*J63</f>
        <v>0</v>
      </c>
      <c r="L63" s="43">
        <v>1</v>
      </c>
      <c r="N63" s="51" t="s">
        <v>78</v>
      </c>
    </row>
    <row r="64" spans="1:14" ht="30" customHeight="1" x14ac:dyDescent="0.3">
      <c r="A64" s="213" t="str">
        <f>IF(L64=1,"PREM-"&amp;TEXT(COUNTIF($L$3:L64, "1"), "0"), "")</f>
        <v>PREM-42</v>
      </c>
      <c r="B64" s="77" t="s">
        <v>10</v>
      </c>
      <c r="C64" s="350" t="s">
        <v>2012</v>
      </c>
      <c r="D64" s="133"/>
      <c r="E64" s="253"/>
      <c r="F64" s="87">
        <v>1</v>
      </c>
      <c r="G64" s="88" t="s">
        <v>67</v>
      </c>
      <c r="I64" s="110">
        <f>IF(NOT(ISBLANK($B64)),VLOOKUP($B64,specdata,2,FALSE()),"")</f>
        <v>1</v>
      </c>
      <c r="J64" s="110">
        <f>VLOOKUP(G64,AvailabilityData,2,FALSE())</f>
        <v>0</v>
      </c>
      <c r="K64" s="110">
        <f>I64*J64</f>
        <v>0</v>
      </c>
      <c r="L64" s="43">
        <v>1</v>
      </c>
      <c r="N64" s="51" t="s">
        <v>78</v>
      </c>
    </row>
    <row r="65" spans="1:14" ht="30" customHeight="1" x14ac:dyDescent="0.3">
      <c r="A65" s="213" t="str">
        <f>IF(L65=1,"PREM-"&amp;TEXT(COUNTIF($L$3:L65, "1"), "0"), "")</f>
        <v>PREM-43</v>
      </c>
      <c r="B65" s="112" t="s">
        <v>10</v>
      </c>
      <c r="C65" s="349" t="s">
        <v>2013</v>
      </c>
      <c r="D65" s="137"/>
      <c r="E65" s="214"/>
      <c r="F65" s="101">
        <v>1</v>
      </c>
      <c r="G65" s="88" t="s">
        <v>67</v>
      </c>
      <c r="I65" s="110">
        <f>IF(NOT(ISBLANK($B65)),VLOOKUP($B65,specdata,2,FALSE()),"")</f>
        <v>1</v>
      </c>
      <c r="J65" s="110">
        <f>VLOOKUP(G65,AvailabilityData,2,FALSE())</f>
        <v>0</v>
      </c>
      <c r="K65" s="110">
        <f>I65*J65</f>
        <v>0</v>
      </c>
      <c r="L65" s="43">
        <v>1</v>
      </c>
      <c r="N65" s="51" t="s">
        <v>78</v>
      </c>
    </row>
    <row r="66" spans="1:14" ht="15" customHeight="1" x14ac:dyDescent="0.3">
      <c r="A66" s="249"/>
      <c r="B66" s="53"/>
      <c r="C66" s="118" t="s">
        <v>2014</v>
      </c>
      <c r="D66" s="127"/>
      <c r="E66" s="223"/>
      <c r="F66" s="75"/>
      <c r="G66" s="411"/>
    </row>
    <row r="67" spans="1:14" ht="30" customHeight="1" x14ac:dyDescent="0.3">
      <c r="A67" s="213" t="str">
        <f>IF(L67=1,"PREM-"&amp;TEXT(COUNTIF($L$3:L67, "1"), "0"), "")</f>
        <v>PREM-44</v>
      </c>
      <c r="B67" s="112" t="s">
        <v>10</v>
      </c>
      <c r="C67" s="347" t="s">
        <v>2015</v>
      </c>
      <c r="D67" s="130"/>
      <c r="E67" s="262"/>
      <c r="F67" s="116">
        <v>1</v>
      </c>
      <c r="G67" s="88" t="s">
        <v>67</v>
      </c>
      <c r="I67" s="110">
        <f>IF(NOT(ISBLANK($B67)),VLOOKUP($B67,specdata,2,FALSE()),"")</f>
        <v>1</v>
      </c>
      <c r="J67" s="110">
        <f>VLOOKUP(G67,AvailabilityData,2,FALSE())</f>
        <v>0</v>
      </c>
      <c r="K67" s="110">
        <f>I67*J67</f>
        <v>0</v>
      </c>
      <c r="L67" s="43">
        <v>1</v>
      </c>
      <c r="N67" s="51" t="s">
        <v>78</v>
      </c>
    </row>
    <row r="68" spans="1:14" ht="15" customHeight="1" x14ac:dyDescent="0.3">
      <c r="A68" s="249"/>
      <c r="B68" s="53"/>
      <c r="C68" s="352" t="s">
        <v>2016</v>
      </c>
      <c r="D68" s="127"/>
      <c r="E68" s="223"/>
      <c r="F68" s="75"/>
      <c r="G68" s="411"/>
    </row>
    <row r="69" spans="1:14" ht="30" customHeight="1" x14ac:dyDescent="0.3">
      <c r="A69" s="213" t="str">
        <f>IF(L69=1,"PREM-"&amp;TEXT(COUNTIF($L$3:L69, "1"), "0"), "")</f>
        <v>PREM-45</v>
      </c>
      <c r="B69" s="77" t="s">
        <v>10</v>
      </c>
      <c r="C69" s="353" t="s">
        <v>2017</v>
      </c>
      <c r="D69" s="143"/>
      <c r="E69" s="252"/>
      <c r="F69" s="81">
        <v>1</v>
      </c>
      <c r="G69" s="82" t="s">
        <v>67</v>
      </c>
      <c r="I69" s="110">
        <f>IF(NOT(ISBLANK($B69)),VLOOKUP($B69,specdata,2,FALSE()),"")</f>
        <v>1</v>
      </c>
      <c r="J69" s="110">
        <f>VLOOKUP(G69,AvailabilityData,2,FALSE())</f>
        <v>0</v>
      </c>
      <c r="K69" s="110">
        <f>I69*J69</f>
        <v>0</v>
      </c>
      <c r="L69" s="43">
        <v>1</v>
      </c>
      <c r="N69" s="51" t="s">
        <v>78</v>
      </c>
    </row>
    <row r="70" spans="1:14" ht="30" customHeight="1" x14ac:dyDescent="0.3">
      <c r="A70" s="213" t="str">
        <f>IF(L70=1,"PREM-"&amp;TEXT(COUNTIF($L$3:L70, "1"), "0"), "")</f>
        <v>PREM-46</v>
      </c>
      <c r="B70" s="77" t="s">
        <v>10</v>
      </c>
      <c r="C70" s="354" t="s">
        <v>2018</v>
      </c>
      <c r="D70" s="133"/>
      <c r="E70" s="253"/>
      <c r="F70" s="87">
        <v>1</v>
      </c>
      <c r="G70" s="88" t="s">
        <v>67</v>
      </c>
      <c r="I70" s="110">
        <f>IF(NOT(ISBLANK($B70)),VLOOKUP($B70,specdata,2,FALSE()),"")</f>
        <v>1</v>
      </c>
      <c r="J70" s="110">
        <f>VLOOKUP(G70,AvailabilityData,2,FALSE())</f>
        <v>0</v>
      </c>
      <c r="K70" s="110">
        <f>I70*J70</f>
        <v>0</v>
      </c>
      <c r="L70" s="43">
        <v>1</v>
      </c>
      <c r="N70" s="51" t="s">
        <v>78</v>
      </c>
    </row>
    <row r="71" spans="1:14" ht="30" customHeight="1" x14ac:dyDescent="0.3">
      <c r="A71" s="213" t="str">
        <f>IF(L71=1,"PREM-"&amp;TEXT(COUNTIF($L$3:L71, "1"), "0"), "")</f>
        <v>PREM-47</v>
      </c>
      <c r="B71" s="112" t="s">
        <v>10</v>
      </c>
      <c r="C71" s="189" t="s">
        <v>2019</v>
      </c>
      <c r="D71" s="137"/>
      <c r="E71" s="214"/>
      <c r="F71" s="101">
        <v>1</v>
      </c>
      <c r="G71" s="88" t="s">
        <v>67</v>
      </c>
      <c r="I71" s="110">
        <f>IF(NOT(ISBLANK($B71)),VLOOKUP($B71,specdata,2,FALSE()),"")</f>
        <v>1</v>
      </c>
      <c r="J71" s="110">
        <f>VLOOKUP(G71,AvailabilityData,2,FALSE())</f>
        <v>0</v>
      </c>
      <c r="K71" s="110">
        <f>I71*J71</f>
        <v>0</v>
      </c>
      <c r="L71" s="43">
        <v>1</v>
      </c>
      <c r="N71" s="51" t="s">
        <v>78</v>
      </c>
    </row>
    <row r="72" spans="1:14" ht="15" customHeight="1" x14ac:dyDescent="0.3">
      <c r="A72" s="249"/>
      <c r="B72" s="53"/>
      <c r="C72" s="352" t="s">
        <v>2020</v>
      </c>
      <c r="D72" s="127"/>
      <c r="E72" s="223"/>
      <c r="F72" s="75"/>
      <c r="G72" s="411"/>
    </row>
    <row r="73" spans="1:14" ht="31.2" x14ac:dyDescent="0.3">
      <c r="A73" s="213" t="str">
        <f>IF(L73=1,"PREM-"&amp;TEXT(COUNTIF($L$3:L73, "1"), "0"), "")</f>
        <v>PREM-48</v>
      </c>
      <c r="B73" s="77" t="s">
        <v>10</v>
      </c>
      <c r="C73" s="353" t="s">
        <v>2021</v>
      </c>
      <c r="D73" s="143"/>
      <c r="E73" s="252"/>
      <c r="F73" s="81">
        <v>1</v>
      </c>
      <c r="G73" s="82" t="s">
        <v>67</v>
      </c>
      <c r="I73" s="110">
        <f>IF(NOT(ISBLANK($B73)),VLOOKUP($B73,specdata,2,FALSE()),"")</f>
        <v>1</v>
      </c>
      <c r="J73" s="110">
        <f>VLOOKUP(G73,AvailabilityData,2,FALSE())</f>
        <v>0</v>
      </c>
      <c r="K73" s="110">
        <f>I73*J73</f>
        <v>0</v>
      </c>
      <c r="L73" s="43">
        <v>1</v>
      </c>
      <c r="N73" s="51" t="s">
        <v>78</v>
      </c>
    </row>
    <row r="74" spans="1:14" ht="46.8" x14ac:dyDescent="0.3">
      <c r="A74" s="213" t="str">
        <f>IF(L74=1,"PREM-"&amp;TEXT(COUNTIF($L$3:L74, "1"), "0"), "")</f>
        <v>PREM-49</v>
      </c>
      <c r="B74" s="112" t="s">
        <v>10</v>
      </c>
      <c r="C74" s="189" t="s">
        <v>2022</v>
      </c>
      <c r="D74" s="137"/>
      <c r="E74" s="214"/>
      <c r="F74" s="101">
        <v>1</v>
      </c>
      <c r="G74" s="88" t="s">
        <v>67</v>
      </c>
      <c r="I74" s="110">
        <f>IF(NOT(ISBLANK($B74)),VLOOKUP($B74,specdata,2,FALSE()),"")</f>
        <v>1</v>
      </c>
      <c r="J74" s="110">
        <f>VLOOKUP(G74,AvailabilityData,2,FALSE())</f>
        <v>0</v>
      </c>
      <c r="K74" s="110">
        <f>I74*J74</f>
        <v>0</v>
      </c>
      <c r="L74" s="43">
        <v>1</v>
      </c>
      <c r="N74" s="51" t="s">
        <v>78</v>
      </c>
    </row>
    <row r="75" spans="1:14" ht="15" customHeight="1" x14ac:dyDescent="0.3">
      <c r="A75" s="249"/>
      <c r="B75" s="53"/>
      <c r="C75" s="118" t="s">
        <v>2023</v>
      </c>
      <c r="D75" s="127"/>
      <c r="E75" s="223"/>
      <c r="F75" s="75"/>
      <c r="G75" s="411"/>
    </row>
    <row r="76" spans="1:14" ht="30" customHeight="1" x14ac:dyDescent="0.3">
      <c r="A76" s="213" t="str">
        <f>IF(L76=1,"PREM-"&amp;TEXT(COUNTIF($L$3:L76, "1"), "0"), "")</f>
        <v>PREM-50</v>
      </c>
      <c r="B76" s="77" t="s">
        <v>9</v>
      </c>
      <c r="C76" s="353" t="s">
        <v>2024</v>
      </c>
      <c r="D76" s="143"/>
      <c r="E76" s="252"/>
      <c r="F76" s="81">
        <v>1</v>
      </c>
      <c r="G76" s="82" t="s">
        <v>67</v>
      </c>
      <c r="I76" s="110">
        <f>IF(NOT(ISBLANK($B76)),VLOOKUP($B76,specdata,2,FALSE()),"")</f>
        <v>5</v>
      </c>
      <c r="J76" s="110">
        <f>VLOOKUP(G76,AvailabilityData,2,FALSE())</f>
        <v>0</v>
      </c>
      <c r="K76" s="110">
        <f>I76*J76</f>
        <v>0</v>
      </c>
      <c r="L76" s="43">
        <v>1</v>
      </c>
      <c r="N76" s="51" t="s">
        <v>78</v>
      </c>
    </row>
    <row r="77" spans="1:14" ht="30" customHeight="1" x14ac:dyDescent="0.3">
      <c r="A77" s="213" t="str">
        <f>IF(L77=1,"PREM-"&amp;TEXT(COUNTIF($L$3:L77, "1"), "0"), "")</f>
        <v>PREM-51</v>
      </c>
      <c r="B77" s="77" t="s">
        <v>10</v>
      </c>
      <c r="C77" s="354" t="s">
        <v>2025</v>
      </c>
      <c r="D77" s="133"/>
      <c r="E77" s="253"/>
      <c r="F77" s="87">
        <v>1</v>
      </c>
      <c r="G77" s="88" t="s">
        <v>67</v>
      </c>
      <c r="I77" s="110">
        <f>IF(NOT(ISBLANK($B77)),VLOOKUP($B77,specdata,2,FALSE()),"")</f>
        <v>1</v>
      </c>
      <c r="J77" s="110">
        <f>VLOOKUP(G77,AvailabilityData,2,FALSE())</f>
        <v>0</v>
      </c>
      <c r="K77" s="110">
        <f>I77*J77</f>
        <v>0</v>
      </c>
      <c r="L77" s="43">
        <v>1</v>
      </c>
      <c r="N77" s="51" t="s">
        <v>78</v>
      </c>
    </row>
    <row r="78" spans="1:14" ht="30" customHeight="1" x14ac:dyDescent="0.3">
      <c r="A78" s="213" t="str">
        <f>IF(L78=1,"PREM-"&amp;TEXT(COUNTIF($L$3:L78, "1"), "0"), "")</f>
        <v>PREM-52</v>
      </c>
      <c r="B78" s="77" t="s">
        <v>10</v>
      </c>
      <c r="C78" s="354" t="s">
        <v>2026</v>
      </c>
      <c r="D78" s="133"/>
      <c r="E78" s="253"/>
      <c r="F78" s="87">
        <v>1</v>
      </c>
      <c r="G78" s="88" t="s">
        <v>67</v>
      </c>
      <c r="I78" s="110">
        <f>IF(NOT(ISBLANK($B78)),VLOOKUP($B78,specdata,2,FALSE()),"")</f>
        <v>1</v>
      </c>
      <c r="J78" s="110">
        <f>VLOOKUP(G78,AvailabilityData,2,FALSE())</f>
        <v>0</v>
      </c>
      <c r="K78" s="110">
        <f>I78*J78</f>
        <v>0</v>
      </c>
      <c r="L78" s="43">
        <v>1</v>
      </c>
      <c r="N78" s="51" t="s">
        <v>78</v>
      </c>
    </row>
    <row r="79" spans="1:14" ht="30" customHeight="1" x14ac:dyDescent="0.3">
      <c r="A79" s="213" t="str">
        <f>IF(L79=1,"PREM-"&amp;TEXT(COUNTIF($L$3:L79, "1"), "0"), "")</f>
        <v>PREM-53</v>
      </c>
      <c r="B79" s="112" t="s">
        <v>10</v>
      </c>
      <c r="C79" s="189" t="s">
        <v>2027</v>
      </c>
      <c r="D79" s="137"/>
      <c r="E79" s="214"/>
      <c r="F79" s="101">
        <v>1</v>
      </c>
      <c r="G79" s="88" t="s">
        <v>67</v>
      </c>
      <c r="I79" s="110">
        <f>IF(NOT(ISBLANK($B79)),VLOOKUP($B79,specdata,2,FALSE()),"")</f>
        <v>1</v>
      </c>
      <c r="J79" s="110">
        <f>VLOOKUP(G79,AvailabilityData,2,FALSE())</f>
        <v>0</v>
      </c>
      <c r="K79" s="110">
        <f>I79*J79</f>
        <v>0</v>
      </c>
      <c r="L79" s="43">
        <v>1</v>
      </c>
      <c r="N79" s="51" t="s">
        <v>78</v>
      </c>
    </row>
    <row r="80" spans="1:14" ht="15" customHeight="1" x14ac:dyDescent="0.3">
      <c r="A80" s="249"/>
      <c r="B80" s="53"/>
      <c r="C80" s="118" t="s">
        <v>2028</v>
      </c>
      <c r="D80" s="127"/>
      <c r="E80" s="223"/>
      <c r="F80" s="75"/>
      <c r="G80" s="411"/>
    </row>
    <row r="81" spans="1:14" ht="30" customHeight="1" x14ac:dyDescent="0.3">
      <c r="A81" s="213" t="str">
        <f>IF(L81=1,"PREM-"&amp;TEXT(COUNTIF($L$3:L81, "1"), "0"), "")</f>
        <v>PREM-54</v>
      </c>
      <c r="B81" s="400" t="s">
        <v>18</v>
      </c>
      <c r="C81" s="353" t="s">
        <v>2029</v>
      </c>
      <c r="D81" s="143"/>
      <c r="E81" s="252"/>
      <c r="F81" s="81">
        <v>1</v>
      </c>
      <c r="G81" s="82" t="s">
        <v>67</v>
      </c>
      <c r="I81" s="110">
        <f>IF(NOT(ISBLANK($B81)),VLOOKUP($B81,specdata,2,FALSE()),"")</f>
        <v>0</v>
      </c>
      <c r="J81" s="110">
        <f>VLOOKUP(G81,AvailabilityData,2,FALSE())</f>
        <v>0</v>
      </c>
      <c r="K81" s="110">
        <f>I81*J81</f>
        <v>0</v>
      </c>
      <c r="L81" s="43">
        <v>1</v>
      </c>
      <c r="N81" s="51" t="s">
        <v>78</v>
      </c>
    </row>
    <row r="82" spans="1:14" ht="30" customHeight="1" x14ac:dyDescent="0.3">
      <c r="A82" s="213" t="str">
        <f>IF(L82=1,"PREM-"&amp;TEXT(COUNTIF($L$3:L82, "1"), "0"), "")</f>
        <v>PREM-55</v>
      </c>
      <c r="B82" s="402" t="s">
        <v>18</v>
      </c>
      <c r="C82" s="354" t="s">
        <v>2030</v>
      </c>
      <c r="D82" s="133"/>
      <c r="E82" s="253"/>
      <c r="F82" s="87">
        <v>1</v>
      </c>
      <c r="G82" s="88" t="s">
        <v>67</v>
      </c>
      <c r="I82" s="110">
        <f>IF(NOT(ISBLANK($B82)),VLOOKUP($B82,specdata,2,FALSE()),"")</f>
        <v>0</v>
      </c>
      <c r="J82" s="110">
        <f>VLOOKUP(G82,AvailabilityData,2,FALSE())</f>
        <v>0</v>
      </c>
      <c r="K82" s="110">
        <f>I82*J82</f>
        <v>0</v>
      </c>
      <c r="L82" s="43">
        <v>1</v>
      </c>
      <c r="N82" s="51" t="s">
        <v>78</v>
      </c>
    </row>
    <row r="83" spans="1:14" ht="30" customHeight="1" x14ac:dyDescent="0.3">
      <c r="A83" s="213" t="str">
        <f>IF(L83=1,"PREM-"&amp;TEXT(COUNTIF($L$3:L83, "1"), "0"), "")</f>
        <v>PREM-56</v>
      </c>
      <c r="B83" s="402" t="s">
        <v>18</v>
      </c>
      <c r="C83" s="354" t="s">
        <v>2031</v>
      </c>
      <c r="D83" s="133"/>
      <c r="E83" s="253"/>
      <c r="F83" s="87">
        <v>1</v>
      </c>
      <c r="G83" s="88" t="s">
        <v>67</v>
      </c>
      <c r="I83" s="110">
        <f>IF(NOT(ISBLANK($B83)),VLOOKUP($B83,specdata,2,FALSE()),"")</f>
        <v>0</v>
      </c>
      <c r="J83" s="110">
        <f>VLOOKUP(G83,AvailabilityData,2,FALSE())</f>
        <v>0</v>
      </c>
      <c r="K83" s="110">
        <f>I83*J83</f>
        <v>0</v>
      </c>
      <c r="L83" s="43">
        <v>1</v>
      </c>
      <c r="N83" s="51" t="s">
        <v>78</v>
      </c>
    </row>
    <row r="84" spans="1:14" ht="30" customHeight="1" x14ac:dyDescent="0.3">
      <c r="A84" s="239" t="str">
        <f>IF(L84=1,"PREM-"&amp;TEXT(COUNTIF($L$3:L84, "1"), "0"), "")</f>
        <v>PREM-57</v>
      </c>
      <c r="B84" s="402" t="s">
        <v>18</v>
      </c>
      <c r="C84" s="354" t="s">
        <v>2032</v>
      </c>
      <c r="D84" s="133"/>
      <c r="E84" s="253"/>
      <c r="F84" s="87">
        <v>1</v>
      </c>
      <c r="G84" s="88" t="s">
        <v>67</v>
      </c>
      <c r="I84" s="110">
        <f>IF(NOT(ISBLANK($B84)),VLOOKUP($B84,specdata,2,FALSE()),"")</f>
        <v>0</v>
      </c>
      <c r="J84" s="110">
        <f>VLOOKUP(G84,AvailabilityData,2,FALSE())</f>
        <v>0</v>
      </c>
      <c r="K84" s="110">
        <f>I84*J84</f>
        <v>0</v>
      </c>
      <c r="L84" s="43">
        <v>1</v>
      </c>
      <c r="N84" s="51" t="s">
        <v>78</v>
      </c>
    </row>
  </sheetData>
  <sheetProtection algorithmName="SHA-512" hashValue="E9HkKa/3A+QjNEQpmyGBCqBEGBUmvuTAWFbirxF/N8rg1ZoiA5LlBYmejLCUAEKi1sUCXcBTffQVmQ95XARQTg==" saltValue="39wfRqWwgZmMR1I+31qlKg==" spinCount="100000" sheet="1" objects="1" scenarios="1"/>
  <mergeCells count="1">
    <mergeCell ref="Q3:S6"/>
  </mergeCells>
  <conditionalFormatting sqref="B1:B1048576">
    <cfRule type="cellIs" dxfId="26" priority="2" operator="equal">
      <formula>"Not Needed"</formula>
    </cfRule>
    <cfRule type="cellIs" dxfId="25" priority="3" operator="equal">
      <formula>"Critical"</formula>
    </cfRule>
    <cfRule type="cellIs" dxfId="24" priority="4" operator="equal">
      <formula>"Extremely Advantageous"</formula>
    </cfRule>
  </conditionalFormatting>
  <conditionalFormatting sqref="G3 G7 G9:G10 G12:G16 G18 G21 G23:G27 G29:G31 G35:G43 G45:G46 G48:G49 G52 G55:G61 G63:G65 G67 G69:G71 G73:G74 G76:G79 G81:G84">
    <cfRule type="cellIs" dxfId="23"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84" xr:uid="{00000000-0002-0000-1200-000000000000}">
      <formula1>SpecType</formula1>
      <formula2>0</formula2>
    </dataValidation>
    <dataValidation type="list" allowBlank="1" showInputMessage="1" showErrorMessage="1" sqref="G3 G7 G9:G10 G12:G16 G18 G21 G23:G27 G29:G31 G35:G43 G45:G46 G48:G49 G52 G55:G61 G63:G65 G67 G69:G71 G73:G74 G76:G79 G81:G84" xr:uid="{00000000-0002-0000-12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60"/>
  <sheetViews>
    <sheetView zoomScaleNormal="100" workbookViewId="0">
      <selection sqref="A1:H1"/>
    </sheetView>
  </sheetViews>
  <sheetFormatPr defaultColWidth="9.09765625" defaultRowHeight="13.8" x14ac:dyDescent="0.25"/>
  <cols>
    <col min="1" max="1" width="29.8984375" customWidth="1"/>
    <col min="2" max="2" width="9" customWidth="1"/>
    <col min="3" max="3" width="13.59765625" customWidth="1"/>
    <col min="4" max="4" width="38.69921875" customWidth="1"/>
    <col min="5" max="5" width="10.59765625" customWidth="1"/>
    <col min="6" max="6" width="9.69921875" customWidth="1"/>
    <col min="7" max="7" width="11" customWidth="1"/>
    <col min="8" max="8" width="14.19921875" customWidth="1"/>
    <col min="9" max="10" width="12" customWidth="1"/>
    <col min="11" max="11" width="9" customWidth="1"/>
    <col min="12" max="12" width="21.59765625" customWidth="1"/>
    <col min="13" max="13" width="22" customWidth="1"/>
    <col min="14" max="14" width="9" customWidth="1"/>
  </cols>
  <sheetData>
    <row r="1" spans="1:10" s="28" customFormat="1" ht="41.4" x14ac:dyDescent="0.25">
      <c r="B1" s="29"/>
      <c r="C1" s="29" t="str">
        <f>'Support Data'!A18</f>
        <v>Functional Requirement</v>
      </c>
      <c r="D1" s="29" t="s">
        <v>35</v>
      </c>
      <c r="E1" s="30" t="str">
        <f>'Support Data'!A20</f>
        <v>Def ID</v>
      </c>
      <c r="F1" s="29" t="s">
        <v>36</v>
      </c>
      <c r="G1" s="29" t="str">
        <f>$A$13</f>
        <v>Not Answered</v>
      </c>
      <c r="H1" s="29" t="str">
        <f>$A$14</f>
        <v>Function Available</v>
      </c>
      <c r="I1" s="29" t="str">
        <f>$A$15</f>
        <v>Function Not Available</v>
      </c>
      <c r="J1" s="28" t="str">
        <f>$A$16</f>
        <v>Exception</v>
      </c>
    </row>
    <row r="2" spans="1:10" x14ac:dyDescent="0.25">
      <c r="D2" t="s">
        <v>2980</v>
      </c>
      <c r="E2" s="31">
        <f>COUNTA(D4:D22)</f>
        <v>19</v>
      </c>
      <c r="F2" s="406">
        <f>SUM(F4:F22)</f>
        <v>2012</v>
      </c>
      <c r="G2" s="31">
        <f>SUM(G4:G22)</f>
        <v>2012</v>
      </c>
      <c r="H2" s="31">
        <f>SUM(H4:H19,H21:H34,H36:H39)</f>
        <v>0</v>
      </c>
      <c r="I2" s="31">
        <f>SUM(I4:I19,I21:I34,I36:I39)</f>
        <v>0</v>
      </c>
      <c r="J2" s="31">
        <f>SUM(J4:J19,J21:J34,J36:J39)</f>
        <v>0</v>
      </c>
    </row>
    <row r="3" spans="1:10" x14ac:dyDescent="0.25">
      <c r="E3" s="31"/>
      <c r="F3" s="31"/>
    </row>
    <row r="4" spans="1:10" x14ac:dyDescent="0.25">
      <c r="D4" s="32" t="str">
        <f>Global!A2</f>
        <v>GLOBAL</v>
      </c>
      <c r="F4" s="31">
        <f>Global!$H$2</f>
        <v>27</v>
      </c>
      <c r="G4" s="31">
        <f>Global!$H$3</f>
        <v>27</v>
      </c>
      <c r="H4" s="31">
        <f>Global!$H$4</f>
        <v>0</v>
      </c>
      <c r="I4" s="31">
        <f>Global!$H$5</f>
        <v>0</v>
      </c>
      <c r="J4" s="31">
        <f>Global!$H$6</f>
        <v>0</v>
      </c>
    </row>
    <row r="5" spans="1:10" x14ac:dyDescent="0.25">
      <c r="A5" s="33" t="s">
        <v>37</v>
      </c>
      <c r="B5" s="28" t="s">
        <v>38</v>
      </c>
      <c r="C5" s="33"/>
      <c r="D5" s="32" t="str">
        <f>General!A2</f>
        <v>GENERAL</v>
      </c>
      <c r="F5" s="31">
        <f>General!$H$2</f>
        <v>121</v>
      </c>
      <c r="G5" s="31">
        <f>General!$H$3</f>
        <v>121</v>
      </c>
      <c r="H5" s="31">
        <f>General!H4</f>
        <v>0</v>
      </c>
      <c r="I5" s="31">
        <f>General!H5</f>
        <v>0</v>
      </c>
      <c r="J5" s="31">
        <f>General!H6</f>
        <v>0</v>
      </c>
    </row>
    <row r="6" spans="1:10" x14ac:dyDescent="0.25">
      <c r="A6" s="34" t="s">
        <v>9</v>
      </c>
      <c r="B6" s="35">
        <v>5</v>
      </c>
      <c r="D6" s="32" t="str">
        <f>Basic!A2</f>
        <v>BASIC</v>
      </c>
      <c r="F6" s="31">
        <f>Basic!H2</f>
        <v>185</v>
      </c>
      <c r="G6" s="31">
        <f>Basic!$H$3</f>
        <v>185</v>
      </c>
      <c r="H6" s="31">
        <f>Basic!$H$4</f>
        <v>0</v>
      </c>
      <c r="I6" s="31">
        <f>Basic!$H$5</f>
        <v>0</v>
      </c>
      <c r="J6" s="31">
        <f>Basic!$H$6</f>
        <v>0</v>
      </c>
    </row>
    <row r="7" spans="1:10" x14ac:dyDescent="0.25">
      <c r="A7" s="36" t="s">
        <v>10</v>
      </c>
      <c r="B7" s="37">
        <v>1</v>
      </c>
      <c r="D7" s="32" t="str">
        <f>'Incident Entry'!A2</f>
        <v>INCIDENT ENTRY</v>
      </c>
      <c r="F7" s="31">
        <f>'Incident Entry'!H2</f>
        <v>137</v>
      </c>
      <c r="G7" s="31">
        <f>'Incident Entry'!H3</f>
        <v>137</v>
      </c>
      <c r="H7" s="31">
        <f>'Incident Entry'!H4</f>
        <v>0</v>
      </c>
      <c r="I7" s="31">
        <f>'Incident Entry'!H5</f>
        <v>0</v>
      </c>
      <c r="J7" s="31">
        <f>'Incident Entry'!H6</f>
        <v>0</v>
      </c>
    </row>
    <row r="8" spans="1:10" x14ac:dyDescent="0.25">
      <c r="A8" s="36" t="s">
        <v>18</v>
      </c>
      <c r="B8" s="37">
        <v>0</v>
      </c>
      <c r="D8" s="32" t="str">
        <f>'Incident Entry Options'!A2</f>
        <v>INCIDENT ENTRY OPTIONS</v>
      </c>
      <c r="F8" s="31">
        <f>'Incident Entry Options'!H2</f>
        <v>71</v>
      </c>
      <c r="G8" s="31">
        <f>'Incident Entry Options'!H3</f>
        <v>71</v>
      </c>
      <c r="H8" s="31">
        <f>'Incident Entry Options'!H4</f>
        <v>0</v>
      </c>
      <c r="I8" s="31">
        <f>'Incident Entry Options'!H5</f>
        <v>0</v>
      </c>
      <c r="J8" s="31">
        <f>'Incident Entry Options'!H6</f>
        <v>0</v>
      </c>
    </row>
    <row r="9" spans="1:10" x14ac:dyDescent="0.25">
      <c r="A9" s="38" t="s">
        <v>39</v>
      </c>
      <c r="B9" s="39">
        <v>0</v>
      </c>
      <c r="D9" s="32" t="str">
        <f>'Unit Recommendation'!A2</f>
        <v>UNIT RECOMMENDATION</v>
      </c>
      <c r="F9" s="31">
        <f>'Unit Recommendation'!H2</f>
        <v>66</v>
      </c>
      <c r="G9" s="31">
        <f>'Unit Recommendation'!H3</f>
        <v>66</v>
      </c>
      <c r="H9" s="31">
        <f>'Unit Recommendation'!H4</f>
        <v>0</v>
      </c>
      <c r="I9" s="31">
        <f>'Unit Recommendation'!H5</f>
        <v>0</v>
      </c>
      <c r="J9" s="31">
        <f>'Unit Recommendation'!H6</f>
        <v>0</v>
      </c>
    </row>
    <row r="10" spans="1:10" x14ac:dyDescent="0.25">
      <c r="D10" s="32" t="str">
        <f>Dispatch!A2</f>
        <v>DISPATCH</v>
      </c>
      <c r="E10" s="31"/>
      <c r="F10" s="31">
        <f>Dispatch!H2</f>
        <v>79</v>
      </c>
      <c r="G10" s="31">
        <f>Dispatch!H3</f>
        <v>79</v>
      </c>
      <c r="H10" s="31">
        <f>Dispatch!H4</f>
        <v>0</v>
      </c>
      <c r="I10" s="31">
        <f>Dispatch!H5</f>
        <v>0</v>
      </c>
      <c r="J10" s="31">
        <f>Dispatch!H6</f>
        <v>0</v>
      </c>
    </row>
    <row r="11" spans="1:10" x14ac:dyDescent="0.25">
      <c r="D11" s="32" t="str">
        <f>'Incident Processing'!A2</f>
        <v>INCIDENT PROCESSING</v>
      </c>
      <c r="F11" s="31">
        <f>'Incident Processing'!H2</f>
        <v>91</v>
      </c>
      <c r="G11" s="31">
        <f>'Incident Processing'!H3</f>
        <v>91</v>
      </c>
      <c r="H11" s="31">
        <f>'Incident Processing'!H4</f>
        <v>0</v>
      </c>
      <c r="I11" s="31">
        <f>'Incident Processing'!H5</f>
        <v>0</v>
      </c>
      <c r="J11" s="31">
        <f>'Incident Processing'!H6</f>
        <v>0</v>
      </c>
    </row>
    <row r="12" spans="1:10" x14ac:dyDescent="0.25">
      <c r="A12" s="33" t="s">
        <v>40</v>
      </c>
      <c r="B12" s="28" t="s">
        <v>38</v>
      </c>
      <c r="D12" s="32" t="str">
        <f>Mapping!A2</f>
        <v>MAPPING</v>
      </c>
      <c r="F12" s="31">
        <f>Mapping!H2</f>
        <v>72</v>
      </c>
      <c r="G12" s="31">
        <f>Mapping!H3</f>
        <v>72</v>
      </c>
      <c r="H12" s="31">
        <f>Mapping!H4</f>
        <v>0</v>
      </c>
      <c r="I12" s="31">
        <f>Mapping!H5</f>
        <v>0</v>
      </c>
      <c r="J12" s="31">
        <f>Mapping!H6</f>
        <v>0</v>
      </c>
    </row>
    <row r="13" spans="1:10" x14ac:dyDescent="0.25">
      <c r="A13" s="34" t="s">
        <v>8</v>
      </c>
      <c r="B13" s="35">
        <v>0</v>
      </c>
      <c r="D13" s="32" t="str">
        <f>Locations!A2</f>
        <v>LOCATIONS</v>
      </c>
      <c r="F13" s="31">
        <f>Locations!$H$2</f>
        <v>58</v>
      </c>
      <c r="G13" s="31">
        <f>Locations!$H$3</f>
        <v>58</v>
      </c>
      <c r="H13" s="31">
        <f>Locations!$H$4</f>
        <v>0</v>
      </c>
      <c r="I13" s="31">
        <f>Locations!$H$5</f>
        <v>0</v>
      </c>
      <c r="J13" s="31">
        <f>Locations!$H$6</f>
        <v>0</v>
      </c>
    </row>
    <row r="14" spans="1:10" x14ac:dyDescent="0.25">
      <c r="A14" s="36" t="s">
        <v>15</v>
      </c>
      <c r="B14" s="37">
        <v>1</v>
      </c>
      <c r="D14" s="32" t="str">
        <f>'Incident Management'!A2</f>
        <v>INCIDENT MANAGEMENT</v>
      </c>
      <c r="F14" s="31">
        <f>'Incident Management'!H2</f>
        <v>102</v>
      </c>
      <c r="G14" s="31">
        <f>'Incident Management'!H3</f>
        <v>102</v>
      </c>
      <c r="H14" s="31">
        <f>'Incident Management'!H4</f>
        <v>0</v>
      </c>
      <c r="I14" s="31">
        <f>'Incident Management'!H5</f>
        <v>0</v>
      </c>
      <c r="J14" s="31">
        <f>'Incident Management'!H6</f>
        <v>0</v>
      </c>
    </row>
    <row r="15" spans="1:10" x14ac:dyDescent="0.25">
      <c r="A15" s="36" t="s">
        <v>16</v>
      </c>
      <c r="B15" s="37">
        <v>0</v>
      </c>
      <c r="D15" s="32" t="str">
        <f>'Incident Command'!A2</f>
        <v>INCIDENT COMMAND</v>
      </c>
      <c r="F15" s="31">
        <f>'Incident Command'!H2</f>
        <v>19</v>
      </c>
      <c r="G15" s="31">
        <f>'Incident Command'!H3</f>
        <v>19</v>
      </c>
      <c r="H15" s="31">
        <f>'Incident Command'!H4</f>
        <v>0</v>
      </c>
      <c r="I15" s="31">
        <f>'Incident Command'!H5</f>
        <v>0</v>
      </c>
      <c r="J15" s="31">
        <f>'Incident Command'!H6</f>
        <v>0</v>
      </c>
    </row>
    <row r="16" spans="1:10" x14ac:dyDescent="0.25">
      <c r="A16" s="38" t="s">
        <v>17</v>
      </c>
      <c r="B16" s="39">
        <v>0</v>
      </c>
      <c r="D16" s="32" t="str">
        <f>'Resource Management'!A2</f>
        <v>RESOURCE MANAGEMENT</v>
      </c>
      <c r="F16" s="31">
        <f>'Resource Management'!H2</f>
        <v>198</v>
      </c>
      <c r="G16" s="31">
        <f>'Resource Management'!H3</f>
        <v>198</v>
      </c>
      <c r="H16" s="31">
        <f>'Resource Management'!H4</f>
        <v>0</v>
      </c>
      <c r="I16" s="31">
        <f>'Resource Management'!H5</f>
        <v>0</v>
      </c>
      <c r="J16" s="31">
        <f>'Resource Management'!H6</f>
        <v>0</v>
      </c>
    </row>
    <row r="17" spans="1:10" x14ac:dyDescent="0.25">
      <c r="D17" s="32" t="str">
        <f>'Premise Info'!A2</f>
        <v>PREMISE</v>
      </c>
      <c r="F17" s="31">
        <f>'Premise Info'!H2</f>
        <v>57</v>
      </c>
      <c r="G17" s="31">
        <f>'Premise Info'!H3</f>
        <v>57</v>
      </c>
      <c r="H17" s="31">
        <f>'Premise Info'!H4</f>
        <v>0</v>
      </c>
      <c r="I17" s="31">
        <f>'Premise Info'!H5</f>
        <v>0</v>
      </c>
      <c r="J17" s="31">
        <f>'Premise Info'!H6</f>
        <v>0</v>
      </c>
    </row>
    <row r="18" spans="1:10" x14ac:dyDescent="0.25">
      <c r="A18" t="s">
        <v>41</v>
      </c>
      <c r="D18" s="32" t="str">
        <f>Mobile!A2</f>
        <v>MOBILE</v>
      </c>
      <c r="F18" s="31">
        <f>Mobile!H2</f>
        <v>289</v>
      </c>
      <c r="G18" s="31">
        <f>Mobile!H3</f>
        <v>289</v>
      </c>
      <c r="H18" s="31">
        <f>Mobile!H4</f>
        <v>0</v>
      </c>
      <c r="I18" s="31">
        <f>Mobile!H5</f>
        <v>0</v>
      </c>
      <c r="J18" s="31">
        <f>Mobile!H6</f>
        <v>0</v>
      </c>
    </row>
    <row r="19" spans="1:10" x14ac:dyDescent="0.25">
      <c r="A19" t="s">
        <v>42</v>
      </c>
      <c r="D19" s="32" t="str">
        <f>Law!A2</f>
        <v>LAW</v>
      </c>
      <c r="F19" s="31">
        <f>Law!H2</f>
        <v>151</v>
      </c>
      <c r="G19" s="31">
        <f>Law!H3</f>
        <v>151</v>
      </c>
      <c r="H19" s="31">
        <f>Law!H4</f>
        <v>0</v>
      </c>
      <c r="I19" s="31">
        <f>Law!H5</f>
        <v>0</v>
      </c>
      <c r="J19" s="31">
        <f>Law!H6</f>
        <v>0</v>
      </c>
    </row>
    <row r="20" spans="1:10" x14ac:dyDescent="0.25">
      <c r="A20" t="s">
        <v>43</v>
      </c>
      <c r="D20" s="32" t="str">
        <f>Fire!A2</f>
        <v>FIRE</v>
      </c>
      <c r="F20" s="31">
        <f>Fire!H2</f>
        <v>199</v>
      </c>
      <c r="G20" s="31">
        <f>Fire!H3</f>
        <v>199</v>
      </c>
      <c r="H20" s="31">
        <f>Fire!H4</f>
        <v>0</v>
      </c>
      <c r="I20" s="31">
        <f>Fire!H5</f>
        <v>0</v>
      </c>
      <c r="J20" s="31">
        <f>Fire!H6</f>
        <v>0</v>
      </c>
    </row>
    <row r="21" spans="1:10" x14ac:dyDescent="0.25">
      <c r="A21" t="s">
        <v>44</v>
      </c>
      <c r="D21" s="32" t="str">
        <f>EMS!A2</f>
        <v>EMS</v>
      </c>
      <c r="F21" s="31">
        <f>EMS!H2</f>
        <v>32</v>
      </c>
      <c r="G21" s="31">
        <f>EMS!H3</f>
        <v>32</v>
      </c>
      <c r="H21" s="31">
        <f>EMS!H4</f>
        <v>0</v>
      </c>
      <c r="I21" s="31">
        <f>EMS!H5</f>
        <v>0</v>
      </c>
      <c r="J21" s="31">
        <f>EMS!H6</f>
        <v>0</v>
      </c>
    </row>
    <row r="22" spans="1:10" x14ac:dyDescent="0.25">
      <c r="A22" t="s">
        <v>40</v>
      </c>
      <c r="D22" s="32" t="str">
        <f>Reporting!A2</f>
        <v>REPORTING</v>
      </c>
      <c r="F22" s="31">
        <f>Reporting!H2</f>
        <v>58</v>
      </c>
      <c r="G22" s="31">
        <f>Reporting!H3</f>
        <v>58</v>
      </c>
      <c r="H22" s="31">
        <f>Reporting!H4</f>
        <v>0</v>
      </c>
      <c r="I22" s="31">
        <f>Reporting!H5</f>
        <v>0</v>
      </c>
      <c r="J22" s="31">
        <f>Reporting!H6</f>
        <v>0</v>
      </c>
    </row>
    <row r="23" spans="1:10" x14ac:dyDescent="0.25">
      <c r="A23" t="s">
        <v>45</v>
      </c>
      <c r="D23" s="32"/>
      <c r="F23" s="406">
        <f>SUM(F4:F22)</f>
        <v>2012</v>
      </c>
      <c r="G23" s="31"/>
      <c r="H23" s="31"/>
      <c r="I23" s="31"/>
      <c r="J23" s="31"/>
    </row>
    <row r="24" spans="1:10" x14ac:dyDescent="0.25">
      <c r="A24" t="s">
        <v>46</v>
      </c>
      <c r="D24" s="32"/>
      <c r="F24" s="31"/>
      <c r="G24" s="31"/>
      <c r="H24" s="31"/>
      <c r="I24" s="31"/>
      <c r="J24" s="31"/>
    </row>
    <row r="25" spans="1:10" x14ac:dyDescent="0.25">
      <c r="A25" t="s">
        <v>47</v>
      </c>
      <c r="D25" s="32"/>
      <c r="F25" s="31"/>
      <c r="G25" s="31"/>
      <c r="H25" s="31"/>
      <c r="I25" s="31"/>
      <c r="J25" s="31"/>
    </row>
    <row r="26" spans="1:10" x14ac:dyDescent="0.25">
      <c r="A26" t="s">
        <v>14</v>
      </c>
      <c r="D26" s="32"/>
      <c r="F26" s="31"/>
      <c r="G26" s="31"/>
      <c r="H26" s="31"/>
      <c r="I26" s="31"/>
      <c r="J26" s="31"/>
    </row>
    <row r="27" spans="1:10" x14ac:dyDescent="0.25">
      <c r="B27" s="40">
        <v>0.75</v>
      </c>
      <c r="D27" s="32"/>
      <c r="F27" s="31"/>
      <c r="G27" s="31"/>
      <c r="H27" s="31"/>
      <c r="I27" s="31"/>
      <c r="J27" s="31"/>
    </row>
    <row r="28" spans="1:10" x14ac:dyDescent="0.25">
      <c r="A28" t="s">
        <v>48</v>
      </c>
      <c r="B28">
        <v>0</v>
      </c>
      <c r="D28" s="32"/>
      <c r="F28" s="31"/>
      <c r="G28" s="31"/>
      <c r="H28" s="31"/>
      <c r="I28" s="31"/>
      <c r="J28" s="31"/>
    </row>
    <row r="29" spans="1:10" x14ac:dyDescent="0.25">
      <c r="A29" s="40" t="s">
        <v>49</v>
      </c>
      <c r="B29">
        <v>0.75</v>
      </c>
      <c r="D29" s="32"/>
      <c r="F29" s="31"/>
      <c r="G29" s="31"/>
      <c r="H29" s="31"/>
      <c r="I29" s="31"/>
      <c r="J29" s="31"/>
    </row>
    <row r="30" spans="1:10" x14ac:dyDescent="0.25">
      <c r="A30" t="s">
        <v>50</v>
      </c>
      <c r="B30">
        <v>0.5</v>
      </c>
      <c r="D30" s="32"/>
      <c r="F30" s="31"/>
      <c r="G30" s="31"/>
      <c r="H30" s="31"/>
      <c r="I30" s="31"/>
      <c r="J30" s="31"/>
    </row>
    <row r="31" spans="1:10" x14ac:dyDescent="0.25">
      <c r="A31" t="s">
        <v>51</v>
      </c>
      <c r="D31" s="32"/>
      <c r="F31" s="31"/>
      <c r="G31" s="31"/>
      <c r="H31" s="31"/>
      <c r="I31" s="31"/>
      <c r="J31" s="31"/>
    </row>
    <row r="32" spans="1:10" x14ac:dyDescent="0.25">
      <c r="A32" t="s">
        <v>52</v>
      </c>
      <c r="D32" s="32"/>
      <c r="F32" s="31"/>
      <c r="G32" s="31"/>
      <c r="H32" s="31"/>
      <c r="I32" s="31"/>
      <c r="J32" s="31"/>
    </row>
    <row r="33" spans="1:10" x14ac:dyDescent="0.25">
      <c r="A33" t="s">
        <v>53</v>
      </c>
      <c r="D33" s="32"/>
      <c r="F33" s="31"/>
      <c r="G33" s="31"/>
      <c r="H33" s="31"/>
      <c r="I33" s="31"/>
      <c r="J33" s="31"/>
    </row>
    <row r="34" spans="1:10" x14ac:dyDescent="0.25">
      <c r="D34" s="32"/>
      <c r="F34" s="31"/>
      <c r="G34" s="31"/>
      <c r="H34" s="31"/>
      <c r="I34" s="31"/>
      <c r="J34" s="31"/>
    </row>
    <row r="35" spans="1:10" x14ac:dyDescent="0.25">
      <c r="A35" t="s">
        <v>54</v>
      </c>
      <c r="D35" s="32"/>
      <c r="F35" s="31"/>
      <c r="G35" s="31"/>
      <c r="H35" s="31"/>
      <c r="I35" s="31"/>
      <c r="J35" s="31"/>
    </row>
    <row r="36" spans="1:10" x14ac:dyDescent="0.25">
      <c r="A36" t="s">
        <v>55</v>
      </c>
      <c r="D36" s="32"/>
      <c r="F36" s="31"/>
      <c r="G36" s="31"/>
      <c r="H36" s="31"/>
      <c r="I36" s="31"/>
      <c r="J36" s="31"/>
    </row>
    <row r="37" spans="1:10" x14ac:dyDescent="0.25">
      <c r="A37" t="s">
        <v>56</v>
      </c>
      <c r="D37" s="32"/>
      <c r="F37" s="31"/>
      <c r="G37" s="31"/>
      <c r="H37" s="31"/>
      <c r="I37" s="31"/>
      <c r="J37" s="31"/>
    </row>
    <row r="38" spans="1:10" x14ac:dyDescent="0.25">
      <c r="D38" s="32"/>
      <c r="F38" s="31"/>
      <c r="G38" s="31"/>
      <c r="H38" s="31"/>
      <c r="I38" s="31"/>
      <c r="J38" s="31"/>
    </row>
    <row r="39" spans="1:10" x14ac:dyDescent="0.25">
      <c r="A39" t="s">
        <v>57</v>
      </c>
      <c r="D39" s="32"/>
      <c r="F39" s="31"/>
      <c r="G39" s="31"/>
      <c r="H39" s="31"/>
      <c r="I39" s="31"/>
      <c r="J39" s="31"/>
    </row>
    <row r="40" spans="1:10" x14ac:dyDescent="0.25">
      <c r="A40" t="s">
        <v>58</v>
      </c>
      <c r="F40" s="31"/>
    </row>
    <row r="42" spans="1:10" x14ac:dyDescent="0.25">
      <c r="A42" t="s">
        <v>59</v>
      </c>
    </row>
    <row r="44" spans="1:10" x14ac:dyDescent="0.25">
      <c r="A44" t="s">
        <v>60</v>
      </c>
    </row>
    <row r="46" spans="1:10" x14ac:dyDescent="0.25">
      <c r="A46" t="s">
        <v>61</v>
      </c>
    </row>
    <row r="47" spans="1:10" x14ac:dyDescent="0.25">
      <c r="A47" t="s">
        <v>62</v>
      </c>
    </row>
    <row r="48" spans="1:10" x14ac:dyDescent="0.25">
      <c r="A48" t="s">
        <v>63</v>
      </c>
    </row>
    <row r="49" spans="1:2" x14ac:dyDescent="0.25">
      <c r="A49" t="s">
        <v>64</v>
      </c>
    </row>
    <row r="50" spans="1:2" x14ac:dyDescent="0.25">
      <c r="A50" t="s">
        <v>65</v>
      </c>
    </row>
    <row r="51" spans="1:2" x14ac:dyDescent="0.25">
      <c r="A51" t="s">
        <v>66</v>
      </c>
    </row>
    <row r="53" spans="1:2" x14ac:dyDescent="0.25">
      <c r="A53" s="33" t="s">
        <v>40</v>
      </c>
      <c r="B53" s="33" t="s">
        <v>38</v>
      </c>
    </row>
    <row r="54" spans="1:2" x14ac:dyDescent="0.25">
      <c r="A54" t="s">
        <v>15</v>
      </c>
      <c r="B54">
        <v>1</v>
      </c>
    </row>
    <row r="55" spans="1:2" x14ac:dyDescent="0.25">
      <c r="A55" t="s">
        <v>16</v>
      </c>
      <c r="B55">
        <v>0</v>
      </c>
    </row>
    <row r="56" spans="1:2" x14ac:dyDescent="0.25">
      <c r="A56" t="s">
        <v>17</v>
      </c>
      <c r="B56">
        <v>0</v>
      </c>
    </row>
    <row r="57" spans="1:2" x14ac:dyDescent="0.25">
      <c r="A57" t="s">
        <v>67</v>
      </c>
      <c r="B57">
        <v>0</v>
      </c>
    </row>
    <row r="60" spans="1:2" x14ac:dyDescent="0.25">
      <c r="A60" t="e">
        <f>#VALUE!</f>
        <v>#VALUE!</v>
      </c>
    </row>
  </sheetData>
  <pageMargins left="0.45" right="0.45" top="1" bottom="0.5" header="0.3" footer="0.3"/>
  <pageSetup fitToHeight="0" orientation="landscape" horizontalDpi="300" verticalDpi="300"/>
  <headerFooter>
    <oddHeader>&amp;C&amp;"Arial,Bold"Staunton, VA
CAD Functional Requirements Workbook&amp;R&amp;"Arial,Bold"&amp;A</oddHeader>
    <oddFooter>&amp;L&amp;"Arial,Bold"&amp;10Federal Engineering, November, 2022 ©&amp;R&amp;"Arial,Bold"&amp;10&amp;P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S389"/>
  <sheetViews>
    <sheetView zoomScaleNormal="100" zoomScalePageLayoutView="80" workbookViewId="0">
      <selection activeCell="Q3" sqref="Q3:S6"/>
    </sheetView>
  </sheetViews>
  <sheetFormatPr defaultColWidth="9" defaultRowHeight="15.6" x14ac:dyDescent="0.3"/>
  <cols>
    <col min="1" max="1" width="10.59765625" style="41" customWidth="1"/>
    <col min="2" max="2" width="14.59765625" style="41" customWidth="1"/>
    <col min="3" max="3" width="65.59765625" style="42" customWidth="1"/>
    <col min="4" max="4" width="65.59765625" style="43" customWidth="1"/>
    <col min="5" max="5" width="5.09765625" style="43" hidden="1" customWidth="1"/>
    <col min="6" max="6" width="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08" t="s">
        <v>2033</v>
      </c>
      <c r="B2" s="209"/>
      <c r="C2" s="210"/>
      <c r="D2" s="211"/>
      <c r="E2" s="212"/>
      <c r="F2" s="212"/>
      <c r="G2" s="410"/>
      <c r="H2" s="110">
        <f>COUNTA(B3:B372)</f>
        <v>289</v>
      </c>
      <c r="K2" s="110">
        <f>SUM(K3:K372)</f>
        <v>0</v>
      </c>
    </row>
    <row r="3" spans="1:19" ht="29.4" customHeight="1" x14ac:dyDescent="0.3">
      <c r="A3" s="239" t="str">
        <f>IF(L3=1,"MOB-"&amp;TEXT(COUNTIF($L$3:L3, "1"), "0"), "")</f>
        <v>MOB-1</v>
      </c>
      <c r="B3" s="83" t="s">
        <v>9</v>
      </c>
      <c r="C3" s="189" t="s">
        <v>2034</v>
      </c>
      <c r="D3" s="137"/>
      <c r="E3" s="214"/>
      <c r="F3" s="101">
        <v>1</v>
      </c>
      <c r="G3" s="88" t="s">
        <v>67</v>
      </c>
      <c r="H3" s="44">
        <f>COUNTIF(G:G,"=Select from Drop Down List")</f>
        <v>289</v>
      </c>
      <c r="I3" s="110">
        <f>IF(NOT(ISBLANK($B3)),VLOOKUP($B3,specdata,2,FALSE()),"")</f>
        <v>5</v>
      </c>
      <c r="J3" s="110">
        <f>VLOOKUP(G3,AvailabilityData,2,FALSE())</f>
        <v>0</v>
      </c>
      <c r="K3" s="110">
        <f>I3*J3</f>
        <v>0</v>
      </c>
      <c r="L3" s="43">
        <v>1</v>
      </c>
      <c r="N3" s="51" t="s">
        <v>78</v>
      </c>
      <c r="Q3" s="443"/>
      <c r="R3" s="443"/>
      <c r="S3" s="443"/>
    </row>
    <row r="4" spans="1:19" x14ac:dyDescent="0.3">
      <c r="A4" s="249"/>
      <c r="B4" s="53"/>
      <c r="C4" s="118" t="s">
        <v>2035</v>
      </c>
      <c r="D4" s="127"/>
      <c r="E4" s="223"/>
      <c r="F4" s="75"/>
      <c r="G4" s="411"/>
      <c r="H4" s="44">
        <f>COUNTIF(G:G,"=Function Available")</f>
        <v>0</v>
      </c>
      <c r="Q4" s="443"/>
      <c r="R4" s="443"/>
      <c r="S4" s="443"/>
    </row>
    <row r="5" spans="1:19" ht="31.2" x14ac:dyDescent="0.3">
      <c r="A5" s="239" t="str">
        <f>IF(L5=1,"MOB-"&amp;TEXT(COUNTIF($L$3:L5, "1"), "0"), "")</f>
        <v>MOB-2</v>
      </c>
      <c r="B5" s="83" t="s">
        <v>9</v>
      </c>
      <c r="C5" s="347" t="s">
        <v>2036</v>
      </c>
      <c r="D5" s="130"/>
      <c r="E5" s="262"/>
      <c r="F5" s="116">
        <v>1</v>
      </c>
      <c r="G5" s="117" t="s">
        <v>67</v>
      </c>
      <c r="H5" s="44">
        <f>COUNTIF(F:G,"=Function Not Available")</f>
        <v>0</v>
      </c>
      <c r="I5" s="110">
        <f>IF(NOT(ISBLANK($B5)),VLOOKUP($B5,specdata,2,FALSE()),"")</f>
        <v>5</v>
      </c>
      <c r="J5" s="110">
        <f>VLOOKUP(G5,AvailabilityData,2,FALSE())</f>
        <v>0</v>
      </c>
      <c r="K5" s="110">
        <f>I5*J5</f>
        <v>0</v>
      </c>
      <c r="L5" s="43">
        <v>1</v>
      </c>
      <c r="N5" s="51" t="s">
        <v>78</v>
      </c>
      <c r="Q5" s="443"/>
      <c r="R5" s="443"/>
      <c r="S5" s="443"/>
    </row>
    <row r="6" spans="1:19" ht="30" customHeight="1" x14ac:dyDescent="0.3">
      <c r="A6" s="239" t="str">
        <f>IF(L6=1,"MOB-"&amp;TEXT(COUNTIF($L$3:L6, "1"), "0"), "")</f>
        <v>MOB-3</v>
      </c>
      <c r="B6" s="98" t="s">
        <v>9</v>
      </c>
      <c r="C6" s="189" t="s">
        <v>2037</v>
      </c>
      <c r="D6" s="137"/>
      <c r="E6" s="214"/>
      <c r="F6" s="101">
        <v>1</v>
      </c>
      <c r="G6" s="88" t="s">
        <v>67</v>
      </c>
      <c r="H6" s="44">
        <f>COUNTIF(G:G,"=Exception")</f>
        <v>0</v>
      </c>
      <c r="I6" s="110">
        <f>IF(NOT(ISBLANK($B6)),VLOOKUP($B6,specdata,2,FALSE()),"")</f>
        <v>5</v>
      </c>
      <c r="J6" s="110">
        <f>VLOOKUP(G6,AvailabilityData,2,FALSE())</f>
        <v>0</v>
      </c>
      <c r="K6" s="110">
        <f>I6*J6</f>
        <v>0</v>
      </c>
      <c r="L6" s="43">
        <v>1</v>
      </c>
      <c r="N6" s="51" t="s">
        <v>78</v>
      </c>
      <c r="Q6" s="443"/>
      <c r="R6" s="443"/>
      <c r="S6" s="443"/>
    </row>
    <row r="7" spans="1:19" ht="46.8" x14ac:dyDescent="0.3">
      <c r="A7" s="249"/>
      <c r="B7" s="53"/>
      <c r="C7" s="344" t="s">
        <v>2038</v>
      </c>
      <c r="D7" s="127"/>
      <c r="E7" s="223"/>
      <c r="F7" s="75"/>
      <c r="G7" s="411"/>
      <c r="H7" s="396">
        <f>COUNTIFS(B:B,"=Critical",G:G,"=Select from Drop Down List")</f>
        <v>20</v>
      </c>
    </row>
    <row r="8" spans="1:19" ht="31.2" x14ac:dyDescent="0.3">
      <c r="A8" s="239" t="str">
        <f>IF(L8=1,"MOB-"&amp;TEXT(COUNTIF($L$3:L8, "1"), "0"), "")</f>
        <v>MOB-4</v>
      </c>
      <c r="B8" s="83" t="s">
        <v>9</v>
      </c>
      <c r="C8" s="358" t="s">
        <v>2039</v>
      </c>
      <c r="D8" s="130"/>
      <c r="E8" s="262"/>
      <c r="F8" s="116">
        <v>1</v>
      </c>
      <c r="G8" s="117" t="s">
        <v>67</v>
      </c>
      <c r="H8" s="396">
        <f>COUNTIFS(B:B,"=Critical",G:G,"=Function Available")</f>
        <v>0</v>
      </c>
      <c r="I8" s="110">
        <f t="shared" ref="I8:I21" si="0">IF(NOT(ISBLANK($B8)),VLOOKUP($B8,specdata,2,FALSE()),"")</f>
        <v>5</v>
      </c>
      <c r="J8" s="110">
        <f t="shared" ref="J8:J21" si="1">VLOOKUP(G8,AvailabilityData,2,FALSE())</f>
        <v>0</v>
      </c>
      <c r="K8" s="110">
        <f t="shared" ref="K8:K21" si="2">I8*J8</f>
        <v>0</v>
      </c>
      <c r="L8" s="43">
        <v>1</v>
      </c>
      <c r="N8" s="51" t="s">
        <v>78</v>
      </c>
    </row>
    <row r="9" spans="1:19" ht="30" customHeight="1" x14ac:dyDescent="0.3">
      <c r="A9" s="239" t="str">
        <f>IF(L9=1,"MOB-"&amp;TEXT(COUNTIF($L$3:L9, "1"), "0"), "")</f>
        <v>MOB-5</v>
      </c>
      <c r="B9" s="83" t="s">
        <v>9</v>
      </c>
      <c r="C9" s="349" t="s">
        <v>2040</v>
      </c>
      <c r="D9" s="137"/>
      <c r="E9" s="214"/>
      <c r="F9" s="101">
        <v>1</v>
      </c>
      <c r="G9" s="102" t="s">
        <v>67</v>
      </c>
      <c r="H9" s="396">
        <f>COUNTIFS(B:B,"=Critical",G:G,"=Function Not Available")</f>
        <v>0</v>
      </c>
      <c r="I9" s="110">
        <f t="shared" si="0"/>
        <v>5</v>
      </c>
      <c r="J9" s="110">
        <f t="shared" si="1"/>
        <v>0</v>
      </c>
      <c r="K9" s="110">
        <f t="shared" si="2"/>
        <v>0</v>
      </c>
      <c r="L9" s="43">
        <v>1</v>
      </c>
      <c r="N9" s="51" t="s">
        <v>78</v>
      </c>
    </row>
    <row r="10" spans="1:19" ht="50.25" customHeight="1" x14ac:dyDescent="0.3">
      <c r="A10" s="239" t="str">
        <f>IF(L10=1,"MOB-"&amp;TEXT(COUNTIF($L$3:L10, "1"), "0"), "")</f>
        <v>MOB-6</v>
      </c>
      <c r="B10" s="83" t="s">
        <v>9</v>
      </c>
      <c r="C10" s="349" t="s">
        <v>2041</v>
      </c>
      <c r="D10" s="137"/>
      <c r="E10" s="214"/>
      <c r="F10" s="101">
        <v>1</v>
      </c>
      <c r="G10" s="102" t="s">
        <v>67</v>
      </c>
      <c r="H10" s="396">
        <f>COUNTIFS(B:B,"=Critical",G:G,"=Exception")</f>
        <v>0</v>
      </c>
      <c r="I10" s="110">
        <f t="shared" si="0"/>
        <v>5</v>
      </c>
      <c r="J10" s="110">
        <f t="shared" si="1"/>
        <v>0</v>
      </c>
      <c r="K10" s="110">
        <f t="shared" si="2"/>
        <v>0</v>
      </c>
      <c r="L10" s="43">
        <v>1</v>
      </c>
      <c r="N10" s="51" t="s">
        <v>78</v>
      </c>
    </row>
    <row r="11" spans="1:19" ht="46.8" x14ac:dyDescent="0.3">
      <c r="A11" s="239" t="str">
        <f>IF(L11=1,"MOB-"&amp;TEXT(COUNTIF($L$3:L11, "1"), "0"), "")</f>
        <v>MOB-7</v>
      </c>
      <c r="B11" s="83" t="s">
        <v>9</v>
      </c>
      <c r="C11" s="349" t="s">
        <v>2042</v>
      </c>
      <c r="D11" s="137"/>
      <c r="E11" s="214"/>
      <c r="F11" s="101">
        <v>1</v>
      </c>
      <c r="G11" s="102" t="s">
        <v>67</v>
      </c>
      <c r="H11" s="397">
        <f>COUNTIFS(B:B,"=Important",G:G,"=Select from Drop Down List")</f>
        <v>263</v>
      </c>
      <c r="I11" s="110">
        <f t="shared" si="0"/>
        <v>5</v>
      </c>
      <c r="J11" s="110">
        <f t="shared" si="1"/>
        <v>0</v>
      </c>
      <c r="K11" s="110">
        <f t="shared" si="2"/>
        <v>0</v>
      </c>
      <c r="L11" s="43">
        <v>1</v>
      </c>
      <c r="N11" s="51" t="s">
        <v>78</v>
      </c>
    </row>
    <row r="12" spans="1:19" ht="46.8" x14ac:dyDescent="0.3">
      <c r="A12" s="239" t="str">
        <f>IF(L12=1,"MOB-"&amp;TEXT(COUNTIF($L$3:L12, "1"), "0"), "")</f>
        <v>MOB-8</v>
      </c>
      <c r="B12" s="83" t="s">
        <v>9</v>
      </c>
      <c r="C12" s="349" t="s">
        <v>2043</v>
      </c>
      <c r="D12" s="137"/>
      <c r="E12" s="214"/>
      <c r="F12" s="101">
        <v>1</v>
      </c>
      <c r="G12" s="102" t="s">
        <v>67</v>
      </c>
      <c r="H12" s="397">
        <f>COUNTIFS(B:B,"=Important",G:G,"=Function Available")</f>
        <v>0</v>
      </c>
      <c r="I12" s="110">
        <f t="shared" si="0"/>
        <v>5</v>
      </c>
      <c r="J12" s="110">
        <f t="shared" si="1"/>
        <v>0</v>
      </c>
      <c r="K12" s="110">
        <f t="shared" si="2"/>
        <v>0</v>
      </c>
      <c r="L12" s="43">
        <v>1</v>
      </c>
      <c r="N12" s="51" t="s">
        <v>78</v>
      </c>
    </row>
    <row r="13" spans="1:19" ht="46.8" x14ac:dyDescent="0.3">
      <c r="A13" s="239" t="str">
        <f>IF(L13=1,"MOB-"&amp;TEXT(COUNTIF($L$3:L13, "1"), "0"), "")</f>
        <v>MOB-9</v>
      </c>
      <c r="B13" s="83" t="s">
        <v>9</v>
      </c>
      <c r="C13" s="349" t="s">
        <v>2044</v>
      </c>
      <c r="D13" s="137"/>
      <c r="E13" s="214"/>
      <c r="F13" s="101">
        <v>1</v>
      </c>
      <c r="G13" s="102" t="s">
        <v>67</v>
      </c>
      <c r="H13" s="397">
        <f>COUNTIFS(B:B,"=Important",G:G,"=Function Not Available")</f>
        <v>0</v>
      </c>
      <c r="I13" s="110">
        <f t="shared" si="0"/>
        <v>5</v>
      </c>
      <c r="J13" s="110">
        <f t="shared" si="1"/>
        <v>0</v>
      </c>
      <c r="K13" s="110">
        <f t="shared" si="2"/>
        <v>0</v>
      </c>
      <c r="L13" s="43">
        <v>1</v>
      </c>
      <c r="N13" s="51" t="s">
        <v>78</v>
      </c>
    </row>
    <row r="14" spans="1:19" ht="30" customHeight="1" x14ac:dyDescent="0.3">
      <c r="A14" s="239" t="str">
        <f>IF(L14=1,"MOB-"&amp;TEXT(COUNTIF($L$3:L14, "1"), "0"), "")</f>
        <v>MOB-10</v>
      </c>
      <c r="B14" s="83" t="s">
        <v>9</v>
      </c>
      <c r="C14" s="349" t="s">
        <v>2045</v>
      </c>
      <c r="D14" s="137"/>
      <c r="E14" s="214"/>
      <c r="F14" s="101">
        <v>1</v>
      </c>
      <c r="G14" s="102" t="s">
        <v>67</v>
      </c>
      <c r="H14" s="397">
        <f>COUNTIFS(B:B,"=Important",G:G,"=Exception")</f>
        <v>0</v>
      </c>
      <c r="I14" s="110">
        <f t="shared" si="0"/>
        <v>5</v>
      </c>
      <c r="J14" s="110">
        <f t="shared" si="1"/>
        <v>0</v>
      </c>
      <c r="K14" s="110">
        <f t="shared" si="2"/>
        <v>0</v>
      </c>
      <c r="L14" s="43">
        <v>1</v>
      </c>
      <c r="N14" s="51" t="s">
        <v>78</v>
      </c>
    </row>
    <row r="15" spans="1:19" ht="30" customHeight="1" x14ac:dyDescent="0.3">
      <c r="A15" s="239" t="str">
        <f>IF(L15=1,"MOB-"&amp;TEXT(COUNTIF($L$3:L15, "1"), "0"), "")</f>
        <v>MOB-11</v>
      </c>
      <c r="B15" s="83" t="s">
        <v>10</v>
      </c>
      <c r="C15" s="349" t="s">
        <v>2046</v>
      </c>
      <c r="D15" s="137"/>
      <c r="E15" s="214"/>
      <c r="F15" s="101">
        <v>1</v>
      </c>
      <c r="G15" s="102" t="s">
        <v>67</v>
      </c>
      <c r="H15" s="142">
        <f>COUNTIFS(B:B,"=Informational",G:G,"=Select from Drop Down List")</f>
        <v>6</v>
      </c>
      <c r="I15" s="110">
        <f t="shared" si="0"/>
        <v>1</v>
      </c>
      <c r="J15" s="110">
        <f t="shared" si="1"/>
        <v>0</v>
      </c>
      <c r="K15" s="110">
        <f t="shared" si="2"/>
        <v>0</v>
      </c>
      <c r="L15" s="43">
        <v>1</v>
      </c>
      <c r="N15" s="51" t="s">
        <v>78</v>
      </c>
    </row>
    <row r="16" spans="1:19" ht="30" customHeight="1" x14ac:dyDescent="0.3">
      <c r="A16" s="239" t="str">
        <f>IF(L16=1,"MOB-"&amp;TEXT(COUNTIF($L$3:L16, "1"), "0"), "")</f>
        <v>MOB-12</v>
      </c>
      <c r="B16" s="400" t="s">
        <v>18</v>
      </c>
      <c r="C16" s="349" t="s">
        <v>2047</v>
      </c>
      <c r="D16" s="137"/>
      <c r="E16" s="214"/>
      <c r="F16" s="101">
        <v>1</v>
      </c>
      <c r="G16" s="102" t="s">
        <v>67</v>
      </c>
      <c r="H16" s="142">
        <f>COUNTIFS(B:B,"=Informational",G:G,"=Function Available")</f>
        <v>0</v>
      </c>
      <c r="I16" s="110">
        <f t="shared" si="0"/>
        <v>0</v>
      </c>
      <c r="J16" s="110">
        <f t="shared" si="1"/>
        <v>0</v>
      </c>
      <c r="K16" s="110">
        <f t="shared" si="2"/>
        <v>0</v>
      </c>
      <c r="L16" s="43">
        <v>1</v>
      </c>
      <c r="N16" s="51" t="s">
        <v>78</v>
      </c>
    </row>
    <row r="17" spans="1:14" ht="30" customHeight="1" x14ac:dyDescent="0.3">
      <c r="A17" s="239" t="str">
        <f>IF(L17=1,"MOB-"&amp;TEXT(COUNTIF($L$3:L17, "1"), "0"), "")</f>
        <v>MOB-13</v>
      </c>
      <c r="B17" s="83" t="s">
        <v>9</v>
      </c>
      <c r="C17" s="349" t="s">
        <v>2048</v>
      </c>
      <c r="D17" s="137"/>
      <c r="E17" s="214"/>
      <c r="F17" s="101">
        <v>1</v>
      </c>
      <c r="G17" s="102" t="s">
        <v>67</v>
      </c>
      <c r="H17" s="142">
        <f>COUNTIFS(B:B,"=Informational",G:G,"=Function Not Available")</f>
        <v>0</v>
      </c>
      <c r="I17" s="110">
        <f t="shared" si="0"/>
        <v>5</v>
      </c>
      <c r="J17" s="110">
        <f t="shared" si="1"/>
        <v>0</v>
      </c>
      <c r="K17" s="110">
        <f t="shared" si="2"/>
        <v>0</v>
      </c>
      <c r="L17" s="43">
        <v>1</v>
      </c>
      <c r="N17" s="51" t="s">
        <v>78</v>
      </c>
    </row>
    <row r="18" spans="1:14" ht="30" customHeight="1" x14ac:dyDescent="0.3">
      <c r="A18" s="239" t="str">
        <f>IF(L18=1,"MOB-"&amp;TEXT(COUNTIF($L$3:L18, "1"), "0"), "")</f>
        <v>MOB-14</v>
      </c>
      <c r="B18" s="400" t="s">
        <v>18</v>
      </c>
      <c r="C18" s="349" t="s">
        <v>2049</v>
      </c>
      <c r="D18" s="137"/>
      <c r="E18" s="214"/>
      <c r="F18" s="101">
        <v>1</v>
      </c>
      <c r="G18" s="102" t="s">
        <v>67</v>
      </c>
      <c r="H18" s="142">
        <f>COUNTIFS(B:B,"=Informational",G:G,"=Exception")</f>
        <v>0</v>
      </c>
      <c r="I18" s="110">
        <f t="shared" si="0"/>
        <v>0</v>
      </c>
      <c r="J18" s="110">
        <f t="shared" si="1"/>
        <v>0</v>
      </c>
      <c r="K18" s="110">
        <f t="shared" si="2"/>
        <v>0</v>
      </c>
      <c r="L18" s="43">
        <v>1</v>
      </c>
      <c r="N18" s="51" t="s">
        <v>78</v>
      </c>
    </row>
    <row r="19" spans="1:14" ht="30" customHeight="1" x14ac:dyDescent="0.3">
      <c r="A19" s="239" t="str">
        <f>IF(L19=1,"MOB-"&amp;TEXT(COUNTIF($L$3:L19, "1"), "0"), "")</f>
        <v>MOB-15</v>
      </c>
      <c r="B19" s="83" t="s">
        <v>10</v>
      </c>
      <c r="C19" s="349" t="s">
        <v>2050</v>
      </c>
      <c r="D19" s="137"/>
      <c r="E19" s="214"/>
      <c r="F19" s="101">
        <v>1</v>
      </c>
      <c r="G19" s="102" t="s">
        <v>67</v>
      </c>
      <c r="I19" s="110">
        <f t="shared" si="0"/>
        <v>1</v>
      </c>
      <c r="J19" s="110">
        <f t="shared" si="1"/>
        <v>0</v>
      </c>
      <c r="K19" s="110">
        <f t="shared" si="2"/>
        <v>0</v>
      </c>
      <c r="L19" s="43">
        <v>1</v>
      </c>
      <c r="N19" s="51" t="s">
        <v>78</v>
      </c>
    </row>
    <row r="20" spans="1:14" ht="30" customHeight="1" x14ac:dyDescent="0.3">
      <c r="A20" s="239" t="str">
        <f>IF(L20=1,"MOB-"&amp;TEXT(COUNTIF($L$3:L20, "1"), "0"), "")</f>
        <v>MOB-16</v>
      </c>
      <c r="B20" s="83" t="s">
        <v>10</v>
      </c>
      <c r="C20" s="349" t="s">
        <v>2051</v>
      </c>
      <c r="D20" s="137"/>
      <c r="E20" s="214"/>
      <c r="F20" s="101">
        <v>1</v>
      </c>
      <c r="G20" s="102" t="s">
        <v>67</v>
      </c>
      <c r="I20" s="110">
        <f t="shared" si="0"/>
        <v>1</v>
      </c>
      <c r="J20" s="110">
        <f t="shared" si="1"/>
        <v>0</v>
      </c>
      <c r="K20" s="110">
        <f t="shared" si="2"/>
        <v>0</v>
      </c>
      <c r="L20" s="43">
        <v>1</v>
      </c>
      <c r="N20" s="51" t="s">
        <v>78</v>
      </c>
    </row>
    <row r="21" spans="1:14" ht="30" customHeight="1" x14ac:dyDescent="0.3">
      <c r="A21" s="239" t="str">
        <f>IF(L21=1,"MOB-"&amp;TEXT(COUNTIF($L$3:L21, "1"), "0"), "")</f>
        <v>MOB-17</v>
      </c>
      <c r="B21" s="98" t="s">
        <v>10</v>
      </c>
      <c r="C21" s="349" t="s">
        <v>2052</v>
      </c>
      <c r="D21" s="137"/>
      <c r="E21" s="214"/>
      <c r="F21" s="101">
        <v>1</v>
      </c>
      <c r="G21" s="88" t="s">
        <v>67</v>
      </c>
      <c r="I21" s="110">
        <f t="shared" si="0"/>
        <v>1</v>
      </c>
      <c r="J21" s="110">
        <f t="shared" si="1"/>
        <v>0</v>
      </c>
      <c r="K21" s="110">
        <f t="shared" si="2"/>
        <v>0</v>
      </c>
      <c r="L21" s="43">
        <v>1</v>
      </c>
      <c r="N21" s="51" t="s">
        <v>78</v>
      </c>
    </row>
    <row r="22" spans="1:14" ht="15" customHeight="1" x14ac:dyDescent="0.3">
      <c r="A22" s="249"/>
      <c r="B22" s="53"/>
      <c r="C22" s="344" t="s">
        <v>2053</v>
      </c>
      <c r="D22" s="127"/>
      <c r="E22" s="223"/>
      <c r="F22" s="75"/>
      <c r="G22" s="411"/>
    </row>
    <row r="23" spans="1:14" ht="30" customHeight="1" x14ac:dyDescent="0.3">
      <c r="A23" s="239" t="str">
        <f>IF(L23=1,"MOB-"&amp;TEXT(COUNTIF($L$3:L23, "1"), "0"), "")</f>
        <v>MOB-18</v>
      </c>
      <c r="B23" s="83" t="s">
        <v>9</v>
      </c>
      <c r="C23" s="358" t="s">
        <v>2054</v>
      </c>
      <c r="D23" s="130"/>
      <c r="E23" s="262"/>
      <c r="F23" s="116">
        <v>1</v>
      </c>
      <c r="G23" s="82" t="s">
        <v>67</v>
      </c>
      <c r="I23" s="110">
        <f>IF(NOT(ISBLANK($B23)),VLOOKUP($B23,specdata,2,FALSE()),"")</f>
        <v>5</v>
      </c>
      <c r="J23" s="110">
        <f>VLOOKUP(G23,AvailabilityData,2,FALSE())</f>
        <v>0</v>
      </c>
      <c r="K23" s="110">
        <f>I23*J23</f>
        <v>0</v>
      </c>
      <c r="L23" s="43">
        <v>1</v>
      </c>
      <c r="N23" s="51" t="s">
        <v>87</v>
      </c>
    </row>
    <row r="24" spans="1:14" x14ac:dyDescent="0.3">
      <c r="A24" s="249"/>
      <c r="B24" s="53"/>
      <c r="C24" s="118" t="s">
        <v>2055</v>
      </c>
      <c r="D24" s="127"/>
      <c r="E24" s="223"/>
      <c r="F24" s="75"/>
      <c r="G24" s="411"/>
    </row>
    <row r="25" spans="1:14" ht="46.8" x14ac:dyDescent="0.3">
      <c r="A25" s="239" t="str">
        <f>IF(L25=1,"MOB-"&amp;TEXT(COUNTIF($L$3:L25, "1"), "0"), "")</f>
        <v>MOB-19</v>
      </c>
      <c r="B25" s="83" t="s">
        <v>10</v>
      </c>
      <c r="C25" s="347" t="s">
        <v>2056</v>
      </c>
      <c r="D25" s="130"/>
      <c r="E25" s="262"/>
      <c r="F25" s="116">
        <v>1</v>
      </c>
      <c r="G25" s="117" t="s">
        <v>67</v>
      </c>
      <c r="I25" s="110">
        <f t="shared" ref="I25:I31" si="3">IF(NOT(ISBLANK($B25)),VLOOKUP($B25,specdata,2,FALSE()),"")</f>
        <v>1</v>
      </c>
      <c r="J25" s="110">
        <f t="shared" ref="J25:J31" si="4">VLOOKUP(G25,AvailabilityData,2,FALSE())</f>
        <v>0</v>
      </c>
      <c r="K25" s="110">
        <f t="shared" ref="K25:K31" si="5">I25*J25</f>
        <v>0</v>
      </c>
      <c r="L25" s="43">
        <v>1</v>
      </c>
      <c r="N25" s="51" t="s">
        <v>78</v>
      </c>
    </row>
    <row r="26" spans="1:14" ht="30" customHeight="1" x14ac:dyDescent="0.3">
      <c r="A26" s="239" t="str">
        <f>IF(L26=1,"MOB-"&amp;TEXT(COUNTIF($L$3:L26, "1"), "0"), "")</f>
        <v>MOB-20</v>
      </c>
      <c r="B26" s="83" t="s">
        <v>10</v>
      </c>
      <c r="C26" s="189" t="s">
        <v>2057</v>
      </c>
      <c r="D26" s="137"/>
      <c r="E26" s="214"/>
      <c r="F26" s="101">
        <v>1</v>
      </c>
      <c r="G26" s="102" t="s">
        <v>67</v>
      </c>
      <c r="I26" s="110">
        <f t="shared" si="3"/>
        <v>1</v>
      </c>
      <c r="J26" s="110">
        <f t="shared" si="4"/>
        <v>0</v>
      </c>
      <c r="K26" s="110">
        <f t="shared" si="5"/>
        <v>0</v>
      </c>
      <c r="L26" s="43">
        <v>1</v>
      </c>
      <c r="N26" s="51" t="s">
        <v>78</v>
      </c>
    </row>
    <row r="27" spans="1:14" ht="31.2" x14ac:dyDescent="0.3">
      <c r="A27" s="239" t="str">
        <f>IF(L27=1,"MOB-"&amp;TEXT(COUNTIF($L$3:L27, "1"), "0"), "")</f>
        <v>MOB-21</v>
      </c>
      <c r="B27" s="83" t="s">
        <v>10</v>
      </c>
      <c r="C27" s="189" t="s">
        <v>2058</v>
      </c>
      <c r="D27" s="137"/>
      <c r="E27" s="214"/>
      <c r="F27" s="101">
        <v>1</v>
      </c>
      <c r="G27" s="102" t="s">
        <v>67</v>
      </c>
      <c r="I27" s="110">
        <f t="shared" si="3"/>
        <v>1</v>
      </c>
      <c r="J27" s="110">
        <f t="shared" si="4"/>
        <v>0</v>
      </c>
      <c r="K27" s="110">
        <f t="shared" si="5"/>
        <v>0</v>
      </c>
      <c r="L27" s="43">
        <v>1</v>
      </c>
      <c r="N27" s="51" t="s">
        <v>78</v>
      </c>
    </row>
    <row r="28" spans="1:14" ht="31.2" x14ac:dyDescent="0.3">
      <c r="A28" s="239" t="str">
        <f>IF(L28=1,"MOB-"&amp;TEXT(COUNTIF($L$3:L28, "1"), "0"), "")</f>
        <v>MOB-22</v>
      </c>
      <c r="B28" s="83" t="s">
        <v>10</v>
      </c>
      <c r="C28" s="189" t="s">
        <v>2059</v>
      </c>
      <c r="D28" s="137"/>
      <c r="E28" s="214"/>
      <c r="F28" s="101">
        <v>1</v>
      </c>
      <c r="G28" s="102" t="s">
        <v>67</v>
      </c>
      <c r="I28" s="110">
        <f t="shared" si="3"/>
        <v>1</v>
      </c>
      <c r="J28" s="110">
        <f t="shared" si="4"/>
        <v>0</v>
      </c>
      <c r="K28" s="110">
        <f t="shared" si="5"/>
        <v>0</v>
      </c>
      <c r="L28" s="43">
        <v>1</v>
      </c>
      <c r="N28" s="51" t="s">
        <v>78</v>
      </c>
    </row>
    <row r="29" spans="1:14" ht="62.4" x14ac:dyDescent="0.3">
      <c r="A29" s="239" t="str">
        <f>IF(L29=1,"MOB-"&amp;TEXT(COUNTIF($L$3:L29, "1"), "0"), "")</f>
        <v>MOB-23</v>
      </c>
      <c r="B29" s="83" t="s">
        <v>10</v>
      </c>
      <c r="C29" s="189" t="s">
        <v>2060</v>
      </c>
      <c r="D29" s="137"/>
      <c r="E29" s="214"/>
      <c r="F29" s="101">
        <v>1</v>
      </c>
      <c r="G29" s="102" t="s">
        <v>67</v>
      </c>
      <c r="I29" s="110">
        <f t="shared" si="3"/>
        <v>1</v>
      </c>
      <c r="J29" s="110">
        <f t="shared" si="4"/>
        <v>0</v>
      </c>
      <c r="K29" s="110">
        <f t="shared" si="5"/>
        <v>0</v>
      </c>
      <c r="L29" s="43">
        <v>1</v>
      </c>
      <c r="N29" s="51" t="s">
        <v>78</v>
      </c>
    </row>
    <row r="30" spans="1:14" ht="31.2" x14ac:dyDescent="0.3">
      <c r="A30" s="239" t="str">
        <f>IF(L30=1,"MOB-"&amp;TEXT(COUNTIF($L$3:L30, "1"), "0"), "")</f>
        <v>MOB-24</v>
      </c>
      <c r="B30" s="83" t="s">
        <v>10</v>
      </c>
      <c r="C30" s="189" t="s">
        <v>2061</v>
      </c>
      <c r="D30" s="137"/>
      <c r="E30" s="214"/>
      <c r="F30" s="101">
        <v>1</v>
      </c>
      <c r="G30" s="102" t="s">
        <v>67</v>
      </c>
      <c r="I30" s="110">
        <f t="shared" si="3"/>
        <v>1</v>
      </c>
      <c r="J30" s="110">
        <f t="shared" si="4"/>
        <v>0</v>
      </c>
      <c r="K30" s="110">
        <f t="shared" si="5"/>
        <v>0</v>
      </c>
      <c r="L30" s="43">
        <v>1</v>
      </c>
      <c r="N30" s="51" t="s">
        <v>78</v>
      </c>
    </row>
    <row r="31" spans="1:14" ht="30" customHeight="1" x14ac:dyDescent="0.3">
      <c r="A31" s="239" t="str">
        <f>IF(L31=1,"MOB-"&amp;TEXT(COUNTIF($L$3:L31, "1"), "0"), "")</f>
        <v>MOB-25</v>
      </c>
      <c r="B31" s="98" t="s">
        <v>10</v>
      </c>
      <c r="C31" s="189" t="s">
        <v>2062</v>
      </c>
      <c r="D31" s="137"/>
      <c r="E31" s="214"/>
      <c r="F31" s="101">
        <v>1</v>
      </c>
      <c r="G31" s="88" t="s">
        <v>67</v>
      </c>
      <c r="I31" s="110">
        <f t="shared" si="3"/>
        <v>1</v>
      </c>
      <c r="J31" s="110">
        <f t="shared" si="4"/>
        <v>0</v>
      </c>
      <c r="K31" s="110">
        <f t="shared" si="5"/>
        <v>0</v>
      </c>
      <c r="L31" s="43">
        <v>1</v>
      </c>
      <c r="N31" s="51" t="s">
        <v>78</v>
      </c>
    </row>
    <row r="32" spans="1:14" ht="30" customHeight="1" x14ac:dyDescent="0.3">
      <c r="A32" s="249"/>
      <c r="B32" s="53"/>
      <c r="C32" s="118" t="s">
        <v>2063</v>
      </c>
      <c r="D32" s="127"/>
      <c r="E32" s="223"/>
      <c r="F32" s="75"/>
      <c r="G32" s="411"/>
    </row>
    <row r="33" spans="1:14" ht="46.8" x14ac:dyDescent="0.3">
      <c r="A33" s="300"/>
      <c r="B33" s="146"/>
      <c r="C33" s="359" t="s">
        <v>2064</v>
      </c>
      <c r="D33" s="148"/>
      <c r="E33" s="259"/>
      <c r="F33" s="150"/>
      <c r="G33" s="411"/>
    </row>
    <row r="34" spans="1:14" ht="46.8" x14ac:dyDescent="0.3">
      <c r="A34" s="239" t="str">
        <f>IF(L34=1,"MOB-"&amp;TEXT(COUNTIF($L$3:L34, "1"), "0"), "")</f>
        <v>MOB-26</v>
      </c>
      <c r="B34" s="400" t="s">
        <v>18</v>
      </c>
      <c r="C34" s="358" t="s">
        <v>2065</v>
      </c>
      <c r="D34" s="130"/>
      <c r="E34" s="262"/>
      <c r="F34" s="116">
        <v>1</v>
      </c>
      <c r="G34" s="117" t="s">
        <v>67</v>
      </c>
      <c r="I34" s="110">
        <f>IF(NOT(ISBLANK($B34)),VLOOKUP($B34,specdata,2,FALSE()),"")</f>
        <v>0</v>
      </c>
      <c r="J34" s="110">
        <f>VLOOKUP(G34,AvailabilityData,2,FALSE())</f>
        <v>0</v>
      </c>
      <c r="K34" s="110">
        <f>I34*J34</f>
        <v>0</v>
      </c>
      <c r="L34" s="43">
        <v>1</v>
      </c>
      <c r="N34" s="51" t="s">
        <v>87</v>
      </c>
    </row>
    <row r="35" spans="1:14" ht="46.8" x14ac:dyDescent="0.3">
      <c r="A35" s="239" t="str">
        <f>IF(L35=1,"MOB-"&amp;TEXT(COUNTIF($L$3:L35, "1"), "0"), "")</f>
        <v>MOB-27</v>
      </c>
      <c r="B35" s="83" t="s">
        <v>9</v>
      </c>
      <c r="C35" s="349" t="s">
        <v>2066</v>
      </c>
      <c r="D35" s="137"/>
      <c r="E35" s="214"/>
      <c r="F35" s="101">
        <v>1</v>
      </c>
      <c r="G35" s="88" t="s">
        <v>67</v>
      </c>
      <c r="I35" s="110">
        <f>IF(NOT(ISBLANK($B35)),VLOOKUP($B35,specdata,2,FALSE()),"")</f>
        <v>5</v>
      </c>
      <c r="J35" s="110">
        <f>VLOOKUP(G35,AvailabilityData,2,FALSE())</f>
        <v>0</v>
      </c>
      <c r="K35" s="110">
        <f>I35*J35</f>
        <v>0</v>
      </c>
      <c r="L35" s="43">
        <v>1</v>
      </c>
      <c r="N35" s="51" t="s">
        <v>87</v>
      </c>
    </row>
    <row r="36" spans="1:14" ht="31.2" x14ac:dyDescent="0.3">
      <c r="A36" s="249"/>
      <c r="B36" s="53"/>
      <c r="C36" s="344" t="s">
        <v>2067</v>
      </c>
      <c r="D36" s="127"/>
      <c r="E36" s="223"/>
      <c r="F36" s="75"/>
      <c r="G36" s="411"/>
    </row>
    <row r="37" spans="1:14" ht="30" customHeight="1" x14ac:dyDescent="0.3">
      <c r="A37" s="239" t="str">
        <f>IF(L37=1,"MOB-"&amp;TEXT(COUNTIF($L$3:L37, "1"), "0"), "")</f>
        <v>MOB-28</v>
      </c>
      <c r="B37" s="83" t="s">
        <v>10</v>
      </c>
      <c r="C37" s="350" t="s">
        <v>2068</v>
      </c>
      <c r="D37" s="158"/>
      <c r="E37" s="253"/>
      <c r="F37" s="116">
        <v>1</v>
      </c>
      <c r="G37" s="117" t="s">
        <v>67</v>
      </c>
      <c r="I37" s="110">
        <f>IF(NOT(ISBLANK($B37)),VLOOKUP($B37,specdata,2,FALSE()),"")</f>
        <v>1</v>
      </c>
      <c r="J37" s="110">
        <f>VLOOKUP(G37,AvailabilityData,2,FALSE())</f>
        <v>0</v>
      </c>
      <c r="K37" s="110">
        <f>I37*J37</f>
        <v>0</v>
      </c>
      <c r="L37" s="43">
        <v>1</v>
      </c>
      <c r="N37" s="51" t="s">
        <v>78</v>
      </c>
    </row>
    <row r="38" spans="1:14" ht="50.25" customHeight="1" x14ac:dyDescent="0.3">
      <c r="A38" s="239" t="str">
        <f>IF(L38=1,"MOB-"&amp;TEXT(COUNTIF($L$3:L38, "1"), "0"), "")</f>
        <v>MOB-29</v>
      </c>
      <c r="B38" s="83" t="s">
        <v>10</v>
      </c>
      <c r="C38" s="350" t="s">
        <v>2069</v>
      </c>
      <c r="D38" s="360"/>
      <c r="E38" s="253"/>
      <c r="F38" s="101">
        <v>1</v>
      </c>
      <c r="G38" s="102" t="s">
        <v>67</v>
      </c>
      <c r="I38" s="110">
        <f>IF(NOT(ISBLANK($B38)),VLOOKUP($B38,specdata,2,FALSE()),"")</f>
        <v>1</v>
      </c>
      <c r="J38" s="110">
        <f>VLOOKUP(G38,AvailabilityData,2,FALSE())</f>
        <v>0</v>
      </c>
      <c r="K38" s="110">
        <f>I38*J38</f>
        <v>0</v>
      </c>
      <c r="L38" s="43">
        <v>1</v>
      </c>
      <c r="N38" s="51" t="s">
        <v>78</v>
      </c>
    </row>
    <row r="39" spans="1:14" ht="30" customHeight="1" x14ac:dyDescent="0.3">
      <c r="A39" s="239" t="str">
        <f>IF(L39=1,"MOB-"&amp;TEXT(COUNTIF($L$3:L39, "1"), "0"), "")</f>
        <v>MOB-30</v>
      </c>
      <c r="B39" s="83" t="s">
        <v>10</v>
      </c>
      <c r="C39" s="189" t="s">
        <v>2070</v>
      </c>
      <c r="D39" s="137"/>
      <c r="E39" s="214"/>
      <c r="F39" s="101">
        <v>1</v>
      </c>
      <c r="G39" s="102" t="s">
        <v>67</v>
      </c>
      <c r="I39" s="110">
        <f>IF(NOT(ISBLANK($B39)),VLOOKUP($B39,specdata,2,FALSE()),"")</f>
        <v>1</v>
      </c>
      <c r="J39" s="110">
        <f>VLOOKUP(G39,AvailabilityData,2,FALSE())</f>
        <v>0</v>
      </c>
      <c r="K39" s="110">
        <f>I39*J39</f>
        <v>0</v>
      </c>
      <c r="L39" s="43">
        <v>1</v>
      </c>
      <c r="N39" s="51" t="s">
        <v>78</v>
      </c>
    </row>
    <row r="40" spans="1:14" ht="46.8" x14ac:dyDescent="0.3">
      <c r="A40" s="239" t="str">
        <f>IF(L40=1,"MOB-"&amp;TEXT(COUNTIF($L$3:L40, "1"), "0"), "")</f>
        <v>MOB-31</v>
      </c>
      <c r="B40" s="83" t="s">
        <v>10</v>
      </c>
      <c r="C40" s="189" t="s">
        <v>2071</v>
      </c>
      <c r="D40" s="137"/>
      <c r="E40" s="214"/>
      <c r="F40" s="101">
        <v>1</v>
      </c>
      <c r="G40" s="102" t="s">
        <v>67</v>
      </c>
      <c r="I40" s="110">
        <f>IF(NOT(ISBLANK($B40)),VLOOKUP($B40,specdata,2,FALSE()),"")</f>
        <v>1</v>
      </c>
      <c r="J40" s="110">
        <f>VLOOKUP(G40,AvailabilityData,2,FALSE())</f>
        <v>0</v>
      </c>
      <c r="K40" s="110">
        <f>I40*J40</f>
        <v>0</v>
      </c>
      <c r="L40" s="43">
        <v>1</v>
      </c>
      <c r="N40" s="51" t="s">
        <v>78</v>
      </c>
    </row>
    <row r="41" spans="1:14" ht="31.2" x14ac:dyDescent="0.3">
      <c r="A41" s="239" t="str">
        <f>IF(L41=1,"MOB-"&amp;TEXT(COUNTIF($L$3:L41, "1"), "0"), "")</f>
        <v>MOB-32</v>
      </c>
      <c r="B41" s="83" t="s">
        <v>10</v>
      </c>
      <c r="C41" s="189" t="s">
        <v>2072</v>
      </c>
      <c r="D41" s="137"/>
      <c r="E41" s="214"/>
      <c r="F41" s="101">
        <v>1</v>
      </c>
      <c r="G41" s="88" t="s">
        <v>67</v>
      </c>
      <c r="I41" s="110">
        <f>IF(NOT(ISBLANK($B41)),VLOOKUP($B41,specdata,2,FALSE()),"")</f>
        <v>1</v>
      </c>
      <c r="J41" s="110">
        <f>VLOOKUP(G41,AvailabilityData,2,FALSE())</f>
        <v>0</v>
      </c>
      <c r="K41" s="110">
        <f>I41*J41</f>
        <v>0</v>
      </c>
      <c r="L41" s="43">
        <v>1</v>
      </c>
      <c r="N41" s="51" t="s">
        <v>78</v>
      </c>
    </row>
    <row r="42" spans="1:14" ht="15" customHeight="1" x14ac:dyDescent="0.3">
      <c r="A42" s="249"/>
      <c r="B42" s="53"/>
      <c r="C42" s="118" t="s">
        <v>2073</v>
      </c>
      <c r="D42" s="127"/>
      <c r="E42" s="223"/>
      <c r="F42" s="75"/>
      <c r="G42" s="411"/>
    </row>
    <row r="43" spans="1:14" ht="46.8" x14ac:dyDescent="0.3">
      <c r="A43" s="239" t="str">
        <f>IF(L43=1,"MOB-"&amp;TEXT(COUNTIF($L$3:L43, "1"), "0"), "")</f>
        <v>MOB-33</v>
      </c>
      <c r="B43" s="77" t="s">
        <v>10</v>
      </c>
      <c r="C43" s="347" t="s">
        <v>2074</v>
      </c>
      <c r="D43" s="130"/>
      <c r="E43" s="262"/>
      <c r="F43" s="116">
        <v>1</v>
      </c>
      <c r="G43" s="117" t="s">
        <v>67</v>
      </c>
      <c r="I43" s="110">
        <f>IF(NOT(ISBLANK($B43)),VLOOKUP($B43,specdata,2,FALSE()),"")</f>
        <v>1</v>
      </c>
      <c r="J43" s="110">
        <f>VLOOKUP(G43,AvailabilityData,2,FALSE())</f>
        <v>0</v>
      </c>
      <c r="K43" s="110">
        <f>I43*J43</f>
        <v>0</v>
      </c>
      <c r="L43" s="43">
        <v>1</v>
      </c>
      <c r="N43" s="51" t="s">
        <v>78</v>
      </c>
    </row>
    <row r="44" spans="1:14" ht="46.8" x14ac:dyDescent="0.3">
      <c r="A44" s="239" t="str">
        <f>IF(L44=1,"MOB-"&amp;TEXT(COUNTIF($L$3:L44, "1"), "0"), "")</f>
        <v>MOB-34</v>
      </c>
      <c r="B44" s="83" t="s">
        <v>10</v>
      </c>
      <c r="C44" s="189" t="s">
        <v>2075</v>
      </c>
      <c r="D44" s="137"/>
      <c r="E44" s="214"/>
      <c r="F44" s="101">
        <v>1</v>
      </c>
      <c r="G44" s="88" t="s">
        <v>67</v>
      </c>
      <c r="I44" s="110">
        <f>IF(NOT(ISBLANK($B44)),VLOOKUP($B44,specdata,2,FALSE()),"")</f>
        <v>1</v>
      </c>
      <c r="J44" s="110">
        <f>VLOOKUP(G44,AvailabilityData,2,FALSE())</f>
        <v>0</v>
      </c>
      <c r="K44" s="110">
        <f>I44*J44</f>
        <v>0</v>
      </c>
      <c r="L44" s="43">
        <v>1</v>
      </c>
      <c r="N44" s="51" t="s">
        <v>78</v>
      </c>
    </row>
    <row r="45" spans="1:14" ht="15" customHeight="1" x14ac:dyDescent="0.3">
      <c r="A45" s="249"/>
      <c r="B45" s="53"/>
      <c r="C45" s="118" t="s">
        <v>2076</v>
      </c>
      <c r="D45" s="127"/>
      <c r="E45" s="223"/>
      <c r="F45" s="75"/>
      <c r="G45" s="411"/>
    </row>
    <row r="46" spans="1:14" ht="31.2" x14ac:dyDescent="0.3">
      <c r="A46" s="239" t="str">
        <f>IF(L46=1,"MOB-"&amp;TEXT(COUNTIF($L$3:L46, "1"), "0"), "")</f>
        <v>MOB-35</v>
      </c>
      <c r="B46" s="83" t="s">
        <v>10</v>
      </c>
      <c r="C46" s="347" t="s">
        <v>2077</v>
      </c>
      <c r="D46" s="130"/>
      <c r="E46" s="262"/>
      <c r="F46" s="116">
        <v>1</v>
      </c>
      <c r="G46" s="117" t="s">
        <v>67</v>
      </c>
      <c r="I46" s="110">
        <f t="shared" ref="I46:I53" si="6">IF(NOT(ISBLANK($B46)),VLOOKUP($B46,specdata,2,FALSE()),"")</f>
        <v>1</v>
      </c>
      <c r="J46" s="110">
        <f t="shared" ref="J46:J53" si="7">VLOOKUP(G46,AvailabilityData,2,FALSE())</f>
        <v>0</v>
      </c>
      <c r="K46" s="110">
        <f t="shared" ref="K46:K53" si="8">I46*J46</f>
        <v>0</v>
      </c>
      <c r="L46" s="43">
        <v>1</v>
      </c>
      <c r="N46" s="51" t="s">
        <v>78</v>
      </c>
    </row>
    <row r="47" spans="1:14" ht="46.8" x14ac:dyDescent="0.3">
      <c r="A47" s="239" t="str">
        <f>IF(L47=1,"MOB-"&amp;TEXT(COUNTIF($L$3:L47, "1"), "0"), "")</f>
        <v>MOB-36</v>
      </c>
      <c r="B47" s="83" t="s">
        <v>10</v>
      </c>
      <c r="C47" s="189" t="s">
        <v>2078</v>
      </c>
      <c r="D47" s="137"/>
      <c r="E47" s="214"/>
      <c r="F47" s="101">
        <v>1</v>
      </c>
      <c r="G47" s="102" t="s">
        <v>67</v>
      </c>
      <c r="I47" s="110">
        <f t="shared" si="6"/>
        <v>1</v>
      </c>
      <c r="J47" s="110">
        <f t="shared" si="7"/>
        <v>0</v>
      </c>
      <c r="K47" s="110">
        <f t="shared" si="8"/>
        <v>0</v>
      </c>
      <c r="L47" s="43">
        <v>1</v>
      </c>
      <c r="N47" s="51" t="s">
        <v>78</v>
      </c>
    </row>
    <row r="48" spans="1:14" ht="46.8" x14ac:dyDescent="0.3">
      <c r="A48" s="239" t="str">
        <f>IF(L48=1,"MOB-"&amp;TEXT(COUNTIF($L$3:L48, "1"), "0"), "")</f>
        <v>MOB-37</v>
      </c>
      <c r="B48" s="83" t="s">
        <v>10</v>
      </c>
      <c r="C48" s="189" t="s">
        <v>2079</v>
      </c>
      <c r="D48" s="137"/>
      <c r="E48" s="214"/>
      <c r="F48" s="101">
        <v>1</v>
      </c>
      <c r="G48" s="102" t="s">
        <v>67</v>
      </c>
      <c r="I48" s="110">
        <f t="shared" si="6"/>
        <v>1</v>
      </c>
      <c r="J48" s="110">
        <f t="shared" si="7"/>
        <v>0</v>
      </c>
      <c r="K48" s="110">
        <f t="shared" si="8"/>
        <v>0</v>
      </c>
      <c r="L48" s="43">
        <v>1</v>
      </c>
      <c r="N48" s="51" t="s">
        <v>78</v>
      </c>
    </row>
    <row r="49" spans="1:14" ht="31.2" x14ac:dyDescent="0.3">
      <c r="A49" s="239" t="str">
        <f>IF(L49=1,"MOB-"&amp;TEXT(COUNTIF($L$3:L49, "1"), "0"), "")</f>
        <v>MOB-38</v>
      </c>
      <c r="B49" s="83" t="s">
        <v>10</v>
      </c>
      <c r="C49" s="189" t="s">
        <v>2080</v>
      </c>
      <c r="D49" s="137"/>
      <c r="E49" s="214"/>
      <c r="F49" s="101">
        <v>1</v>
      </c>
      <c r="G49" s="102" t="s">
        <v>67</v>
      </c>
      <c r="I49" s="110">
        <f t="shared" si="6"/>
        <v>1</v>
      </c>
      <c r="J49" s="110">
        <f t="shared" si="7"/>
        <v>0</v>
      </c>
      <c r="K49" s="110">
        <f t="shared" si="8"/>
        <v>0</v>
      </c>
      <c r="L49" s="43">
        <v>1</v>
      </c>
      <c r="N49" s="51" t="s">
        <v>78</v>
      </c>
    </row>
    <row r="50" spans="1:14" ht="31.2" x14ac:dyDescent="0.3">
      <c r="A50" s="239" t="str">
        <f>IF(L50=1,"MOB-"&amp;TEXT(COUNTIF($L$3:L50, "1"), "0"), "")</f>
        <v>MOB-39</v>
      </c>
      <c r="B50" s="83" t="s">
        <v>10</v>
      </c>
      <c r="C50" s="189" t="s">
        <v>2081</v>
      </c>
      <c r="D50" s="137"/>
      <c r="E50" s="214"/>
      <c r="F50" s="101">
        <v>1</v>
      </c>
      <c r="G50" s="102" t="s">
        <v>67</v>
      </c>
      <c r="I50" s="110">
        <f t="shared" si="6"/>
        <v>1</v>
      </c>
      <c r="J50" s="110">
        <f t="shared" si="7"/>
        <v>0</v>
      </c>
      <c r="K50" s="110">
        <f t="shared" si="8"/>
        <v>0</v>
      </c>
      <c r="L50" s="43">
        <v>1</v>
      </c>
      <c r="N50" s="51" t="s">
        <v>78</v>
      </c>
    </row>
    <row r="51" spans="1:14" ht="46.8" x14ac:dyDescent="0.3">
      <c r="A51" s="239" t="str">
        <f>IF(L51=1,"MOB-"&amp;TEXT(COUNTIF($L$3:L51, "1"), "0"), "")</f>
        <v>MOB-40</v>
      </c>
      <c r="B51" s="83" t="s">
        <v>10</v>
      </c>
      <c r="C51" s="189" t="s">
        <v>2082</v>
      </c>
      <c r="D51" s="137"/>
      <c r="E51" s="214"/>
      <c r="F51" s="101">
        <v>1</v>
      </c>
      <c r="G51" s="102" t="s">
        <v>67</v>
      </c>
      <c r="I51" s="110">
        <f t="shared" si="6"/>
        <v>1</v>
      </c>
      <c r="J51" s="110">
        <f t="shared" si="7"/>
        <v>0</v>
      </c>
      <c r="K51" s="110">
        <f t="shared" si="8"/>
        <v>0</v>
      </c>
      <c r="L51" s="43">
        <v>1</v>
      </c>
      <c r="N51" s="51" t="s">
        <v>78</v>
      </c>
    </row>
    <row r="52" spans="1:14" ht="31.2" x14ac:dyDescent="0.3">
      <c r="A52" s="239" t="str">
        <f>IF(L52=1,"MOB-"&amp;TEXT(COUNTIF($L$3:L52, "1"), "0"), "")</f>
        <v>MOB-41</v>
      </c>
      <c r="B52" s="83" t="s">
        <v>10</v>
      </c>
      <c r="C52" s="189" t="s">
        <v>2083</v>
      </c>
      <c r="D52" s="137"/>
      <c r="E52" s="214"/>
      <c r="F52" s="101">
        <v>1</v>
      </c>
      <c r="G52" s="102" t="s">
        <v>67</v>
      </c>
      <c r="I52" s="110">
        <f t="shared" si="6"/>
        <v>1</v>
      </c>
      <c r="J52" s="110">
        <f t="shared" si="7"/>
        <v>0</v>
      </c>
      <c r="K52" s="110">
        <f t="shared" si="8"/>
        <v>0</v>
      </c>
      <c r="L52" s="43">
        <v>1</v>
      </c>
      <c r="N52" s="51" t="s">
        <v>78</v>
      </c>
    </row>
    <row r="53" spans="1:14" ht="30" customHeight="1" x14ac:dyDescent="0.3">
      <c r="A53" s="239" t="str">
        <f>IF(L53=1,"MOB-"&amp;TEXT(COUNTIF($L$3:L53, "1"), "0"), "")</f>
        <v>MOB-42</v>
      </c>
      <c r="B53" s="98" t="s">
        <v>10</v>
      </c>
      <c r="C53" s="189" t="s">
        <v>2084</v>
      </c>
      <c r="D53" s="137"/>
      <c r="E53" s="214"/>
      <c r="F53" s="101">
        <v>1</v>
      </c>
      <c r="G53" s="88" t="s">
        <v>67</v>
      </c>
      <c r="I53" s="110">
        <f t="shared" si="6"/>
        <v>1</v>
      </c>
      <c r="J53" s="110">
        <f t="shared" si="7"/>
        <v>0</v>
      </c>
      <c r="K53" s="110">
        <f t="shared" si="8"/>
        <v>0</v>
      </c>
      <c r="L53" s="43">
        <v>1</v>
      </c>
      <c r="N53" s="51" t="s">
        <v>78</v>
      </c>
    </row>
    <row r="54" spans="1:14" ht="30" customHeight="1" x14ac:dyDescent="0.3">
      <c r="A54" s="249"/>
      <c r="B54" s="53"/>
      <c r="C54" s="118" t="s">
        <v>2085</v>
      </c>
      <c r="D54" s="127"/>
      <c r="E54" s="223"/>
      <c r="F54" s="75"/>
      <c r="G54" s="411"/>
    </row>
    <row r="55" spans="1:14" ht="31.2" x14ac:dyDescent="0.3">
      <c r="A55" s="239" t="str">
        <f>IF(L55=1,"MOB-"&amp;TEXT(COUNTIF($L$3:L55, "1"), "0"), "")</f>
        <v>MOB-43</v>
      </c>
      <c r="B55" s="83" t="s">
        <v>10</v>
      </c>
      <c r="C55" s="347" t="s">
        <v>2086</v>
      </c>
      <c r="D55" s="130"/>
      <c r="E55" s="262"/>
      <c r="F55" s="116">
        <v>1</v>
      </c>
      <c r="G55" s="82" t="s">
        <v>67</v>
      </c>
      <c r="I55" s="110">
        <f>IF(NOT(ISBLANK($B55)),VLOOKUP($B55,specdata,2,FALSE()),"")</f>
        <v>1</v>
      </c>
      <c r="J55" s="110">
        <f>VLOOKUP(G55,AvailabilityData,2,FALSE())</f>
        <v>0</v>
      </c>
      <c r="K55" s="110">
        <f>I55*J55</f>
        <v>0</v>
      </c>
      <c r="L55" s="43">
        <v>1</v>
      </c>
      <c r="N55" s="51" t="s">
        <v>78</v>
      </c>
    </row>
    <row r="56" spans="1:14" ht="15" customHeight="1" x14ac:dyDescent="0.3">
      <c r="A56" s="249"/>
      <c r="B56" s="53"/>
      <c r="C56" s="352" t="s">
        <v>2087</v>
      </c>
      <c r="D56" s="127"/>
      <c r="E56" s="223"/>
      <c r="F56" s="75"/>
      <c r="G56" s="411"/>
    </row>
    <row r="57" spans="1:14" ht="30" customHeight="1" x14ac:dyDescent="0.3">
      <c r="A57" s="239" t="str">
        <f>IF(L57=1,"MOB-"&amp;TEXT(COUNTIF($L$3:L57, "1"), "0"), "")</f>
        <v>MOB-44</v>
      </c>
      <c r="B57" s="83" t="s">
        <v>10</v>
      </c>
      <c r="C57" s="347" t="s">
        <v>2088</v>
      </c>
      <c r="D57" s="130"/>
      <c r="E57" s="262"/>
      <c r="F57" s="116">
        <v>1</v>
      </c>
      <c r="G57" s="117" t="s">
        <v>67</v>
      </c>
      <c r="I57" s="110">
        <f>IF(NOT(ISBLANK($B57)),VLOOKUP($B57,specdata,2,FALSE()),"")</f>
        <v>1</v>
      </c>
      <c r="J57" s="110">
        <f>VLOOKUP(G57,AvailabilityData,2,FALSE())</f>
        <v>0</v>
      </c>
      <c r="K57" s="110">
        <f>I57*J57</f>
        <v>0</v>
      </c>
      <c r="L57" s="43">
        <v>1</v>
      </c>
      <c r="N57" s="51" t="s">
        <v>78</v>
      </c>
    </row>
    <row r="58" spans="1:14" ht="30" customHeight="1" x14ac:dyDescent="0.3">
      <c r="A58" s="239" t="str">
        <f>IF(L58=1,"MOB-"&amp;TEXT(COUNTIF($L$3:L58, "1"), "0"), "")</f>
        <v>MOB-45</v>
      </c>
      <c r="B58" s="98" t="s">
        <v>10</v>
      </c>
      <c r="C58" s="189" t="s">
        <v>2089</v>
      </c>
      <c r="D58" s="137"/>
      <c r="E58" s="214"/>
      <c r="F58" s="101">
        <v>1</v>
      </c>
      <c r="G58" s="88" t="s">
        <v>67</v>
      </c>
      <c r="I58" s="110">
        <f>IF(NOT(ISBLANK($B58)),VLOOKUP($B58,specdata,2,FALSE()),"")</f>
        <v>1</v>
      </c>
      <c r="J58" s="110">
        <f>VLOOKUP(G58,AvailabilityData,2,FALSE())</f>
        <v>0</v>
      </c>
      <c r="K58" s="110">
        <f>I58*J58</f>
        <v>0</v>
      </c>
      <c r="L58" s="43">
        <v>1</v>
      </c>
      <c r="N58" s="51" t="s">
        <v>78</v>
      </c>
    </row>
    <row r="59" spans="1:14" ht="15" customHeight="1" x14ac:dyDescent="0.3">
      <c r="A59" s="249"/>
      <c r="B59" s="53"/>
      <c r="C59" s="352" t="s">
        <v>2090</v>
      </c>
      <c r="D59" s="127"/>
      <c r="E59" s="223"/>
      <c r="F59" s="75"/>
      <c r="G59" s="411"/>
    </row>
    <row r="60" spans="1:14" ht="31.2" x14ac:dyDescent="0.3">
      <c r="A60" s="300"/>
      <c r="B60" s="146"/>
      <c r="C60" s="359" t="s">
        <v>2091</v>
      </c>
      <c r="D60" s="148"/>
      <c r="E60" s="259"/>
      <c r="F60" s="150"/>
      <c r="G60" s="411"/>
    </row>
    <row r="61" spans="1:14" ht="30" customHeight="1" x14ac:dyDescent="0.3">
      <c r="A61" s="239" t="str">
        <f>IF(L61=1,"MOB-"&amp;TEXT(COUNTIF($L$3:L61, "1"), "0"), "")</f>
        <v>MOB-46</v>
      </c>
      <c r="B61" s="83" t="s">
        <v>10</v>
      </c>
      <c r="C61" s="358" t="s">
        <v>2092</v>
      </c>
      <c r="D61" s="130"/>
      <c r="E61" s="262"/>
      <c r="F61" s="116">
        <v>1</v>
      </c>
      <c r="G61" s="117" t="s">
        <v>67</v>
      </c>
      <c r="I61" s="110">
        <f>IF(NOT(ISBLANK($B61)),VLOOKUP($B61,specdata,2,FALSE()),"")</f>
        <v>1</v>
      </c>
      <c r="J61" s="110">
        <f>VLOOKUP(G61,AvailabilityData,2,FALSE())</f>
        <v>0</v>
      </c>
      <c r="K61" s="110">
        <f>I61*J61</f>
        <v>0</v>
      </c>
      <c r="L61" s="43">
        <v>1</v>
      </c>
      <c r="N61" s="51" t="s">
        <v>78</v>
      </c>
    </row>
    <row r="62" spans="1:14" ht="30" customHeight="1" x14ac:dyDescent="0.3">
      <c r="A62" s="239" t="str">
        <f>IF(L62=1,"MOB-"&amp;TEXT(COUNTIF($L$3:L62, "1"), "0"), "")</f>
        <v>MOB-47</v>
      </c>
      <c r="B62" s="83" t="s">
        <v>10</v>
      </c>
      <c r="C62" s="349" t="s">
        <v>2093</v>
      </c>
      <c r="D62" s="137"/>
      <c r="E62" s="214"/>
      <c r="F62" s="101">
        <v>1</v>
      </c>
      <c r="G62" s="102" t="s">
        <v>67</v>
      </c>
      <c r="I62" s="110">
        <f>IF(NOT(ISBLANK($B62)),VLOOKUP($B62,specdata,2,FALSE()),"")</f>
        <v>1</v>
      </c>
      <c r="J62" s="110">
        <f>VLOOKUP(G62,AvailabilityData,2,FALSE())</f>
        <v>0</v>
      </c>
      <c r="K62" s="110">
        <f>I62*J62</f>
        <v>0</v>
      </c>
      <c r="L62" s="43">
        <v>1</v>
      </c>
      <c r="N62" s="51" t="s">
        <v>78</v>
      </c>
    </row>
    <row r="63" spans="1:14" ht="30" customHeight="1" x14ac:dyDescent="0.3">
      <c r="A63" s="239" t="str">
        <f>IF(L63=1,"MOB-"&amp;TEXT(COUNTIF($L$3:L63, "1"), "0"), "")</f>
        <v>MOB-48</v>
      </c>
      <c r="B63" s="83" t="s">
        <v>10</v>
      </c>
      <c r="C63" s="349" t="s">
        <v>2094</v>
      </c>
      <c r="D63" s="137"/>
      <c r="E63" s="214"/>
      <c r="F63" s="101">
        <v>1</v>
      </c>
      <c r="G63" s="88" t="s">
        <v>67</v>
      </c>
      <c r="I63" s="110">
        <f>IF(NOT(ISBLANK($B63)),VLOOKUP($B63,specdata,2,FALSE()),"")</f>
        <v>1</v>
      </c>
      <c r="J63" s="110">
        <f>VLOOKUP(G63,AvailabilityData,2,FALSE())</f>
        <v>0</v>
      </c>
      <c r="K63" s="110">
        <f>I63*J63</f>
        <v>0</v>
      </c>
      <c r="L63" s="43">
        <v>1</v>
      </c>
      <c r="N63" s="51" t="s">
        <v>78</v>
      </c>
    </row>
    <row r="64" spans="1:14" ht="30" customHeight="1" x14ac:dyDescent="0.3">
      <c r="A64" s="249"/>
      <c r="B64" s="53"/>
      <c r="C64" s="344" t="s">
        <v>2095</v>
      </c>
      <c r="D64" s="127"/>
      <c r="E64" s="223"/>
      <c r="F64" s="75"/>
      <c r="G64" s="411"/>
    </row>
    <row r="65" spans="1:14" ht="30" customHeight="1" x14ac:dyDescent="0.3">
      <c r="A65" s="239" t="str">
        <f>IF(L65=1,"MOB-"&amp;TEXT(COUNTIF($L$3:L65, "1"), "0"), "")</f>
        <v>MOB-49</v>
      </c>
      <c r="B65" s="83" t="s">
        <v>10</v>
      </c>
      <c r="C65" s="358" t="s">
        <v>2096</v>
      </c>
      <c r="D65" s="130"/>
      <c r="E65" s="262"/>
      <c r="F65" s="116">
        <v>1</v>
      </c>
      <c r="G65" s="117" t="s">
        <v>67</v>
      </c>
      <c r="I65" s="110">
        <f>IF(NOT(ISBLANK($B65)),VLOOKUP($B65,specdata,2,FALSE()),"")</f>
        <v>1</v>
      </c>
      <c r="J65" s="110">
        <f>VLOOKUP(G65,AvailabilityData,2,FALSE())</f>
        <v>0</v>
      </c>
      <c r="K65" s="110">
        <f>I65*J65</f>
        <v>0</v>
      </c>
      <c r="L65" s="43">
        <v>1</v>
      </c>
      <c r="N65" s="51" t="s">
        <v>78</v>
      </c>
    </row>
    <row r="66" spans="1:14" ht="30" customHeight="1" x14ac:dyDescent="0.3">
      <c r="A66" s="239" t="str">
        <f>IF(L66=1,"MOB-"&amp;TEXT(COUNTIF($L$3:L66, "1"), "0"), "")</f>
        <v>MOB-50</v>
      </c>
      <c r="B66" s="83" t="s">
        <v>10</v>
      </c>
      <c r="C66" s="349" t="s">
        <v>2097</v>
      </c>
      <c r="D66" s="137"/>
      <c r="E66" s="214"/>
      <c r="F66" s="101">
        <v>1</v>
      </c>
      <c r="G66" s="102" t="s">
        <v>67</v>
      </c>
      <c r="I66" s="110">
        <f>IF(NOT(ISBLANK($B66)),VLOOKUP($B66,specdata,2,FALSE()),"")</f>
        <v>1</v>
      </c>
      <c r="J66" s="110">
        <f>VLOOKUP(G66,AvailabilityData,2,FALSE())</f>
        <v>0</v>
      </c>
      <c r="K66" s="110">
        <f>I66*J66</f>
        <v>0</v>
      </c>
      <c r="L66" s="43">
        <v>1</v>
      </c>
      <c r="N66" s="51" t="s">
        <v>78</v>
      </c>
    </row>
    <row r="67" spans="1:14" ht="30" customHeight="1" x14ac:dyDescent="0.3">
      <c r="A67" s="239" t="str">
        <f>IF(L67=1,"MOB-"&amp;TEXT(COUNTIF($L$3:L67, "1"), "0"), "")</f>
        <v>MOB-51</v>
      </c>
      <c r="B67" s="83" t="s">
        <v>10</v>
      </c>
      <c r="C67" s="349" t="s">
        <v>2094</v>
      </c>
      <c r="D67" s="137"/>
      <c r="E67" s="214"/>
      <c r="F67" s="101">
        <v>1</v>
      </c>
      <c r="G67" s="88" t="s">
        <v>67</v>
      </c>
      <c r="I67" s="110">
        <f>IF(NOT(ISBLANK($B67)),VLOOKUP($B67,specdata,2,FALSE()),"")</f>
        <v>1</v>
      </c>
      <c r="J67" s="110">
        <f>VLOOKUP(G67,AvailabilityData,2,FALSE())</f>
        <v>0</v>
      </c>
      <c r="K67" s="110">
        <f>I67*J67</f>
        <v>0</v>
      </c>
      <c r="L67" s="43">
        <v>1</v>
      </c>
      <c r="N67" s="51" t="s">
        <v>78</v>
      </c>
    </row>
    <row r="68" spans="1:14" ht="15" customHeight="1" x14ac:dyDescent="0.3">
      <c r="A68" s="249"/>
      <c r="B68" s="53"/>
      <c r="C68" s="352" t="s">
        <v>2098</v>
      </c>
      <c r="D68" s="127"/>
      <c r="E68" s="223"/>
      <c r="F68" s="75"/>
      <c r="G68" s="411"/>
    </row>
    <row r="69" spans="1:14" ht="31.2" x14ac:dyDescent="0.3">
      <c r="A69" s="300"/>
      <c r="B69" s="146"/>
      <c r="C69" s="359" t="s">
        <v>2099</v>
      </c>
      <c r="D69" s="148"/>
      <c r="E69" s="259"/>
      <c r="F69" s="150"/>
      <c r="G69" s="411"/>
    </row>
    <row r="70" spans="1:14" ht="30" customHeight="1" x14ac:dyDescent="0.3">
      <c r="A70" s="239" t="str">
        <f>IF(L70=1,"MOB-"&amp;TEXT(COUNTIF($L$3:L70, "1"), "0"), "")</f>
        <v>MOB-52</v>
      </c>
      <c r="B70" s="83" t="s">
        <v>10</v>
      </c>
      <c r="C70" s="358" t="s">
        <v>2100</v>
      </c>
      <c r="D70" s="130"/>
      <c r="E70" s="262"/>
      <c r="F70" s="116">
        <v>1</v>
      </c>
      <c r="G70" s="117" t="s">
        <v>67</v>
      </c>
      <c r="I70" s="110">
        <f t="shared" ref="I70:I99" si="9">IF(NOT(ISBLANK($B70)),VLOOKUP($B70,specdata,2,FALSE()),"")</f>
        <v>1</v>
      </c>
      <c r="J70" s="110">
        <f t="shared" ref="J70:J99" si="10">VLOOKUP(G70,AvailabilityData,2,FALSE())</f>
        <v>0</v>
      </c>
      <c r="K70" s="110">
        <f t="shared" ref="K70:K99" si="11">I70*J70</f>
        <v>0</v>
      </c>
      <c r="L70" s="43">
        <v>1</v>
      </c>
      <c r="N70" s="51" t="s">
        <v>78</v>
      </c>
    </row>
    <row r="71" spans="1:14" ht="30" customHeight="1" x14ac:dyDescent="0.3">
      <c r="A71" s="239" t="str">
        <f>IF(L71=1,"MOB-"&amp;TEXT(COUNTIF($L$3:L71, "1"), "0"), "")</f>
        <v>MOB-53</v>
      </c>
      <c r="B71" s="83" t="s">
        <v>10</v>
      </c>
      <c r="C71" s="349" t="s">
        <v>2101</v>
      </c>
      <c r="D71" s="137"/>
      <c r="E71" s="214"/>
      <c r="F71" s="101">
        <v>1</v>
      </c>
      <c r="G71" s="102" t="s">
        <v>67</v>
      </c>
      <c r="I71" s="110">
        <f t="shared" si="9"/>
        <v>1</v>
      </c>
      <c r="J71" s="110">
        <f t="shared" si="10"/>
        <v>0</v>
      </c>
      <c r="K71" s="110">
        <f t="shared" si="11"/>
        <v>0</v>
      </c>
      <c r="L71" s="43">
        <v>1</v>
      </c>
      <c r="N71" s="51" t="s">
        <v>78</v>
      </c>
    </row>
    <row r="72" spans="1:14" ht="30" customHeight="1" x14ac:dyDescent="0.3">
      <c r="A72" s="239" t="str">
        <f>IF(L72=1,"MOB-"&amp;TEXT(COUNTIF($L$3:L72, "1"), "0"), "")</f>
        <v>MOB-54</v>
      </c>
      <c r="B72" s="83" t="s">
        <v>10</v>
      </c>
      <c r="C72" s="349" t="s">
        <v>2102</v>
      </c>
      <c r="D72" s="137"/>
      <c r="E72" s="214"/>
      <c r="F72" s="101">
        <v>1</v>
      </c>
      <c r="G72" s="102" t="s">
        <v>67</v>
      </c>
      <c r="I72" s="110">
        <f t="shared" si="9"/>
        <v>1</v>
      </c>
      <c r="J72" s="110">
        <f t="shared" si="10"/>
        <v>0</v>
      </c>
      <c r="K72" s="110">
        <f t="shared" si="11"/>
        <v>0</v>
      </c>
      <c r="L72" s="43">
        <v>1</v>
      </c>
      <c r="N72" s="51" t="s">
        <v>78</v>
      </c>
    </row>
    <row r="73" spans="1:14" ht="30" customHeight="1" x14ac:dyDescent="0.3">
      <c r="A73" s="239" t="str">
        <f>IF(L73=1,"MOB-"&amp;TEXT(COUNTIF($L$3:L73, "1"), "0"), "")</f>
        <v>MOB-55</v>
      </c>
      <c r="B73" s="83" t="s">
        <v>10</v>
      </c>
      <c r="C73" s="349" t="s">
        <v>664</v>
      </c>
      <c r="D73" s="137"/>
      <c r="E73" s="214"/>
      <c r="F73" s="101">
        <v>1</v>
      </c>
      <c r="G73" s="102" t="s">
        <v>67</v>
      </c>
      <c r="I73" s="110">
        <f t="shared" si="9"/>
        <v>1</v>
      </c>
      <c r="J73" s="110">
        <f t="shared" si="10"/>
        <v>0</v>
      </c>
      <c r="K73" s="110">
        <f t="shared" si="11"/>
        <v>0</v>
      </c>
      <c r="L73" s="43">
        <v>1</v>
      </c>
      <c r="N73" s="51" t="s">
        <v>78</v>
      </c>
    </row>
    <row r="74" spans="1:14" ht="30" customHeight="1" x14ac:dyDescent="0.3">
      <c r="A74" s="239" t="str">
        <f>IF(L74=1,"MOB-"&amp;TEXT(COUNTIF($L$3:L74, "1"), "0"), "")</f>
        <v>MOB-56</v>
      </c>
      <c r="B74" s="83" t="s">
        <v>10</v>
      </c>
      <c r="C74" s="349" t="s">
        <v>841</v>
      </c>
      <c r="D74" s="137"/>
      <c r="E74" s="214"/>
      <c r="F74" s="101">
        <v>1</v>
      </c>
      <c r="G74" s="102" t="s">
        <v>67</v>
      </c>
      <c r="I74" s="110">
        <f t="shared" si="9"/>
        <v>1</v>
      </c>
      <c r="J74" s="110">
        <f t="shared" si="10"/>
        <v>0</v>
      </c>
      <c r="K74" s="110">
        <f t="shared" si="11"/>
        <v>0</v>
      </c>
      <c r="L74" s="43">
        <v>1</v>
      </c>
      <c r="N74" s="51" t="s">
        <v>78</v>
      </c>
    </row>
    <row r="75" spans="1:14" ht="30" customHeight="1" x14ac:dyDescent="0.3">
      <c r="A75" s="239" t="str">
        <f>IF(L75=1,"MOB-"&amp;TEXT(COUNTIF($L$3:L75, "1"), "0"), "")</f>
        <v>MOB-57</v>
      </c>
      <c r="B75" s="83" t="s">
        <v>10</v>
      </c>
      <c r="C75" s="349" t="s">
        <v>2103</v>
      </c>
      <c r="D75" s="137"/>
      <c r="E75" s="214"/>
      <c r="F75" s="101">
        <v>1</v>
      </c>
      <c r="G75" s="102" t="s">
        <v>67</v>
      </c>
      <c r="I75" s="110">
        <f t="shared" si="9"/>
        <v>1</v>
      </c>
      <c r="J75" s="110">
        <f t="shared" si="10"/>
        <v>0</v>
      </c>
      <c r="K75" s="110">
        <f t="shared" si="11"/>
        <v>0</v>
      </c>
      <c r="L75" s="43">
        <v>1</v>
      </c>
      <c r="N75" s="51" t="s">
        <v>78</v>
      </c>
    </row>
    <row r="76" spans="1:14" ht="30" customHeight="1" x14ac:dyDescent="0.3">
      <c r="A76" s="239" t="str">
        <f>IF(L76=1,"MOB-"&amp;TEXT(COUNTIF($L$3:L76, "1"), "0"), "")</f>
        <v>MOB-58</v>
      </c>
      <c r="B76" s="83" t="s">
        <v>10</v>
      </c>
      <c r="C76" s="349" t="s">
        <v>2104</v>
      </c>
      <c r="D76" s="137"/>
      <c r="E76" s="214"/>
      <c r="F76" s="101">
        <v>1</v>
      </c>
      <c r="G76" s="102" t="s">
        <v>67</v>
      </c>
      <c r="I76" s="110">
        <f t="shared" si="9"/>
        <v>1</v>
      </c>
      <c r="J76" s="110">
        <f t="shared" si="10"/>
        <v>0</v>
      </c>
      <c r="K76" s="110">
        <f t="shared" si="11"/>
        <v>0</v>
      </c>
      <c r="L76" s="43">
        <v>1</v>
      </c>
      <c r="N76" s="51" t="s">
        <v>78</v>
      </c>
    </row>
    <row r="77" spans="1:14" ht="30" customHeight="1" x14ac:dyDescent="0.3">
      <c r="A77" s="239" t="str">
        <f>IF(L77=1,"MOB-"&amp;TEXT(COUNTIF($L$3:L77, "1"), "0"), "")</f>
        <v>MOB-59</v>
      </c>
      <c r="B77" s="83" t="s">
        <v>10</v>
      </c>
      <c r="C77" s="349" t="s">
        <v>2105</v>
      </c>
      <c r="D77" s="137"/>
      <c r="E77" s="214"/>
      <c r="F77" s="101">
        <v>1</v>
      </c>
      <c r="G77" s="102" t="s">
        <v>67</v>
      </c>
      <c r="I77" s="110">
        <f t="shared" si="9"/>
        <v>1</v>
      </c>
      <c r="J77" s="110">
        <f t="shared" si="10"/>
        <v>0</v>
      </c>
      <c r="K77" s="110">
        <f t="shared" si="11"/>
        <v>0</v>
      </c>
      <c r="L77" s="43">
        <v>1</v>
      </c>
      <c r="N77" s="51" t="s">
        <v>78</v>
      </c>
    </row>
    <row r="78" spans="1:14" ht="31.2" x14ac:dyDescent="0.3">
      <c r="A78" s="239" t="str">
        <f>IF(L78=1,"MOB-"&amp;TEXT(COUNTIF($L$3:L78, "1"), "0"), "")</f>
        <v>MOB-60</v>
      </c>
      <c r="B78" s="83" t="s">
        <v>10</v>
      </c>
      <c r="C78" s="349" t="s">
        <v>2106</v>
      </c>
      <c r="D78" s="137"/>
      <c r="E78" s="214"/>
      <c r="F78" s="101">
        <v>1</v>
      </c>
      <c r="G78" s="102" t="s">
        <v>67</v>
      </c>
      <c r="I78" s="110">
        <f t="shared" si="9"/>
        <v>1</v>
      </c>
      <c r="J78" s="110">
        <f t="shared" si="10"/>
        <v>0</v>
      </c>
      <c r="K78" s="110">
        <f t="shared" si="11"/>
        <v>0</v>
      </c>
      <c r="L78" s="43">
        <v>1</v>
      </c>
      <c r="N78" s="51" t="s">
        <v>78</v>
      </c>
    </row>
    <row r="79" spans="1:14" ht="31.2" x14ac:dyDescent="0.3">
      <c r="A79" s="239" t="str">
        <f>IF(L79=1,"MOB-"&amp;TEXT(COUNTIF($L$3:L79, "1"), "0"), "")</f>
        <v>MOB-61</v>
      </c>
      <c r="B79" s="83" t="s">
        <v>10</v>
      </c>
      <c r="C79" s="349" t="s">
        <v>2107</v>
      </c>
      <c r="D79" s="137"/>
      <c r="E79" s="214"/>
      <c r="F79" s="101">
        <v>1</v>
      </c>
      <c r="G79" s="102" t="s">
        <v>67</v>
      </c>
      <c r="I79" s="110">
        <f t="shared" si="9"/>
        <v>1</v>
      </c>
      <c r="J79" s="110">
        <f t="shared" si="10"/>
        <v>0</v>
      </c>
      <c r="K79" s="110">
        <f t="shared" si="11"/>
        <v>0</v>
      </c>
      <c r="L79" s="43">
        <v>1</v>
      </c>
      <c r="N79" s="51" t="s">
        <v>78</v>
      </c>
    </row>
    <row r="80" spans="1:14" ht="31.2" x14ac:dyDescent="0.3">
      <c r="A80" s="239" t="str">
        <f>IF(L80=1,"MOB-"&amp;TEXT(COUNTIF($L$3:L80, "1"), "0"), "")</f>
        <v>MOB-62</v>
      </c>
      <c r="B80" s="83" t="s">
        <v>10</v>
      </c>
      <c r="C80" s="349" t="s">
        <v>2108</v>
      </c>
      <c r="D80" s="137"/>
      <c r="E80" s="214"/>
      <c r="F80" s="101">
        <v>1</v>
      </c>
      <c r="G80" s="102" t="s">
        <v>67</v>
      </c>
      <c r="I80" s="110">
        <f t="shared" si="9"/>
        <v>1</v>
      </c>
      <c r="J80" s="110">
        <f t="shared" si="10"/>
        <v>0</v>
      </c>
      <c r="K80" s="110">
        <f t="shared" si="11"/>
        <v>0</v>
      </c>
      <c r="L80" s="43">
        <v>1</v>
      </c>
      <c r="N80" s="51" t="s">
        <v>78</v>
      </c>
    </row>
    <row r="81" spans="1:14" ht="30" customHeight="1" x14ac:dyDescent="0.3">
      <c r="A81" s="239" t="str">
        <f>IF(L81=1,"MOB-"&amp;TEXT(COUNTIF($L$3:L81, "1"), "0"), "")</f>
        <v>MOB-63</v>
      </c>
      <c r="B81" s="83" t="s">
        <v>10</v>
      </c>
      <c r="C81" s="349" t="s">
        <v>2109</v>
      </c>
      <c r="D81" s="137"/>
      <c r="E81" s="214"/>
      <c r="F81" s="101">
        <v>1</v>
      </c>
      <c r="G81" s="102" t="s">
        <v>67</v>
      </c>
      <c r="I81" s="110">
        <f t="shared" si="9"/>
        <v>1</v>
      </c>
      <c r="J81" s="110">
        <f t="shared" si="10"/>
        <v>0</v>
      </c>
      <c r="K81" s="110">
        <f t="shared" si="11"/>
        <v>0</v>
      </c>
      <c r="L81" s="43">
        <v>1</v>
      </c>
      <c r="N81" s="51" t="s">
        <v>78</v>
      </c>
    </row>
    <row r="82" spans="1:14" ht="30" customHeight="1" x14ac:dyDescent="0.3">
      <c r="A82" s="239" t="str">
        <f>IF(L82=1,"MOB-"&amp;TEXT(COUNTIF($L$3:L82, "1"), "0"), "")</f>
        <v>MOB-64</v>
      </c>
      <c r="B82" s="83" t="s">
        <v>10</v>
      </c>
      <c r="C82" s="349" t="s">
        <v>2110</v>
      </c>
      <c r="D82" s="137"/>
      <c r="E82" s="214"/>
      <c r="F82" s="101">
        <v>1</v>
      </c>
      <c r="G82" s="102" t="s">
        <v>67</v>
      </c>
      <c r="I82" s="110">
        <f t="shared" si="9"/>
        <v>1</v>
      </c>
      <c r="J82" s="110">
        <f t="shared" si="10"/>
        <v>0</v>
      </c>
      <c r="K82" s="110">
        <f t="shared" si="11"/>
        <v>0</v>
      </c>
      <c r="L82" s="43">
        <v>1</v>
      </c>
      <c r="N82" s="51" t="s">
        <v>78</v>
      </c>
    </row>
    <row r="83" spans="1:14" ht="30" customHeight="1" x14ac:dyDescent="0.3">
      <c r="A83" s="239" t="str">
        <f>IF(L83=1,"MOB-"&amp;TEXT(COUNTIF($L$3:L83, "1"), "0"), "")</f>
        <v>MOB-65</v>
      </c>
      <c r="B83" s="83" t="s">
        <v>10</v>
      </c>
      <c r="C83" s="349" t="s">
        <v>2111</v>
      </c>
      <c r="D83" s="137"/>
      <c r="E83" s="214"/>
      <c r="F83" s="101">
        <v>1</v>
      </c>
      <c r="G83" s="102" t="s">
        <v>67</v>
      </c>
      <c r="I83" s="110">
        <f t="shared" si="9"/>
        <v>1</v>
      </c>
      <c r="J83" s="110">
        <f t="shared" si="10"/>
        <v>0</v>
      </c>
      <c r="K83" s="110">
        <f t="shared" si="11"/>
        <v>0</v>
      </c>
      <c r="L83" s="43">
        <v>1</v>
      </c>
      <c r="N83" s="51" t="s">
        <v>78</v>
      </c>
    </row>
    <row r="84" spans="1:14" ht="30" customHeight="1" x14ac:dyDescent="0.3">
      <c r="A84" s="239" t="str">
        <f>IF(L84=1,"MOB-"&amp;TEXT(COUNTIF($L$3:L84, "1"), "0"), "")</f>
        <v>MOB-66</v>
      </c>
      <c r="B84" s="83" t="s">
        <v>10</v>
      </c>
      <c r="C84" s="349" t="s">
        <v>2112</v>
      </c>
      <c r="D84" s="137"/>
      <c r="E84" s="214"/>
      <c r="F84" s="101">
        <v>1</v>
      </c>
      <c r="G84" s="102" t="s">
        <v>67</v>
      </c>
      <c r="I84" s="110">
        <f t="shared" si="9"/>
        <v>1</v>
      </c>
      <c r="J84" s="110">
        <f t="shared" si="10"/>
        <v>0</v>
      </c>
      <c r="K84" s="110">
        <f t="shared" si="11"/>
        <v>0</v>
      </c>
      <c r="L84" s="43">
        <v>1</v>
      </c>
      <c r="N84" s="51" t="s">
        <v>78</v>
      </c>
    </row>
    <row r="85" spans="1:14" ht="30" customHeight="1" x14ac:dyDescent="0.3">
      <c r="A85" s="239" t="str">
        <f>IF(L85=1,"MOB-"&amp;TEXT(COUNTIF($L$3:L85, "1"), "0"), "")</f>
        <v>MOB-67</v>
      </c>
      <c r="B85" s="83" t="s">
        <v>10</v>
      </c>
      <c r="C85" s="349" t="s">
        <v>2113</v>
      </c>
      <c r="D85" s="137"/>
      <c r="E85" s="214"/>
      <c r="F85" s="101">
        <v>1</v>
      </c>
      <c r="G85" s="102" t="s">
        <v>67</v>
      </c>
      <c r="I85" s="110">
        <f t="shared" si="9"/>
        <v>1</v>
      </c>
      <c r="J85" s="110">
        <f t="shared" si="10"/>
        <v>0</v>
      </c>
      <c r="K85" s="110">
        <f t="shared" si="11"/>
        <v>0</v>
      </c>
      <c r="L85" s="43">
        <v>1</v>
      </c>
      <c r="N85" s="51" t="s">
        <v>78</v>
      </c>
    </row>
    <row r="86" spans="1:14" ht="30" customHeight="1" x14ac:dyDescent="0.3">
      <c r="A86" s="239" t="str">
        <f>IF(L86=1,"MOB-"&amp;TEXT(COUNTIF($L$3:L86, "1"), "0"), "")</f>
        <v>MOB-68</v>
      </c>
      <c r="B86" s="83" t="s">
        <v>10</v>
      </c>
      <c r="C86" s="349" t="s">
        <v>2114</v>
      </c>
      <c r="D86" s="137"/>
      <c r="E86" s="214"/>
      <c r="F86" s="101">
        <v>1</v>
      </c>
      <c r="G86" s="102" t="s">
        <v>67</v>
      </c>
      <c r="I86" s="110">
        <f t="shared" si="9"/>
        <v>1</v>
      </c>
      <c r="J86" s="110">
        <f t="shared" si="10"/>
        <v>0</v>
      </c>
      <c r="K86" s="110">
        <f t="shared" si="11"/>
        <v>0</v>
      </c>
      <c r="L86" s="43">
        <v>1</v>
      </c>
      <c r="N86" s="51" t="s">
        <v>78</v>
      </c>
    </row>
    <row r="87" spans="1:14" ht="30" customHeight="1" x14ac:dyDescent="0.3">
      <c r="A87" s="239" t="str">
        <f>IF(L87=1,"MOB-"&amp;TEXT(COUNTIF($L$3:L87, "1"), "0"), "")</f>
        <v>MOB-69</v>
      </c>
      <c r="B87" s="83" t="s">
        <v>10</v>
      </c>
      <c r="C87" s="349" t="s">
        <v>2115</v>
      </c>
      <c r="D87" s="137"/>
      <c r="E87" s="214"/>
      <c r="F87" s="101">
        <v>1</v>
      </c>
      <c r="G87" s="102" t="s">
        <v>67</v>
      </c>
      <c r="I87" s="110">
        <f t="shared" si="9"/>
        <v>1</v>
      </c>
      <c r="J87" s="110">
        <f t="shared" si="10"/>
        <v>0</v>
      </c>
      <c r="K87" s="110">
        <f t="shared" si="11"/>
        <v>0</v>
      </c>
      <c r="L87" s="43">
        <v>1</v>
      </c>
      <c r="N87" s="51" t="s">
        <v>78</v>
      </c>
    </row>
    <row r="88" spans="1:14" ht="30" customHeight="1" x14ac:dyDescent="0.3">
      <c r="A88" s="239" t="str">
        <f>IF(L88=1,"MOB-"&amp;TEXT(COUNTIF($L$3:L88, "1"), "0"), "")</f>
        <v>MOB-70</v>
      </c>
      <c r="B88" s="83" t="s">
        <v>10</v>
      </c>
      <c r="C88" s="349" t="s">
        <v>2116</v>
      </c>
      <c r="D88" s="137"/>
      <c r="E88" s="214"/>
      <c r="F88" s="101">
        <v>1</v>
      </c>
      <c r="G88" s="102" t="s">
        <v>67</v>
      </c>
      <c r="I88" s="110">
        <f t="shared" si="9"/>
        <v>1</v>
      </c>
      <c r="J88" s="110">
        <f t="shared" si="10"/>
        <v>0</v>
      </c>
      <c r="K88" s="110">
        <f t="shared" si="11"/>
        <v>0</v>
      </c>
      <c r="L88" s="43">
        <v>1</v>
      </c>
      <c r="N88" s="51" t="s">
        <v>78</v>
      </c>
    </row>
    <row r="89" spans="1:14" ht="30" customHeight="1" x14ac:dyDescent="0.3">
      <c r="A89" s="239" t="str">
        <f>IF(L89=1,"MOB-"&amp;TEXT(COUNTIF($L$3:L89, "1"), "0"), "")</f>
        <v>MOB-71</v>
      </c>
      <c r="B89" s="83" t="s">
        <v>10</v>
      </c>
      <c r="C89" s="349" t="s">
        <v>2117</v>
      </c>
      <c r="D89" s="137"/>
      <c r="E89" s="214"/>
      <c r="F89" s="101">
        <v>1</v>
      </c>
      <c r="G89" s="102" t="s">
        <v>67</v>
      </c>
      <c r="I89" s="110">
        <f t="shared" si="9"/>
        <v>1</v>
      </c>
      <c r="J89" s="110">
        <f t="shared" si="10"/>
        <v>0</v>
      </c>
      <c r="K89" s="110">
        <f t="shared" si="11"/>
        <v>0</v>
      </c>
      <c r="L89" s="43">
        <v>1</v>
      </c>
      <c r="N89" s="51" t="s">
        <v>78</v>
      </c>
    </row>
    <row r="90" spans="1:14" ht="30" customHeight="1" x14ac:dyDescent="0.3">
      <c r="A90" s="239" t="str">
        <f>IF(L90=1,"MOB-"&amp;TEXT(COUNTIF($L$3:L90, "1"), "0"), "")</f>
        <v>MOB-72</v>
      </c>
      <c r="B90" s="83" t="s">
        <v>10</v>
      </c>
      <c r="C90" s="349" t="s">
        <v>570</v>
      </c>
      <c r="D90" s="137"/>
      <c r="E90" s="214"/>
      <c r="F90" s="101">
        <v>1</v>
      </c>
      <c r="G90" s="102" t="s">
        <v>67</v>
      </c>
      <c r="I90" s="110">
        <f t="shared" si="9"/>
        <v>1</v>
      </c>
      <c r="J90" s="110">
        <f t="shared" si="10"/>
        <v>0</v>
      </c>
      <c r="K90" s="110">
        <f t="shared" si="11"/>
        <v>0</v>
      </c>
      <c r="L90" s="43">
        <v>1</v>
      </c>
      <c r="N90" s="51" t="s">
        <v>78</v>
      </c>
    </row>
    <row r="91" spans="1:14" ht="31.2" x14ac:dyDescent="0.3">
      <c r="A91" s="239" t="str">
        <f>IF(L91=1,"MOB-"&amp;TEXT(COUNTIF($L$3:L91, "1"), "0"), "")</f>
        <v>MOB-73</v>
      </c>
      <c r="B91" s="83" t="s">
        <v>10</v>
      </c>
      <c r="C91" s="349" t="s">
        <v>571</v>
      </c>
      <c r="D91" s="137"/>
      <c r="E91" s="214"/>
      <c r="F91" s="101">
        <v>1</v>
      </c>
      <c r="G91" s="102" t="s">
        <v>67</v>
      </c>
      <c r="I91" s="110">
        <f t="shared" si="9"/>
        <v>1</v>
      </c>
      <c r="J91" s="110">
        <f t="shared" si="10"/>
        <v>0</v>
      </c>
      <c r="K91" s="110">
        <f t="shared" si="11"/>
        <v>0</v>
      </c>
      <c r="L91" s="43">
        <v>1</v>
      </c>
      <c r="N91" s="51" t="s">
        <v>78</v>
      </c>
    </row>
    <row r="92" spans="1:14" ht="30" customHeight="1" x14ac:dyDescent="0.3">
      <c r="A92" s="239" t="str">
        <f>IF(L92=1,"MOB-"&amp;TEXT(COUNTIF($L$3:L92, "1"), "0"), "")</f>
        <v>MOB-74</v>
      </c>
      <c r="B92" s="83" t="s">
        <v>10</v>
      </c>
      <c r="C92" s="349" t="s">
        <v>2118</v>
      </c>
      <c r="D92" s="137"/>
      <c r="E92" s="214"/>
      <c r="F92" s="101">
        <v>1</v>
      </c>
      <c r="G92" s="102" t="s">
        <v>67</v>
      </c>
      <c r="I92" s="110">
        <f t="shared" si="9"/>
        <v>1</v>
      </c>
      <c r="J92" s="110">
        <f t="shared" si="10"/>
        <v>0</v>
      </c>
      <c r="K92" s="110">
        <f t="shared" si="11"/>
        <v>0</v>
      </c>
      <c r="L92" s="43">
        <v>1</v>
      </c>
      <c r="N92" s="51" t="s">
        <v>78</v>
      </c>
    </row>
    <row r="93" spans="1:14" ht="30" customHeight="1" x14ac:dyDescent="0.3">
      <c r="A93" s="239" t="str">
        <f>IF(L93=1,"MOB-"&amp;TEXT(COUNTIF($L$3:L93, "1"), "0"), "")</f>
        <v>MOB-75</v>
      </c>
      <c r="B93" s="83" t="s">
        <v>10</v>
      </c>
      <c r="C93" s="349" t="s">
        <v>574</v>
      </c>
      <c r="D93" s="137"/>
      <c r="E93" s="214"/>
      <c r="F93" s="101">
        <v>1</v>
      </c>
      <c r="G93" s="102" t="s">
        <v>67</v>
      </c>
      <c r="I93" s="110">
        <f t="shared" si="9"/>
        <v>1</v>
      </c>
      <c r="J93" s="110">
        <f t="shared" si="10"/>
        <v>0</v>
      </c>
      <c r="K93" s="110">
        <f t="shared" si="11"/>
        <v>0</v>
      </c>
      <c r="L93" s="43">
        <v>1</v>
      </c>
      <c r="N93" s="51" t="s">
        <v>78</v>
      </c>
    </row>
    <row r="94" spans="1:14" ht="30" customHeight="1" x14ac:dyDescent="0.3">
      <c r="A94" s="239" t="str">
        <f>IF(L94=1,"MOB-"&amp;TEXT(COUNTIF($L$3:L94, "1"), "0"), "")</f>
        <v>MOB-76</v>
      </c>
      <c r="B94" s="83" t="s">
        <v>10</v>
      </c>
      <c r="C94" s="349" t="s">
        <v>576</v>
      </c>
      <c r="D94" s="137"/>
      <c r="E94" s="214"/>
      <c r="F94" s="101">
        <v>1</v>
      </c>
      <c r="G94" s="102" t="s">
        <v>67</v>
      </c>
      <c r="I94" s="110">
        <f t="shared" si="9"/>
        <v>1</v>
      </c>
      <c r="J94" s="110">
        <f t="shared" si="10"/>
        <v>0</v>
      </c>
      <c r="K94" s="110">
        <f t="shared" si="11"/>
        <v>0</v>
      </c>
      <c r="L94" s="43">
        <v>1</v>
      </c>
      <c r="N94" s="51" t="s">
        <v>78</v>
      </c>
    </row>
    <row r="95" spans="1:14" ht="62.4" x14ac:dyDescent="0.3">
      <c r="A95" s="239" t="str">
        <f>IF(L95=1,"MOB-"&amp;TEXT(COUNTIF($L$3:L95, "1"), "0"), "")</f>
        <v>MOB-77</v>
      </c>
      <c r="B95" s="83" t="s">
        <v>10</v>
      </c>
      <c r="C95" s="349" t="s">
        <v>2119</v>
      </c>
      <c r="D95" s="137"/>
      <c r="E95" s="214"/>
      <c r="F95" s="101">
        <v>1</v>
      </c>
      <c r="G95" s="102" t="s">
        <v>67</v>
      </c>
      <c r="I95" s="110">
        <f t="shared" si="9"/>
        <v>1</v>
      </c>
      <c r="J95" s="110">
        <f t="shared" si="10"/>
        <v>0</v>
      </c>
      <c r="K95" s="110">
        <f t="shared" si="11"/>
        <v>0</v>
      </c>
      <c r="L95" s="43">
        <v>1</v>
      </c>
      <c r="N95" s="51" t="s">
        <v>78</v>
      </c>
    </row>
    <row r="96" spans="1:14" ht="46.8" x14ac:dyDescent="0.3">
      <c r="A96" s="239" t="str">
        <f>IF(L96=1,"MOB-"&amp;TEXT(COUNTIF($L$3:L96, "1"), "0"), "")</f>
        <v>MOB-78</v>
      </c>
      <c r="B96" s="83" t="s">
        <v>10</v>
      </c>
      <c r="C96" s="349" t="s">
        <v>2120</v>
      </c>
      <c r="D96" s="137"/>
      <c r="E96" s="214"/>
      <c r="F96" s="101">
        <v>1</v>
      </c>
      <c r="G96" s="102" t="s">
        <v>67</v>
      </c>
      <c r="I96" s="110">
        <f t="shared" si="9"/>
        <v>1</v>
      </c>
      <c r="J96" s="110">
        <f t="shared" si="10"/>
        <v>0</v>
      </c>
      <c r="K96" s="110">
        <f t="shared" si="11"/>
        <v>0</v>
      </c>
      <c r="L96" s="43">
        <v>1</v>
      </c>
      <c r="N96" s="51" t="s">
        <v>78</v>
      </c>
    </row>
    <row r="97" spans="1:14" ht="31.2" x14ac:dyDescent="0.3">
      <c r="A97" s="239" t="str">
        <f>IF(L97=1,"MOB-"&amp;TEXT(COUNTIF($L$3:L97, "1"), "0"), "")</f>
        <v>MOB-79</v>
      </c>
      <c r="B97" s="83" t="s">
        <v>10</v>
      </c>
      <c r="C97" s="349" t="s">
        <v>2121</v>
      </c>
      <c r="D97" s="137"/>
      <c r="E97" s="214"/>
      <c r="F97" s="101">
        <v>1</v>
      </c>
      <c r="G97" s="102" t="s">
        <v>67</v>
      </c>
      <c r="I97" s="110">
        <f t="shared" si="9"/>
        <v>1</v>
      </c>
      <c r="J97" s="110">
        <f t="shared" si="10"/>
        <v>0</v>
      </c>
      <c r="K97" s="110">
        <f t="shared" si="11"/>
        <v>0</v>
      </c>
      <c r="L97" s="43">
        <v>1</v>
      </c>
      <c r="N97" s="51" t="s">
        <v>78</v>
      </c>
    </row>
    <row r="98" spans="1:14" ht="31.2" x14ac:dyDescent="0.3">
      <c r="A98" s="239" t="str">
        <f>IF(L98=1,"MOB-"&amp;TEXT(COUNTIF($L$3:L98, "1"), "0"), "")</f>
        <v>MOB-80</v>
      </c>
      <c r="B98" s="83" t="s">
        <v>10</v>
      </c>
      <c r="C98" s="349" t="s">
        <v>2122</v>
      </c>
      <c r="D98" s="137"/>
      <c r="E98" s="214"/>
      <c r="F98" s="101">
        <v>1</v>
      </c>
      <c r="G98" s="102" t="s">
        <v>67</v>
      </c>
      <c r="I98" s="110">
        <f t="shared" si="9"/>
        <v>1</v>
      </c>
      <c r="J98" s="110">
        <f t="shared" si="10"/>
        <v>0</v>
      </c>
      <c r="K98" s="110">
        <f t="shared" si="11"/>
        <v>0</v>
      </c>
      <c r="L98" s="43">
        <v>1</v>
      </c>
      <c r="N98" s="51" t="s">
        <v>78</v>
      </c>
    </row>
    <row r="99" spans="1:14" ht="30" customHeight="1" x14ac:dyDescent="0.3">
      <c r="A99" s="239" t="str">
        <f>IF(L99=1,"MOB-"&amp;TEXT(COUNTIF($L$3:L99, "1"), "0"), "")</f>
        <v>MOB-81</v>
      </c>
      <c r="B99" s="83" t="s">
        <v>10</v>
      </c>
      <c r="C99" s="349" t="s">
        <v>2123</v>
      </c>
      <c r="D99" s="137"/>
      <c r="E99" s="214"/>
      <c r="F99" s="101">
        <v>1</v>
      </c>
      <c r="G99" s="88" t="s">
        <v>67</v>
      </c>
      <c r="I99" s="110">
        <f t="shared" si="9"/>
        <v>1</v>
      </c>
      <c r="J99" s="110">
        <f t="shared" si="10"/>
        <v>0</v>
      </c>
      <c r="K99" s="110">
        <f t="shared" si="11"/>
        <v>0</v>
      </c>
      <c r="L99" s="43">
        <v>1</v>
      </c>
      <c r="N99" s="51" t="s">
        <v>78</v>
      </c>
    </row>
    <row r="100" spans="1:14" ht="15" customHeight="1" x14ac:dyDescent="0.3">
      <c r="A100" s="249"/>
      <c r="B100" s="53"/>
      <c r="C100" s="352" t="s">
        <v>2124</v>
      </c>
      <c r="D100" s="127"/>
      <c r="E100" s="223"/>
      <c r="F100" s="75"/>
      <c r="G100" s="411"/>
    </row>
    <row r="101" spans="1:14" ht="31.2" x14ac:dyDescent="0.3">
      <c r="A101" s="300"/>
      <c r="B101" s="146"/>
      <c r="C101" s="359" t="s">
        <v>2125</v>
      </c>
      <c r="D101" s="148"/>
      <c r="E101" s="259"/>
      <c r="F101" s="150"/>
      <c r="G101" s="411"/>
    </row>
    <row r="102" spans="1:14" ht="46.8" x14ac:dyDescent="0.3">
      <c r="A102" s="239" t="str">
        <f>IF(L102=1,"MOB-"&amp;TEXT(COUNTIF($L$3:L102, "1"), "0"), "")</f>
        <v>MOB-82</v>
      </c>
      <c r="B102" s="83" t="s">
        <v>10</v>
      </c>
      <c r="C102" s="358" t="s">
        <v>2126</v>
      </c>
      <c r="D102" s="130"/>
      <c r="E102" s="262"/>
      <c r="F102" s="116">
        <v>1</v>
      </c>
      <c r="G102" s="117" t="s">
        <v>67</v>
      </c>
      <c r="I102" s="110">
        <f>IF(NOT(ISBLANK($B102)),VLOOKUP($B102,specdata,2,FALSE()),"")</f>
        <v>1</v>
      </c>
      <c r="J102" s="110">
        <f>VLOOKUP(G102,AvailabilityData,2,FALSE())</f>
        <v>0</v>
      </c>
      <c r="K102" s="110">
        <f>I102*J102</f>
        <v>0</v>
      </c>
      <c r="L102" s="43">
        <v>1</v>
      </c>
      <c r="N102" s="51" t="s">
        <v>78</v>
      </c>
    </row>
    <row r="103" spans="1:14" ht="30" customHeight="1" x14ac:dyDescent="0.3">
      <c r="A103" s="239" t="str">
        <f>IF(L103=1,"MOB-"&amp;TEXT(COUNTIF($L$3:L103, "1"), "0"), "")</f>
        <v>MOB-83</v>
      </c>
      <c r="B103" s="83" t="s">
        <v>10</v>
      </c>
      <c r="C103" s="349" t="s">
        <v>2127</v>
      </c>
      <c r="D103" s="137"/>
      <c r="E103" s="214"/>
      <c r="F103" s="101">
        <v>1</v>
      </c>
      <c r="G103" s="88" t="s">
        <v>67</v>
      </c>
      <c r="I103" s="110">
        <f>IF(NOT(ISBLANK($B103)),VLOOKUP($B103,specdata,2,FALSE()),"")</f>
        <v>1</v>
      </c>
      <c r="J103" s="110">
        <f>VLOOKUP(G103,AvailabilityData,2,FALSE())</f>
        <v>0</v>
      </c>
      <c r="K103" s="110">
        <f>I103*J103</f>
        <v>0</v>
      </c>
      <c r="L103" s="43">
        <v>1</v>
      </c>
      <c r="N103" s="51" t="s">
        <v>78</v>
      </c>
    </row>
    <row r="104" spans="1:14" ht="15" customHeight="1" x14ac:dyDescent="0.3">
      <c r="A104" s="249"/>
      <c r="B104" s="53"/>
      <c r="C104" s="352" t="s">
        <v>2128</v>
      </c>
      <c r="D104" s="127"/>
      <c r="E104" s="223"/>
      <c r="F104" s="75"/>
      <c r="G104" s="411"/>
    </row>
    <row r="105" spans="1:14" ht="31.2" x14ac:dyDescent="0.3">
      <c r="A105" s="300"/>
      <c r="B105" s="146"/>
      <c r="C105" s="359" t="s">
        <v>2129</v>
      </c>
      <c r="D105" s="148"/>
      <c r="E105" s="259"/>
      <c r="F105" s="150"/>
      <c r="G105" s="411"/>
    </row>
    <row r="106" spans="1:14" ht="30" customHeight="1" x14ac:dyDescent="0.3">
      <c r="A106" s="239" t="str">
        <f>IF(L106=1,"MOB-"&amp;TEXT(COUNTIF($L$3:L106, "1"), "0"), "")</f>
        <v>MOB-84</v>
      </c>
      <c r="B106" s="77" t="s">
        <v>10</v>
      </c>
      <c r="C106" s="358" t="s">
        <v>2130</v>
      </c>
      <c r="D106" s="130"/>
      <c r="E106" s="262"/>
      <c r="F106" s="116">
        <v>1</v>
      </c>
      <c r="G106" s="117" t="s">
        <v>67</v>
      </c>
      <c r="I106" s="110">
        <f t="shared" ref="I106:I112" si="12">IF(NOT(ISBLANK($B106)),VLOOKUP($B106,specdata,2,FALSE()),"")</f>
        <v>1</v>
      </c>
      <c r="J106" s="110">
        <f t="shared" ref="J106:J112" si="13">VLOOKUP(G106,AvailabilityData,2,FALSE())</f>
        <v>0</v>
      </c>
      <c r="K106" s="110">
        <f t="shared" ref="K106:K112" si="14">I106*J106</f>
        <v>0</v>
      </c>
      <c r="L106" s="43">
        <v>1</v>
      </c>
      <c r="N106" s="51" t="s">
        <v>78</v>
      </c>
    </row>
    <row r="107" spans="1:14" ht="30" customHeight="1" x14ac:dyDescent="0.3">
      <c r="A107" s="239" t="str">
        <f>IF(L107=1,"MOB-"&amp;TEXT(COUNTIF($L$3:L107, "1"), "0"), "")</f>
        <v>MOB-85</v>
      </c>
      <c r="B107" s="83" t="s">
        <v>10</v>
      </c>
      <c r="C107" s="349" t="s">
        <v>2131</v>
      </c>
      <c r="D107" s="137"/>
      <c r="E107" s="214"/>
      <c r="F107" s="101">
        <v>1</v>
      </c>
      <c r="G107" s="102" t="s">
        <v>67</v>
      </c>
      <c r="I107" s="110">
        <f t="shared" si="12"/>
        <v>1</v>
      </c>
      <c r="J107" s="110">
        <f t="shared" si="13"/>
        <v>0</v>
      </c>
      <c r="K107" s="110">
        <f t="shared" si="14"/>
        <v>0</v>
      </c>
      <c r="L107" s="43">
        <v>1</v>
      </c>
      <c r="N107" s="51" t="s">
        <v>78</v>
      </c>
    </row>
    <row r="108" spans="1:14" ht="30" customHeight="1" x14ac:dyDescent="0.3">
      <c r="A108" s="239" t="str">
        <f>IF(L108=1,"MOB-"&amp;TEXT(COUNTIF($L$3:L108, "1"), "0"), "")</f>
        <v>MOB-86</v>
      </c>
      <c r="B108" s="83" t="s">
        <v>10</v>
      </c>
      <c r="C108" s="349" t="s">
        <v>2132</v>
      </c>
      <c r="D108" s="137"/>
      <c r="E108" s="214"/>
      <c r="F108" s="101">
        <v>1</v>
      </c>
      <c r="G108" s="102" t="s">
        <v>67</v>
      </c>
      <c r="I108" s="110">
        <f t="shared" si="12"/>
        <v>1</v>
      </c>
      <c r="J108" s="110">
        <f t="shared" si="13"/>
        <v>0</v>
      </c>
      <c r="K108" s="110">
        <f t="shared" si="14"/>
        <v>0</v>
      </c>
      <c r="L108" s="43">
        <v>1</v>
      </c>
      <c r="N108" s="51" t="s">
        <v>78</v>
      </c>
    </row>
    <row r="109" spans="1:14" ht="30" customHeight="1" x14ac:dyDescent="0.3">
      <c r="A109" s="239" t="str">
        <f>IF(L109=1,"MOB-"&amp;TEXT(COUNTIF($L$3:L109, "1"), "0"), "")</f>
        <v>MOB-87</v>
      </c>
      <c r="B109" s="83" t="s">
        <v>10</v>
      </c>
      <c r="C109" s="349" t="s">
        <v>2133</v>
      </c>
      <c r="D109" s="137"/>
      <c r="E109" s="214"/>
      <c r="F109" s="101">
        <v>1</v>
      </c>
      <c r="G109" s="102" t="s">
        <v>67</v>
      </c>
      <c r="I109" s="110">
        <f t="shared" si="12"/>
        <v>1</v>
      </c>
      <c r="J109" s="110">
        <f t="shared" si="13"/>
        <v>0</v>
      </c>
      <c r="K109" s="110">
        <f t="shared" si="14"/>
        <v>0</v>
      </c>
      <c r="L109" s="43">
        <v>1</v>
      </c>
      <c r="N109" s="51" t="s">
        <v>78</v>
      </c>
    </row>
    <row r="110" spans="1:14" ht="30" customHeight="1" x14ac:dyDescent="0.3">
      <c r="A110" s="239" t="str">
        <f>IF(L110=1,"MOB-"&amp;TEXT(COUNTIF($L$3:L110, "1"), "0"), "")</f>
        <v>MOB-88</v>
      </c>
      <c r="B110" s="83" t="s">
        <v>10</v>
      </c>
      <c r="C110" s="349" t="s">
        <v>578</v>
      </c>
      <c r="D110" s="137"/>
      <c r="E110" s="214"/>
      <c r="F110" s="101">
        <v>1</v>
      </c>
      <c r="G110" s="102" t="s">
        <v>67</v>
      </c>
      <c r="I110" s="110">
        <f t="shared" si="12"/>
        <v>1</v>
      </c>
      <c r="J110" s="110">
        <f t="shared" si="13"/>
        <v>0</v>
      </c>
      <c r="K110" s="110">
        <f t="shared" si="14"/>
        <v>0</v>
      </c>
      <c r="L110" s="43">
        <v>1</v>
      </c>
      <c r="N110" s="51" t="s">
        <v>78</v>
      </c>
    </row>
    <row r="111" spans="1:14" ht="30" customHeight="1" x14ac:dyDescent="0.3">
      <c r="A111" s="239" t="str">
        <f>IF(L111=1,"MOB-"&amp;TEXT(COUNTIF($L$3:L111, "1"), "0"), "")</f>
        <v>MOB-89</v>
      </c>
      <c r="B111" s="83" t="s">
        <v>10</v>
      </c>
      <c r="C111" s="349" t="s">
        <v>2134</v>
      </c>
      <c r="D111" s="137"/>
      <c r="E111" s="214"/>
      <c r="F111" s="101">
        <v>1</v>
      </c>
      <c r="G111" s="102" t="s">
        <v>67</v>
      </c>
      <c r="I111" s="110">
        <f t="shared" si="12"/>
        <v>1</v>
      </c>
      <c r="J111" s="110">
        <f t="shared" si="13"/>
        <v>0</v>
      </c>
      <c r="K111" s="110">
        <f t="shared" si="14"/>
        <v>0</v>
      </c>
      <c r="L111" s="43">
        <v>1</v>
      </c>
      <c r="N111" s="51" t="s">
        <v>78</v>
      </c>
    </row>
    <row r="112" spans="1:14" ht="31.2" x14ac:dyDescent="0.3">
      <c r="A112" s="239" t="str">
        <f>IF(L112=1,"MOB-"&amp;TEXT(COUNTIF($L$3:L112, "1"), "0"), "")</f>
        <v>MOB-90</v>
      </c>
      <c r="B112" s="98" t="s">
        <v>10</v>
      </c>
      <c r="C112" s="189" t="s">
        <v>2135</v>
      </c>
      <c r="D112" s="137"/>
      <c r="E112" s="214"/>
      <c r="F112" s="101">
        <v>1</v>
      </c>
      <c r="G112" s="88" t="s">
        <v>67</v>
      </c>
      <c r="I112" s="110">
        <f t="shared" si="12"/>
        <v>1</v>
      </c>
      <c r="J112" s="110">
        <f t="shared" si="13"/>
        <v>0</v>
      </c>
      <c r="K112" s="110">
        <f t="shared" si="14"/>
        <v>0</v>
      </c>
      <c r="L112" s="43">
        <v>1</v>
      </c>
      <c r="N112" s="51" t="s">
        <v>78</v>
      </c>
    </row>
    <row r="113" spans="1:14" x14ac:dyDescent="0.3">
      <c r="A113" s="249"/>
      <c r="B113" s="53"/>
      <c r="C113" s="118" t="s">
        <v>2136</v>
      </c>
      <c r="D113" s="127"/>
      <c r="E113" s="223"/>
      <c r="F113" s="75"/>
      <c r="G113" s="411"/>
    </row>
    <row r="114" spans="1:14" ht="46.8" x14ac:dyDescent="0.3">
      <c r="A114" s="239" t="str">
        <f>IF(L114=1,"MOB-"&amp;TEXT(COUNTIF($L$3:L114, "1"), "0"), "")</f>
        <v>MOB-91</v>
      </c>
      <c r="B114" s="83" t="s">
        <v>10</v>
      </c>
      <c r="C114" s="347" t="s">
        <v>2137</v>
      </c>
      <c r="D114" s="130"/>
      <c r="E114" s="262"/>
      <c r="F114" s="116">
        <v>1</v>
      </c>
      <c r="G114" s="117" t="s">
        <v>67</v>
      </c>
      <c r="I114" s="110">
        <f>IF(NOT(ISBLANK($B114)),VLOOKUP($B114,specdata,2,FALSE()),"")</f>
        <v>1</v>
      </c>
      <c r="J114" s="110">
        <f>VLOOKUP(G114,AvailabilityData,2,FALSE())</f>
        <v>0</v>
      </c>
      <c r="K114" s="110">
        <f>I114*J114</f>
        <v>0</v>
      </c>
      <c r="L114" s="43">
        <v>1</v>
      </c>
      <c r="N114" s="51" t="s">
        <v>78</v>
      </c>
    </row>
    <row r="115" spans="1:14" x14ac:dyDescent="0.3">
      <c r="A115" s="239" t="str">
        <f>IF(L115=1,"MOB-"&amp;TEXT(COUNTIF($L$3:L115, "1"), "0"), "")</f>
        <v>MOB-92</v>
      </c>
      <c r="B115" s="83" t="s">
        <v>10</v>
      </c>
      <c r="C115" s="189" t="s">
        <v>2138</v>
      </c>
      <c r="D115" s="137"/>
      <c r="E115" s="214"/>
      <c r="F115" s="101">
        <v>1</v>
      </c>
      <c r="G115" s="102" t="s">
        <v>67</v>
      </c>
      <c r="I115" s="110">
        <f>IF(NOT(ISBLANK($B115)),VLOOKUP($B115,specdata,2,FALSE()),"")</f>
        <v>1</v>
      </c>
      <c r="J115" s="110">
        <f>VLOOKUP(G115,AvailabilityData,2,FALSE())</f>
        <v>0</v>
      </c>
      <c r="K115" s="110">
        <f>I115*J115</f>
        <v>0</v>
      </c>
      <c r="L115" s="43">
        <v>1</v>
      </c>
      <c r="N115" s="51" t="s">
        <v>78</v>
      </c>
    </row>
    <row r="116" spans="1:14" ht="46.8" x14ac:dyDescent="0.3">
      <c r="A116" s="239" t="str">
        <f>IF(L116=1,"MOB-"&amp;TEXT(COUNTIF($L$3:L116, "1"), "0"), "")</f>
        <v>MOB-93</v>
      </c>
      <c r="B116" s="83" t="s">
        <v>10</v>
      </c>
      <c r="C116" s="189" t="s">
        <v>2139</v>
      </c>
      <c r="D116" s="137"/>
      <c r="E116" s="214"/>
      <c r="F116" s="101">
        <v>1</v>
      </c>
      <c r="G116" s="88" t="s">
        <v>67</v>
      </c>
      <c r="I116" s="110">
        <f>IF(NOT(ISBLANK($B116)),VLOOKUP($B116,specdata,2,FALSE()),"")</f>
        <v>1</v>
      </c>
      <c r="J116" s="110">
        <f>VLOOKUP(G116,AvailabilityData,2,FALSE())</f>
        <v>0</v>
      </c>
      <c r="K116" s="110">
        <f>I116*J116</f>
        <v>0</v>
      </c>
      <c r="L116" s="43">
        <v>1</v>
      </c>
      <c r="N116" s="51" t="s">
        <v>78</v>
      </c>
    </row>
    <row r="117" spans="1:14" ht="46.8" x14ac:dyDescent="0.3">
      <c r="A117" s="239" t="str">
        <f>IF(L117=1,"MOB-"&amp;TEXT(COUNTIF($L$3:L117, "1"), "0"), "")</f>
        <v>MOB-94</v>
      </c>
      <c r="B117" s="83" t="s">
        <v>10</v>
      </c>
      <c r="C117" s="189" t="s">
        <v>2140</v>
      </c>
      <c r="D117" s="137"/>
      <c r="E117" s="214"/>
      <c r="F117" s="101">
        <v>1</v>
      </c>
      <c r="G117" s="117" t="s">
        <v>67</v>
      </c>
      <c r="I117" s="110">
        <f>IF(NOT(ISBLANK($B117)),VLOOKUP($B117,specdata,2,FALSE()),"")</f>
        <v>1</v>
      </c>
      <c r="J117" s="110">
        <f>VLOOKUP(G117,AvailabilityData,2,FALSE())</f>
        <v>0</v>
      </c>
      <c r="K117" s="110">
        <f>I117*J117</f>
        <v>0</v>
      </c>
      <c r="L117" s="43">
        <v>1</v>
      </c>
      <c r="N117" s="51" t="s">
        <v>78</v>
      </c>
    </row>
    <row r="118" spans="1:14" ht="46.8" x14ac:dyDescent="0.3">
      <c r="A118" s="239" t="str">
        <f>IF(L118=1,"MOB-"&amp;TEXT(COUNTIF($L$3:L118, "1"), "0"), "")</f>
        <v>MOB-95</v>
      </c>
      <c r="B118" s="98" t="s">
        <v>10</v>
      </c>
      <c r="C118" s="189" t="s">
        <v>2141</v>
      </c>
      <c r="D118" s="137"/>
      <c r="E118" s="214"/>
      <c r="F118" s="101">
        <v>1</v>
      </c>
      <c r="G118" s="88" t="s">
        <v>67</v>
      </c>
      <c r="I118" s="110">
        <f>IF(NOT(ISBLANK($B118)),VLOOKUP($B118,specdata,2,FALSE()),"")</f>
        <v>1</v>
      </c>
      <c r="J118" s="110">
        <f>VLOOKUP(G118,AvailabilityData,2,FALSE())</f>
        <v>0</v>
      </c>
      <c r="K118" s="110">
        <f>I118*J118</f>
        <v>0</v>
      </c>
      <c r="L118" s="43">
        <v>1</v>
      </c>
      <c r="N118" s="51" t="s">
        <v>78</v>
      </c>
    </row>
    <row r="119" spans="1:14" ht="15" customHeight="1" x14ac:dyDescent="0.3">
      <c r="A119" s="249"/>
      <c r="B119" s="53"/>
      <c r="C119" s="352" t="s">
        <v>2090</v>
      </c>
      <c r="D119" s="127"/>
      <c r="E119" s="223"/>
      <c r="F119" s="75"/>
      <c r="G119" s="411"/>
    </row>
    <row r="120" spans="1:14" ht="31.2" x14ac:dyDescent="0.3">
      <c r="A120" s="300"/>
      <c r="B120" s="146"/>
      <c r="C120" s="359" t="s">
        <v>2142</v>
      </c>
      <c r="D120" s="148"/>
      <c r="E120" s="259"/>
      <c r="F120" s="150"/>
      <c r="G120" s="411"/>
    </row>
    <row r="121" spans="1:14" ht="30" customHeight="1" x14ac:dyDescent="0.3">
      <c r="A121" s="239" t="str">
        <f>IF(L121=1,"MOB-"&amp;TEXT(COUNTIF($L$3:L121, "1"), "0"), "")</f>
        <v>MOB-96</v>
      </c>
      <c r="B121" s="83" t="s">
        <v>10</v>
      </c>
      <c r="C121" s="358" t="s">
        <v>2092</v>
      </c>
      <c r="D121" s="130"/>
      <c r="E121" s="262"/>
      <c r="F121" s="116">
        <v>1</v>
      </c>
      <c r="G121" s="117" t="s">
        <v>67</v>
      </c>
      <c r="I121" s="110">
        <f>IF(NOT(ISBLANK($B121)),VLOOKUP($B121,specdata,2,FALSE()),"")</f>
        <v>1</v>
      </c>
      <c r="J121" s="110">
        <f>VLOOKUP(G121,AvailabilityData,2,FALSE())</f>
        <v>0</v>
      </c>
      <c r="K121" s="110">
        <f>I121*J121</f>
        <v>0</v>
      </c>
      <c r="L121" s="43">
        <v>1</v>
      </c>
      <c r="N121" s="51" t="s">
        <v>78</v>
      </c>
    </row>
    <row r="122" spans="1:14" ht="30" customHeight="1" x14ac:dyDescent="0.3">
      <c r="A122" s="239" t="str">
        <f>IF(L122=1,"MOB-"&amp;TEXT(COUNTIF($L$3:L122, "1"), "0"), "")</f>
        <v>MOB-97</v>
      </c>
      <c r="B122" s="83" t="s">
        <v>10</v>
      </c>
      <c r="C122" s="349" t="s">
        <v>2093</v>
      </c>
      <c r="D122" s="137"/>
      <c r="E122" s="214"/>
      <c r="F122" s="101">
        <v>1</v>
      </c>
      <c r="G122" s="102" t="s">
        <v>67</v>
      </c>
      <c r="I122" s="110">
        <f>IF(NOT(ISBLANK($B122)),VLOOKUP($B122,specdata,2,FALSE()),"")</f>
        <v>1</v>
      </c>
      <c r="J122" s="110">
        <f>VLOOKUP(G122,AvailabilityData,2,FALSE())</f>
        <v>0</v>
      </c>
      <c r="K122" s="110">
        <f>I122*J122</f>
        <v>0</v>
      </c>
      <c r="L122" s="43">
        <v>1</v>
      </c>
      <c r="N122" s="51" t="s">
        <v>78</v>
      </c>
    </row>
    <row r="123" spans="1:14" ht="30" customHeight="1" x14ac:dyDescent="0.3">
      <c r="A123" s="239" t="str">
        <f>IF(L123=1,"MOB-"&amp;TEXT(COUNTIF($L$3:L123, "1"), "0"), "")</f>
        <v>MOB-98</v>
      </c>
      <c r="B123" s="83" t="s">
        <v>10</v>
      </c>
      <c r="C123" s="349" t="s">
        <v>2094</v>
      </c>
      <c r="D123" s="137"/>
      <c r="E123" s="214"/>
      <c r="F123" s="101">
        <v>1</v>
      </c>
      <c r="G123" s="88" t="s">
        <v>67</v>
      </c>
      <c r="I123" s="110">
        <f>IF(NOT(ISBLANK($B123)),VLOOKUP($B123,specdata,2,FALSE()),"")</f>
        <v>1</v>
      </c>
      <c r="J123" s="110">
        <f>VLOOKUP(G123,AvailabilityData,2,FALSE())</f>
        <v>0</v>
      </c>
      <c r="K123" s="110">
        <f>I123*J123</f>
        <v>0</v>
      </c>
      <c r="L123" s="43">
        <v>1</v>
      </c>
      <c r="N123" s="51" t="s">
        <v>78</v>
      </c>
    </row>
    <row r="124" spans="1:14" ht="53.25" customHeight="1" x14ac:dyDescent="0.3">
      <c r="A124" s="249"/>
      <c r="B124" s="53"/>
      <c r="C124" s="344" t="s">
        <v>2143</v>
      </c>
      <c r="D124" s="127"/>
      <c r="E124" s="223"/>
      <c r="F124" s="75"/>
      <c r="G124" s="411"/>
    </row>
    <row r="125" spans="1:14" ht="30" customHeight="1" x14ac:dyDescent="0.3">
      <c r="A125" s="239" t="str">
        <f>IF(L125=1,"MOB-"&amp;TEXT(COUNTIF($L$3:L125, "1"), "0"), "")</f>
        <v>MOB-99</v>
      </c>
      <c r="B125" s="83" t="s">
        <v>10</v>
      </c>
      <c r="C125" s="358" t="s">
        <v>2096</v>
      </c>
      <c r="D125" s="130"/>
      <c r="E125" s="262"/>
      <c r="F125" s="116">
        <v>1</v>
      </c>
      <c r="G125" s="117" t="s">
        <v>67</v>
      </c>
      <c r="I125" s="110">
        <f>IF(NOT(ISBLANK($B125)),VLOOKUP($B125,specdata,2,FALSE()),"")</f>
        <v>1</v>
      </c>
      <c r="J125" s="110">
        <f>VLOOKUP(G125,AvailabilityData,2,FALSE())</f>
        <v>0</v>
      </c>
      <c r="K125" s="110">
        <f>I125*J125</f>
        <v>0</v>
      </c>
      <c r="L125" s="43">
        <v>1</v>
      </c>
      <c r="N125" s="51" t="s">
        <v>78</v>
      </c>
    </row>
    <row r="126" spans="1:14" ht="30" customHeight="1" x14ac:dyDescent="0.3">
      <c r="A126" s="239" t="str">
        <f>IF(L126=1,"MOB-"&amp;TEXT(COUNTIF($L$3:L126, "1"), "0"), "")</f>
        <v>MOB-100</v>
      </c>
      <c r="B126" s="83" t="s">
        <v>10</v>
      </c>
      <c r="C126" s="349" t="s">
        <v>2097</v>
      </c>
      <c r="D126" s="137"/>
      <c r="E126" s="214"/>
      <c r="F126" s="101">
        <v>1</v>
      </c>
      <c r="G126" s="102" t="s">
        <v>67</v>
      </c>
      <c r="I126" s="110">
        <f>IF(NOT(ISBLANK($B126)),VLOOKUP($B126,specdata,2,FALSE()),"")</f>
        <v>1</v>
      </c>
      <c r="J126" s="110">
        <f>VLOOKUP(G126,AvailabilityData,2,FALSE())</f>
        <v>0</v>
      </c>
      <c r="K126" s="110">
        <f>I126*J126</f>
        <v>0</v>
      </c>
      <c r="L126" s="43">
        <v>1</v>
      </c>
      <c r="N126" s="51" t="s">
        <v>78</v>
      </c>
    </row>
    <row r="127" spans="1:14" ht="30" customHeight="1" x14ac:dyDescent="0.3">
      <c r="A127" s="239" t="str">
        <f>IF(L127=1,"MOB-"&amp;TEXT(COUNTIF($L$3:L127, "1"), "0"), "")</f>
        <v>MOB-101</v>
      </c>
      <c r="B127" s="83" t="s">
        <v>10</v>
      </c>
      <c r="C127" s="349" t="s">
        <v>2094</v>
      </c>
      <c r="D127" s="137"/>
      <c r="E127" s="214"/>
      <c r="F127" s="101">
        <v>1</v>
      </c>
      <c r="G127" s="88" t="s">
        <v>67</v>
      </c>
      <c r="I127" s="110">
        <f>IF(NOT(ISBLANK($B127)),VLOOKUP($B127,specdata,2,FALSE()),"")</f>
        <v>1</v>
      </c>
      <c r="J127" s="110">
        <f>VLOOKUP(G127,AvailabilityData,2,FALSE())</f>
        <v>0</v>
      </c>
      <c r="K127" s="110">
        <f>I127*J127</f>
        <v>0</v>
      </c>
      <c r="L127" s="43">
        <v>1</v>
      </c>
      <c r="N127" s="51" t="s">
        <v>78</v>
      </c>
    </row>
    <row r="128" spans="1:14" ht="37.5" customHeight="1" x14ac:dyDescent="0.3">
      <c r="A128" s="249"/>
      <c r="B128" s="53"/>
      <c r="C128" s="344" t="s">
        <v>2144</v>
      </c>
      <c r="D128" s="127"/>
      <c r="E128" s="223"/>
      <c r="F128" s="75"/>
      <c r="G128" s="411"/>
    </row>
    <row r="129" spans="1:14" ht="31.2" x14ac:dyDescent="0.3">
      <c r="A129" s="239" t="str">
        <f>IF(L129=1,"MOB-"&amp;TEXT(COUNTIF($L$3:L129, "1"), "0"), "")</f>
        <v>MOB-102</v>
      </c>
      <c r="B129" s="83" t="s">
        <v>10</v>
      </c>
      <c r="C129" s="358" t="s">
        <v>2145</v>
      </c>
      <c r="D129" s="130"/>
      <c r="E129" s="262"/>
      <c r="F129" s="116">
        <v>1</v>
      </c>
      <c r="G129" s="117" t="s">
        <v>67</v>
      </c>
      <c r="I129" s="110">
        <f>IF(NOT(ISBLANK($B129)),VLOOKUP($B129,specdata,2,FALSE()),"")</f>
        <v>1</v>
      </c>
      <c r="J129" s="110">
        <f>VLOOKUP(G129,AvailabilityData,2,FALSE())</f>
        <v>0</v>
      </c>
      <c r="K129" s="110">
        <f>I129*J129</f>
        <v>0</v>
      </c>
      <c r="L129" s="43">
        <v>1</v>
      </c>
      <c r="N129" s="51" t="s">
        <v>78</v>
      </c>
    </row>
    <row r="130" spans="1:14" ht="31.2" x14ac:dyDescent="0.3">
      <c r="A130" s="239" t="str">
        <f>IF(L130=1,"MOB-"&amp;TEXT(COUNTIF($L$3:L130, "1"), "0"), "")</f>
        <v>MOB-103</v>
      </c>
      <c r="B130" s="83" t="s">
        <v>10</v>
      </c>
      <c r="C130" s="349" t="s">
        <v>2146</v>
      </c>
      <c r="D130" s="137"/>
      <c r="E130" s="214"/>
      <c r="F130" s="101">
        <v>1</v>
      </c>
      <c r="G130" s="88" t="s">
        <v>67</v>
      </c>
      <c r="I130" s="110">
        <f>IF(NOT(ISBLANK($B130)),VLOOKUP($B130,specdata,2,FALSE()),"")</f>
        <v>1</v>
      </c>
      <c r="J130" s="110">
        <f>VLOOKUP(G130,AvailabilityData,2,FALSE())</f>
        <v>0</v>
      </c>
      <c r="K130" s="110">
        <f>I130*J130</f>
        <v>0</v>
      </c>
      <c r="L130" s="43">
        <v>1</v>
      </c>
      <c r="N130" s="51" t="s">
        <v>78</v>
      </c>
    </row>
    <row r="131" spans="1:14" ht="15" customHeight="1" x14ac:dyDescent="0.3">
      <c r="A131" s="249"/>
      <c r="B131" s="53"/>
      <c r="C131" s="352" t="s">
        <v>2147</v>
      </c>
      <c r="D131" s="127"/>
      <c r="E131" s="223"/>
      <c r="F131" s="75"/>
      <c r="G131" s="411"/>
    </row>
    <row r="132" spans="1:14" ht="31.2" x14ac:dyDescent="0.3">
      <c r="A132" s="239" t="str">
        <f>IF(L132=1,"MOB-"&amp;TEXT(COUNTIF($L$3:L132, "1"), "0"), "")</f>
        <v>MOB-104</v>
      </c>
      <c r="B132" s="83" t="s">
        <v>10</v>
      </c>
      <c r="C132" s="347" t="s">
        <v>2148</v>
      </c>
      <c r="D132" s="130"/>
      <c r="E132" s="262"/>
      <c r="F132" s="116">
        <v>1</v>
      </c>
      <c r="G132" s="117" t="s">
        <v>67</v>
      </c>
      <c r="I132" s="110">
        <f>IF(NOT(ISBLANK($B132)),VLOOKUP($B132,specdata,2,FALSE()),"")</f>
        <v>1</v>
      </c>
      <c r="J132" s="110">
        <f>VLOOKUP(G132,AvailabilityData,2,FALSE())</f>
        <v>0</v>
      </c>
      <c r="K132" s="110">
        <f>I132*J132</f>
        <v>0</v>
      </c>
      <c r="L132" s="43">
        <v>1</v>
      </c>
      <c r="N132" s="51" t="s">
        <v>78</v>
      </c>
    </row>
    <row r="133" spans="1:14" ht="31.2" x14ac:dyDescent="0.3">
      <c r="A133" s="239" t="str">
        <f>IF(L133=1,"MOB-"&amp;TEXT(COUNTIF($L$3:L133, "1"), "0"), "")</f>
        <v>MOB-105</v>
      </c>
      <c r="B133" s="83" t="s">
        <v>10</v>
      </c>
      <c r="C133" s="189" t="s">
        <v>2149</v>
      </c>
      <c r="D133" s="137"/>
      <c r="E133" s="214"/>
      <c r="F133" s="101">
        <v>1</v>
      </c>
      <c r="G133" s="102" t="s">
        <v>67</v>
      </c>
      <c r="I133" s="110">
        <f>IF(NOT(ISBLANK($B133)),VLOOKUP($B133,specdata,2,FALSE()),"")</f>
        <v>1</v>
      </c>
      <c r="J133" s="110">
        <f>VLOOKUP(G133,AvailabilityData,2,FALSE())</f>
        <v>0</v>
      </c>
      <c r="K133" s="110">
        <f>I133*J133</f>
        <v>0</v>
      </c>
      <c r="L133" s="43">
        <v>1</v>
      </c>
      <c r="N133" s="51" t="s">
        <v>78</v>
      </c>
    </row>
    <row r="134" spans="1:14" ht="31.2" x14ac:dyDescent="0.3">
      <c r="A134" s="239" t="str">
        <f>IF(L134=1,"MOB-"&amp;TEXT(COUNTIF($L$3:L134, "1"), "0"), "")</f>
        <v>MOB-106</v>
      </c>
      <c r="B134" s="83" t="s">
        <v>10</v>
      </c>
      <c r="C134" s="189" t="s">
        <v>2150</v>
      </c>
      <c r="D134" s="137"/>
      <c r="E134" s="214"/>
      <c r="F134" s="101">
        <v>1</v>
      </c>
      <c r="G134" s="102" t="s">
        <v>67</v>
      </c>
      <c r="I134" s="110">
        <f>IF(NOT(ISBLANK($B134)),VLOOKUP($B134,specdata,2,FALSE()),"")</f>
        <v>1</v>
      </c>
      <c r="J134" s="110">
        <f>VLOOKUP(G134,AvailabilityData,2,FALSE())</f>
        <v>0</v>
      </c>
      <c r="K134" s="110">
        <f>I134*J134</f>
        <v>0</v>
      </c>
      <c r="L134" s="43">
        <v>1</v>
      </c>
      <c r="N134" s="51" t="s">
        <v>78</v>
      </c>
    </row>
    <row r="135" spans="1:14" ht="31.2" x14ac:dyDescent="0.3">
      <c r="A135" s="239" t="str">
        <f>IF(L135=1,"MOB-"&amp;TEXT(COUNTIF($L$3:L135, "1"), "0"), "")</f>
        <v>MOB-107</v>
      </c>
      <c r="B135" s="83" t="s">
        <v>10</v>
      </c>
      <c r="C135" s="189" t="s">
        <v>2151</v>
      </c>
      <c r="D135" s="137"/>
      <c r="E135" s="214"/>
      <c r="F135" s="101">
        <v>1</v>
      </c>
      <c r="G135" s="102" t="s">
        <v>67</v>
      </c>
      <c r="I135" s="110">
        <f>IF(NOT(ISBLANK($B135)),VLOOKUP($B135,specdata,2,FALSE()),"")</f>
        <v>1</v>
      </c>
      <c r="J135" s="110">
        <f>VLOOKUP(G135,AvailabilityData,2,FALSE())</f>
        <v>0</v>
      </c>
      <c r="K135" s="110">
        <f>I135*J135</f>
        <v>0</v>
      </c>
      <c r="L135" s="43">
        <v>1</v>
      </c>
      <c r="N135" s="51" t="s">
        <v>78</v>
      </c>
    </row>
    <row r="136" spans="1:14" ht="30" customHeight="1" x14ac:dyDescent="0.3">
      <c r="A136" s="239" t="str">
        <f>IF(L136=1,"MOB-"&amp;TEXT(COUNTIF($L$3:L136, "1"), "0"), "")</f>
        <v>MOB-108</v>
      </c>
      <c r="B136" s="83" t="s">
        <v>10</v>
      </c>
      <c r="C136" s="189" t="s">
        <v>2152</v>
      </c>
      <c r="D136" s="137"/>
      <c r="E136" s="214"/>
      <c r="F136" s="101">
        <v>1</v>
      </c>
      <c r="G136" s="88" t="s">
        <v>67</v>
      </c>
      <c r="I136" s="110">
        <f>IF(NOT(ISBLANK($B136)),VLOOKUP($B136,specdata,2,FALSE()),"")</f>
        <v>1</v>
      </c>
      <c r="J136" s="110">
        <f>VLOOKUP(G136,AvailabilityData,2,FALSE())</f>
        <v>0</v>
      </c>
      <c r="K136" s="110">
        <f>I136*J136</f>
        <v>0</v>
      </c>
      <c r="L136" s="43">
        <v>1</v>
      </c>
      <c r="N136" s="51" t="s">
        <v>78</v>
      </c>
    </row>
    <row r="137" spans="1:14" ht="15" customHeight="1" x14ac:dyDescent="0.3">
      <c r="A137" s="249"/>
      <c r="B137" s="53"/>
      <c r="C137" s="352" t="s">
        <v>2153</v>
      </c>
      <c r="D137" s="127"/>
      <c r="E137" s="223"/>
      <c r="F137" s="75"/>
      <c r="G137" s="411"/>
    </row>
    <row r="138" spans="1:14" ht="31.2" x14ac:dyDescent="0.3">
      <c r="A138" s="300"/>
      <c r="B138" s="146"/>
      <c r="C138" s="359" t="s">
        <v>2154</v>
      </c>
      <c r="D138" s="148"/>
      <c r="E138" s="259"/>
      <c r="F138" s="150"/>
      <c r="G138" s="411"/>
    </row>
    <row r="139" spans="1:14" ht="31.2" x14ac:dyDescent="0.3">
      <c r="A139" s="239" t="str">
        <f>IF(L139=1,"MOB-"&amp;TEXT(COUNTIF($L$3:L139, "1"), "0"), "")</f>
        <v>MOB-109</v>
      </c>
      <c r="B139" s="83" t="s">
        <v>10</v>
      </c>
      <c r="C139" s="347" t="s">
        <v>2155</v>
      </c>
      <c r="D139" s="130"/>
      <c r="E139" s="262"/>
      <c r="F139" s="116">
        <v>1</v>
      </c>
      <c r="G139" s="117" t="s">
        <v>67</v>
      </c>
      <c r="I139" s="110">
        <f>IF(NOT(ISBLANK($B139)),VLOOKUP($B139,specdata,2,FALSE()),"")</f>
        <v>1</v>
      </c>
      <c r="J139" s="110">
        <f>VLOOKUP(G139,AvailabilityData,2,FALSE())</f>
        <v>0</v>
      </c>
      <c r="K139" s="110">
        <f>I139*J139</f>
        <v>0</v>
      </c>
      <c r="L139" s="43">
        <v>1</v>
      </c>
      <c r="N139" s="51" t="s">
        <v>78</v>
      </c>
    </row>
    <row r="140" spans="1:14" ht="46.8" x14ac:dyDescent="0.3">
      <c r="A140" s="239" t="str">
        <f>IF(L140=1,"MOB-"&amp;TEXT(COUNTIF($L$3:L140, "1"), "0"), "")</f>
        <v>MOB-110</v>
      </c>
      <c r="B140" s="98" t="s">
        <v>10</v>
      </c>
      <c r="C140" s="189" t="s">
        <v>2156</v>
      </c>
      <c r="D140" s="137"/>
      <c r="E140" s="214"/>
      <c r="F140" s="101">
        <v>1</v>
      </c>
      <c r="G140" s="88" t="s">
        <v>67</v>
      </c>
      <c r="I140" s="110">
        <f>IF(NOT(ISBLANK($B140)),VLOOKUP($B140,specdata,2,FALSE()),"")</f>
        <v>1</v>
      </c>
      <c r="J140" s="110">
        <f>VLOOKUP(G140,AvailabilityData,2,FALSE())</f>
        <v>0</v>
      </c>
      <c r="K140" s="110">
        <f>I140*J140</f>
        <v>0</v>
      </c>
      <c r="L140" s="43">
        <v>1</v>
      </c>
      <c r="N140" s="51" t="s">
        <v>78</v>
      </c>
    </row>
    <row r="141" spans="1:14" x14ac:dyDescent="0.3">
      <c r="A141" s="249"/>
      <c r="B141" s="53"/>
      <c r="C141" s="118" t="s">
        <v>2157</v>
      </c>
      <c r="D141" s="127"/>
      <c r="E141" s="223"/>
      <c r="F141" s="75"/>
      <c r="G141" s="411"/>
    </row>
    <row r="142" spans="1:14" ht="31.2" x14ac:dyDescent="0.3">
      <c r="A142" s="239" t="str">
        <f>IF(L142=1,"MOB-"&amp;TEXT(COUNTIF($L$3:L142, "1"), "0"), "")</f>
        <v>MOB-111</v>
      </c>
      <c r="B142" s="83" t="s">
        <v>10</v>
      </c>
      <c r="C142" s="347" t="s">
        <v>2158</v>
      </c>
      <c r="D142" s="130"/>
      <c r="E142" s="262"/>
      <c r="F142" s="116">
        <v>1</v>
      </c>
      <c r="G142" s="117" t="s">
        <v>67</v>
      </c>
      <c r="I142" s="110">
        <f>IF(NOT(ISBLANK($B142)),VLOOKUP($B142,specdata,2,FALSE()),"")</f>
        <v>1</v>
      </c>
      <c r="J142" s="110">
        <f>VLOOKUP(G142,AvailabilityData,2,FALSE())</f>
        <v>0</v>
      </c>
      <c r="K142" s="110">
        <f>I142*J142</f>
        <v>0</v>
      </c>
      <c r="L142" s="43">
        <v>1</v>
      </c>
      <c r="N142" s="51" t="s">
        <v>78</v>
      </c>
    </row>
    <row r="143" spans="1:14" ht="31.2" x14ac:dyDescent="0.3">
      <c r="A143" s="239" t="str">
        <f>IF(L143=1,"MOB-"&amp;TEXT(COUNTIF($L$3:L143, "1"), "0"), "")</f>
        <v>MOB-112</v>
      </c>
      <c r="B143" s="83" t="s">
        <v>10</v>
      </c>
      <c r="C143" s="189" t="s">
        <v>2159</v>
      </c>
      <c r="D143" s="137"/>
      <c r="E143" s="214"/>
      <c r="F143" s="101">
        <v>1</v>
      </c>
      <c r="G143" s="102" t="s">
        <v>67</v>
      </c>
      <c r="I143" s="110">
        <f>IF(NOT(ISBLANK($B143)),VLOOKUP($B143,specdata,2,FALSE()),"")</f>
        <v>1</v>
      </c>
      <c r="J143" s="110">
        <f>VLOOKUP(G143,AvailabilityData,2,FALSE())</f>
        <v>0</v>
      </c>
      <c r="K143" s="110">
        <f>I143*J143</f>
        <v>0</v>
      </c>
      <c r="L143" s="43">
        <v>1</v>
      </c>
      <c r="N143" s="51" t="s">
        <v>78</v>
      </c>
    </row>
    <row r="144" spans="1:14" ht="31.2" x14ac:dyDescent="0.3">
      <c r="A144" s="239" t="str">
        <f>IF(L144=1,"MOB-"&amp;TEXT(COUNTIF($L$3:L144, "1"), "0"), "")</f>
        <v>MOB-113</v>
      </c>
      <c r="B144" s="98" t="s">
        <v>10</v>
      </c>
      <c r="C144" s="189" t="s">
        <v>2160</v>
      </c>
      <c r="D144" s="137"/>
      <c r="E144" s="214"/>
      <c r="F144" s="101">
        <v>1</v>
      </c>
      <c r="G144" s="88" t="s">
        <v>67</v>
      </c>
      <c r="I144" s="110">
        <f>IF(NOT(ISBLANK($B144)),VLOOKUP($B144,specdata,2,FALSE()),"")</f>
        <v>1</v>
      </c>
      <c r="J144" s="110">
        <f>VLOOKUP(G144,AvailabilityData,2,FALSE())</f>
        <v>0</v>
      </c>
      <c r="K144" s="110">
        <f>I144*J144</f>
        <v>0</v>
      </c>
      <c r="L144" s="43">
        <v>1</v>
      </c>
      <c r="N144" s="51" t="s">
        <v>78</v>
      </c>
    </row>
    <row r="145" spans="1:14" x14ac:dyDescent="0.3">
      <c r="A145" s="249"/>
      <c r="B145" s="53"/>
      <c r="C145" s="118" t="s">
        <v>2161</v>
      </c>
      <c r="D145" s="127"/>
      <c r="E145" s="223"/>
      <c r="F145" s="75"/>
      <c r="G145" s="411"/>
    </row>
    <row r="146" spans="1:14" ht="62.4" x14ac:dyDescent="0.3">
      <c r="A146" s="239" t="str">
        <f>IF(L146=1,"MOB-"&amp;TEXT(COUNTIF($L$3:L146, "1"), "0"), "")</f>
        <v>MOB-114</v>
      </c>
      <c r="B146" s="83" t="s">
        <v>10</v>
      </c>
      <c r="C146" s="347" t="s">
        <v>2162</v>
      </c>
      <c r="D146" s="130"/>
      <c r="E146" s="262"/>
      <c r="F146" s="116">
        <v>1</v>
      </c>
      <c r="G146" s="82" t="s">
        <v>67</v>
      </c>
      <c r="I146" s="110">
        <f>IF(NOT(ISBLANK($B146)),VLOOKUP($B146,specdata,2,FALSE()),"")</f>
        <v>1</v>
      </c>
      <c r="J146" s="110">
        <f>VLOOKUP(G146,AvailabilityData,2,FALSE())</f>
        <v>0</v>
      </c>
      <c r="K146" s="110">
        <f>I146*J146</f>
        <v>0</v>
      </c>
      <c r="L146" s="43">
        <v>1</v>
      </c>
      <c r="N146" s="51" t="s">
        <v>78</v>
      </c>
    </row>
    <row r="147" spans="1:14" ht="50.25" customHeight="1" x14ac:dyDescent="0.3">
      <c r="A147" s="249"/>
      <c r="B147" s="53"/>
      <c r="C147" s="344" t="s">
        <v>2163</v>
      </c>
      <c r="D147" s="127"/>
      <c r="E147" s="223"/>
      <c r="F147" s="75"/>
      <c r="G147" s="411"/>
    </row>
    <row r="148" spans="1:14" ht="46.8" x14ac:dyDescent="0.3">
      <c r="A148" s="239" t="str">
        <f>IF(L148=1,"MOB-"&amp;TEXT(COUNTIF($L$3:L148, "1"), "0"), "")</f>
        <v>MOB-115</v>
      </c>
      <c r="B148" s="83" t="s">
        <v>10</v>
      </c>
      <c r="C148" s="358" t="s">
        <v>2164</v>
      </c>
      <c r="D148" s="130"/>
      <c r="E148" s="262"/>
      <c r="F148" s="116">
        <v>1</v>
      </c>
      <c r="G148" s="117" t="s">
        <v>67</v>
      </c>
      <c r="I148" s="110">
        <f t="shared" ref="I148:I154" si="15">IF(NOT(ISBLANK($B148)),VLOOKUP($B148,specdata,2,FALSE()),"")</f>
        <v>1</v>
      </c>
      <c r="J148" s="110">
        <f t="shared" ref="J148:J154" si="16">VLOOKUP(G148,AvailabilityData,2,FALSE())</f>
        <v>0</v>
      </c>
      <c r="K148" s="110">
        <f t="shared" ref="K148:K154" si="17">I148*J148</f>
        <v>0</v>
      </c>
      <c r="L148" s="43">
        <v>1</v>
      </c>
      <c r="N148" s="51" t="s">
        <v>78</v>
      </c>
    </row>
    <row r="149" spans="1:14" ht="46.8" x14ac:dyDescent="0.3">
      <c r="A149" s="239" t="str">
        <f>IF(L149=1,"MOB-"&amp;TEXT(COUNTIF($L$3:L149, "1"), "0"), "")</f>
        <v>MOB-116</v>
      </c>
      <c r="B149" s="83" t="s">
        <v>10</v>
      </c>
      <c r="C149" s="349" t="s">
        <v>2165</v>
      </c>
      <c r="D149" s="137"/>
      <c r="E149" s="214"/>
      <c r="F149" s="101">
        <v>1</v>
      </c>
      <c r="G149" s="102" t="s">
        <v>67</v>
      </c>
      <c r="I149" s="110">
        <f t="shared" si="15"/>
        <v>1</v>
      </c>
      <c r="J149" s="110">
        <f t="shared" si="16"/>
        <v>0</v>
      </c>
      <c r="K149" s="110">
        <f t="shared" si="17"/>
        <v>0</v>
      </c>
      <c r="L149" s="43">
        <v>1</v>
      </c>
      <c r="N149" s="51" t="s">
        <v>78</v>
      </c>
    </row>
    <row r="150" spans="1:14" ht="62.4" x14ac:dyDescent="0.3">
      <c r="A150" s="239" t="str">
        <f>IF(L150=1,"MOB-"&amp;TEXT(COUNTIF($L$3:L150, "1"), "0"), "")</f>
        <v>MOB-117</v>
      </c>
      <c r="B150" s="83" t="s">
        <v>10</v>
      </c>
      <c r="C150" s="349" t="s">
        <v>2166</v>
      </c>
      <c r="D150" s="137"/>
      <c r="E150" s="214"/>
      <c r="F150" s="101">
        <v>1</v>
      </c>
      <c r="G150" s="102" t="s">
        <v>67</v>
      </c>
      <c r="I150" s="110">
        <f t="shared" si="15"/>
        <v>1</v>
      </c>
      <c r="J150" s="110">
        <f t="shared" si="16"/>
        <v>0</v>
      </c>
      <c r="K150" s="110">
        <f t="shared" si="17"/>
        <v>0</v>
      </c>
      <c r="L150" s="43">
        <v>1</v>
      </c>
      <c r="N150" s="51" t="s">
        <v>78</v>
      </c>
    </row>
    <row r="151" spans="1:14" ht="46.8" x14ac:dyDescent="0.3">
      <c r="A151" s="239" t="str">
        <f>IF(L151=1,"MOB-"&amp;TEXT(COUNTIF($L$3:L151, "1"), "0"), "")</f>
        <v>MOB-118</v>
      </c>
      <c r="B151" s="83" t="s">
        <v>10</v>
      </c>
      <c r="C151" s="349" t="s">
        <v>2167</v>
      </c>
      <c r="D151" s="137"/>
      <c r="E151" s="214"/>
      <c r="F151" s="101">
        <v>1</v>
      </c>
      <c r="G151" s="102" t="s">
        <v>67</v>
      </c>
      <c r="I151" s="110">
        <f t="shared" si="15"/>
        <v>1</v>
      </c>
      <c r="J151" s="110">
        <f t="shared" si="16"/>
        <v>0</v>
      </c>
      <c r="K151" s="110">
        <f t="shared" si="17"/>
        <v>0</v>
      </c>
      <c r="L151" s="43">
        <v>1</v>
      </c>
      <c r="N151" s="51" t="s">
        <v>78</v>
      </c>
    </row>
    <row r="152" spans="1:14" ht="78" x14ac:dyDescent="0.3">
      <c r="A152" s="239" t="str">
        <f>IF(L152=1,"MOB-"&amp;TEXT(COUNTIF($L$3:L152, "1"), "0"), "")</f>
        <v>MOB-119</v>
      </c>
      <c r="B152" s="83" t="s">
        <v>10</v>
      </c>
      <c r="C152" s="349" t="s">
        <v>2168</v>
      </c>
      <c r="D152" s="137"/>
      <c r="E152" s="214"/>
      <c r="F152" s="101">
        <v>1</v>
      </c>
      <c r="G152" s="102" t="s">
        <v>67</v>
      </c>
      <c r="I152" s="110">
        <f t="shared" si="15"/>
        <v>1</v>
      </c>
      <c r="J152" s="110">
        <f t="shared" si="16"/>
        <v>0</v>
      </c>
      <c r="K152" s="110">
        <f t="shared" si="17"/>
        <v>0</v>
      </c>
      <c r="L152" s="43">
        <v>1</v>
      </c>
      <c r="N152" s="51" t="s">
        <v>78</v>
      </c>
    </row>
    <row r="153" spans="1:14" ht="78" x14ac:dyDescent="0.3">
      <c r="A153" s="239" t="str">
        <f>IF(L153=1,"MOB-"&amp;TEXT(COUNTIF($L$3:L153, "1"), "0"), "")</f>
        <v>MOB-120</v>
      </c>
      <c r="B153" s="83" t="s">
        <v>10</v>
      </c>
      <c r="C153" s="349" t="s">
        <v>2169</v>
      </c>
      <c r="D153" s="137"/>
      <c r="E153" s="214"/>
      <c r="F153" s="101">
        <v>1</v>
      </c>
      <c r="G153" s="102" t="s">
        <v>67</v>
      </c>
      <c r="I153" s="110">
        <f t="shared" si="15"/>
        <v>1</v>
      </c>
      <c r="J153" s="110">
        <f t="shared" si="16"/>
        <v>0</v>
      </c>
      <c r="K153" s="110">
        <f t="shared" si="17"/>
        <v>0</v>
      </c>
      <c r="L153" s="43">
        <v>1</v>
      </c>
      <c r="N153" s="51" t="s">
        <v>78</v>
      </c>
    </row>
    <row r="154" spans="1:14" ht="46.8" x14ac:dyDescent="0.3">
      <c r="A154" s="239" t="str">
        <f>IF(L154=1,"MOB-"&amp;TEXT(COUNTIF($L$3:L154, "1"), "0"), "")</f>
        <v>MOB-121</v>
      </c>
      <c r="B154" s="83" t="s">
        <v>10</v>
      </c>
      <c r="C154" s="189" t="s">
        <v>2170</v>
      </c>
      <c r="D154" s="137"/>
      <c r="E154" s="214"/>
      <c r="F154" s="101">
        <v>1</v>
      </c>
      <c r="G154" s="88" t="s">
        <v>67</v>
      </c>
      <c r="I154" s="110">
        <f t="shared" si="15"/>
        <v>1</v>
      </c>
      <c r="J154" s="110">
        <f t="shared" si="16"/>
        <v>0</v>
      </c>
      <c r="K154" s="110">
        <f t="shared" si="17"/>
        <v>0</v>
      </c>
      <c r="L154" s="43">
        <v>1</v>
      </c>
      <c r="N154" s="51" t="s">
        <v>78</v>
      </c>
    </row>
    <row r="155" spans="1:14" ht="62.4" x14ac:dyDescent="0.3">
      <c r="A155" s="249"/>
      <c r="B155" s="53"/>
      <c r="C155" s="118" t="s">
        <v>2171</v>
      </c>
      <c r="D155" s="127"/>
      <c r="E155" s="223"/>
      <c r="F155" s="75"/>
      <c r="G155" s="411"/>
    </row>
    <row r="156" spans="1:14" ht="46.8" x14ac:dyDescent="0.3">
      <c r="A156" s="239" t="str">
        <f>IF(L156=1,"MOB-"&amp;TEXT(COUNTIF($L$3:L156, "1"), "0"), "")</f>
        <v>MOB-122</v>
      </c>
      <c r="B156" s="77" t="s">
        <v>10</v>
      </c>
      <c r="C156" s="347" t="s">
        <v>2172</v>
      </c>
      <c r="D156" s="130"/>
      <c r="E156" s="262"/>
      <c r="F156" s="116">
        <v>1</v>
      </c>
      <c r="G156" s="117" t="s">
        <v>67</v>
      </c>
      <c r="I156" s="110">
        <f>IF(NOT(ISBLANK($B156)),VLOOKUP($B156,specdata,2,FALSE()),"")</f>
        <v>1</v>
      </c>
      <c r="J156" s="110">
        <f>VLOOKUP(G156,AvailabilityData,2,FALSE())</f>
        <v>0</v>
      </c>
      <c r="K156" s="110">
        <f>I156*J156</f>
        <v>0</v>
      </c>
      <c r="L156" s="43">
        <v>1</v>
      </c>
      <c r="N156" s="51" t="s">
        <v>78</v>
      </c>
    </row>
    <row r="157" spans="1:14" ht="46.8" x14ac:dyDescent="0.3">
      <c r="A157" s="239" t="str">
        <f>IF(L157=1,"MOB-"&amp;TEXT(COUNTIF($L$3:L157, "1"), "0"), "")</f>
        <v>MOB-123</v>
      </c>
      <c r="B157" s="83" t="s">
        <v>10</v>
      </c>
      <c r="C157" s="189" t="s">
        <v>2173</v>
      </c>
      <c r="D157" s="137"/>
      <c r="E157" s="214"/>
      <c r="F157" s="101">
        <v>1</v>
      </c>
      <c r="G157" s="88" t="s">
        <v>67</v>
      </c>
      <c r="I157" s="110">
        <f>IF(NOT(ISBLANK($B157)),VLOOKUP($B157,specdata,2,FALSE()),"")</f>
        <v>1</v>
      </c>
      <c r="J157" s="110">
        <f>VLOOKUP(G157,AvailabilityData,2,FALSE())</f>
        <v>0</v>
      </c>
      <c r="K157" s="110">
        <f>I157*J157</f>
        <v>0</v>
      </c>
      <c r="L157" s="43">
        <v>1</v>
      </c>
      <c r="N157" s="51" t="s">
        <v>78</v>
      </c>
    </row>
    <row r="158" spans="1:14" ht="15" customHeight="1" x14ac:dyDescent="0.3">
      <c r="A158" s="249"/>
      <c r="B158" s="53"/>
      <c r="C158" s="352" t="s">
        <v>223</v>
      </c>
      <c r="D158" s="127"/>
      <c r="E158" s="223"/>
      <c r="F158" s="75"/>
      <c r="G158" s="411"/>
    </row>
    <row r="159" spans="1:14" ht="31.2" x14ac:dyDescent="0.3">
      <c r="A159" s="239" t="str">
        <f>IF(L159=1,"MOB-"&amp;TEXT(COUNTIF($L$3:L159, "1"), "0"), "")</f>
        <v>MOB-124</v>
      </c>
      <c r="B159" s="77" t="s">
        <v>10</v>
      </c>
      <c r="C159" s="347" t="s">
        <v>2174</v>
      </c>
      <c r="D159" s="130"/>
      <c r="E159" s="262"/>
      <c r="F159" s="116">
        <v>1</v>
      </c>
      <c r="G159" s="117" t="s">
        <v>67</v>
      </c>
      <c r="I159" s="110">
        <f>IF(NOT(ISBLANK($B159)),VLOOKUP($B159,specdata,2,FALSE()),"")</f>
        <v>1</v>
      </c>
      <c r="J159" s="110">
        <f>VLOOKUP(G159,AvailabilityData,2,FALSE())</f>
        <v>0</v>
      </c>
      <c r="K159" s="110">
        <f>I159*J159</f>
        <v>0</v>
      </c>
      <c r="L159" s="43">
        <v>1</v>
      </c>
      <c r="N159" s="51" t="s">
        <v>78</v>
      </c>
    </row>
    <row r="160" spans="1:14" ht="31.2" x14ac:dyDescent="0.3">
      <c r="A160" s="239" t="str">
        <f>IF(L160=1,"MOB-"&amp;TEXT(COUNTIF($L$3:L160, "1"), "0"), "")</f>
        <v>MOB-125</v>
      </c>
      <c r="B160" s="83" t="s">
        <v>10</v>
      </c>
      <c r="C160" s="189" t="s">
        <v>2175</v>
      </c>
      <c r="D160" s="137"/>
      <c r="E160" s="214"/>
      <c r="F160" s="101">
        <v>1</v>
      </c>
      <c r="G160" s="420" t="s">
        <v>67</v>
      </c>
      <c r="I160" s="110">
        <f>IF(NOT(ISBLANK($B160)),VLOOKUP($B160,specdata,2,FALSE()),"")</f>
        <v>1</v>
      </c>
      <c r="J160" s="110">
        <f>VLOOKUP(G160,AvailabilityData,2,FALSE())</f>
        <v>0</v>
      </c>
      <c r="K160" s="110">
        <f>I160*J160</f>
        <v>0</v>
      </c>
      <c r="L160" s="43">
        <v>1</v>
      </c>
      <c r="N160" s="51" t="s">
        <v>78</v>
      </c>
    </row>
    <row r="161" spans="1:14" ht="15" customHeight="1" x14ac:dyDescent="0.3">
      <c r="A161" s="249"/>
      <c r="B161" s="53"/>
      <c r="C161" s="352" t="s">
        <v>224</v>
      </c>
      <c r="D161" s="127"/>
      <c r="E161" s="223"/>
      <c r="F161" s="75"/>
      <c r="G161" s="411"/>
    </row>
    <row r="162" spans="1:14" ht="31.2" x14ac:dyDescent="0.3">
      <c r="A162" s="239" t="str">
        <f>IF(L162=1,"MOB-"&amp;TEXT(COUNTIF($L$3:L162, "1"), "0"), "")</f>
        <v>MOB-126</v>
      </c>
      <c r="B162" s="112" t="s">
        <v>10</v>
      </c>
      <c r="C162" s="347" t="s">
        <v>2176</v>
      </c>
      <c r="D162" s="130"/>
      <c r="E162" s="262"/>
      <c r="F162" s="116">
        <v>1</v>
      </c>
      <c r="G162" s="419" t="s">
        <v>67</v>
      </c>
      <c r="I162" s="110">
        <f>IF(NOT(ISBLANK($B162)),VLOOKUP($B162,specdata,2,FALSE()),"")</f>
        <v>1</v>
      </c>
      <c r="J162" s="110">
        <f>VLOOKUP(G162,AvailabilityData,2,FALSE())</f>
        <v>0</v>
      </c>
      <c r="K162" s="110">
        <f>I162*J162</f>
        <v>0</v>
      </c>
      <c r="L162" s="43">
        <v>1</v>
      </c>
      <c r="N162" s="51" t="s">
        <v>78</v>
      </c>
    </row>
    <row r="163" spans="1:14" ht="15" customHeight="1" x14ac:dyDescent="0.3">
      <c r="A163" s="249"/>
      <c r="B163" s="53"/>
      <c r="C163" s="352" t="s">
        <v>2177</v>
      </c>
      <c r="D163" s="127"/>
      <c r="E163" s="223"/>
      <c r="F163" s="75"/>
      <c r="G163" s="418"/>
    </row>
    <row r="164" spans="1:14" ht="31.2" x14ac:dyDescent="0.3">
      <c r="A164" s="300"/>
      <c r="B164" s="146"/>
      <c r="C164" s="359" t="s">
        <v>2178</v>
      </c>
      <c r="D164" s="148"/>
      <c r="E164" s="259"/>
      <c r="F164" s="150"/>
      <c r="G164" s="411"/>
    </row>
    <row r="165" spans="1:14" ht="30" customHeight="1" x14ac:dyDescent="0.3">
      <c r="A165" s="239" t="str">
        <f>IF(L165=1,"MOB-"&amp;TEXT(COUNTIF($L$3:L165, "1"), "0"), "")</f>
        <v>MOB-127</v>
      </c>
      <c r="B165" s="77" t="s">
        <v>10</v>
      </c>
      <c r="C165" s="358" t="s">
        <v>2179</v>
      </c>
      <c r="D165" s="130"/>
      <c r="E165" s="262"/>
      <c r="F165" s="116">
        <v>1</v>
      </c>
      <c r="G165" s="117" t="s">
        <v>67</v>
      </c>
      <c r="I165" s="110">
        <f>IF(NOT(ISBLANK($B165)),VLOOKUP($B165,specdata,2,FALSE()),"")</f>
        <v>1</v>
      </c>
      <c r="J165" s="110">
        <f>VLOOKUP(G165,AvailabilityData,2,FALSE())</f>
        <v>0</v>
      </c>
      <c r="K165" s="110">
        <f>I165*J165</f>
        <v>0</v>
      </c>
      <c r="L165" s="43">
        <v>1</v>
      </c>
      <c r="N165" s="51" t="s">
        <v>78</v>
      </c>
    </row>
    <row r="166" spans="1:14" ht="30" customHeight="1" x14ac:dyDescent="0.3">
      <c r="A166" s="239" t="str">
        <f>IF(L166=1,"MOB-"&amp;TEXT(COUNTIF($L$3:L166, "1"), "0"), "")</f>
        <v>MOB-128</v>
      </c>
      <c r="B166" s="83" t="s">
        <v>10</v>
      </c>
      <c r="C166" s="349" t="s">
        <v>2180</v>
      </c>
      <c r="D166" s="137"/>
      <c r="E166" s="214"/>
      <c r="F166" s="101">
        <v>1</v>
      </c>
      <c r="G166" s="102" t="s">
        <v>67</v>
      </c>
      <c r="I166" s="110">
        <f>IF(NOT(ISBLANK($B166)),VLOOKUP($B166,specdata,2,FALSE()),"")</f>
        <v>1</v>
      </c>
      <c r="J166" s="110">
        <f>VLOOKUP(G166,AvailabilityData,2,FALSE())</f>
        <v>0</v>
      </c>
      <c r="K166" s="110">
        <f>I166*J166</f>
        <v>0</v>
      </c>
      <c r="L166" s="43">
        <v>1</v>
      </c>
      <c r="N166" s="51" t="s">
        <v>78</v>
      </c>
    </row>
    <row r="167" spans="1:14" ht="30" customHeight="1" x14ac:dyDescent="0.3">
      <c r="A167" s="239" t="str">
        <f>IF(L167=1,"MOB-"&amp;TEXT(COUNTIF($L$3:L167, "1"), "0"), "")</f>
        <v>MOB-129</v>
      </c>
      <c r="B167" s="98" t="s">
        <v>10</v>
      </c>
      <c r="C167" s="349" t="s">
        <v>2181</v>
      </c>
      <c r="D167" s="137"/>
      <c r="E167" s="214"/>
      <c r="F167" s="101">
        <v>1</v>
      </c>
      <c r="G167" s="88" t="s">
        <v>67</v>
      </c>
      <c r="I167" s="110">
        <f>IF(NOT(ISBLANK($B167)),VLOOKUP($B167,specdata,2,FALSE()),"")</f>
        <v>1</v>
      </c>
      <c r="J167" s="110">
        <f>VLOOKUP(G167,AvailabilityData,2,FALSE())</f>
        <v>0</v>
      </c>
      <c r="K167" s="110">
        <f>I167*J167</f>
        <v>0</v>
      </c>
      <c r="L167" s="43">
        <v>1</v>
      </c>
      <c r="N167" s="51" t="s">
        <v>78</v>
      </c>
    </row>
    <row r="168" spans="1:14" x14ac:dyDescent="0.3">
      <c r="A168" s="249"/>
      <c r="B168" s="53"/>
      <c r="C168" s="118" t="s">
        <v>2182</v>
      </c>
      <c r="D168" s="127"/>
      <c r="E168" s="223"/>
      <c r="F168" s="75"/>
      <c r="G168" s="411"/>
    </row>
    <row r="169" spans="1:14" ht="46.8" x14ac:dyDescent="0.3">
      <c r="A169" s="239" t="str">
        <f>IF(L169=1,"MOB-"&amp;TEXT(COUNTIF($L$3:L169, "1"), "0"), "")</f>
        <v>MOB-130</v>
      </c>
      <c r="B169" s="83" t="s">
        <v>10</v>
      </c>
      <c r="C169" s="347" t="s">
        <v>2183</v>
      </c>
      <c r="D169" s="130"/>
      <c r="E169" s="262"/>
      <c r="F169" s="116">
        <v>1</v>
      </c>
      <c r="G169" s="82" t="s">
        <v>67</v>
      </c>
      <c r="I169" s="110">
        <f>IF(NOT(ISBLANK($B169)),VLOOKUP($B169,specdata,2,FALSE()),"")</f>
        <v>1</v>
      </c>
      <c r="J169" s="110">
        <f>VLOOKUP(G169,AvailabilityData,2,FALSE())</f>
        <v>0</v>
      </c>
      <c r="K169" s="110">
        <f>I169*J169</f>
        <v>0</v>
      </c>
      <c r="L169" s="43">
        <v>1</v>
      </c>
      <c r="N169" s="51" t="s">
        <v>78</v>
      </c>
    </row>
    <row r="170" spans="1:14" ht="15" customHeight="1" x14ac:dyDescent="0.3">
      <c r="A170" s="249"/>
      <c r="B170" s="53"/>
      <c r="C170" s="352" t="s">
        <v>2184</v>
      </c>
      <c r="D170" s="127"/>
      <c r="E170" s="223"/>
      <c r="F170" s="75"/>
      <c r="G170" s="411"/>
    </row>
    <row r="171" spans="1:14" ht="46.8" x14ac:dyDescent="0.3">
      <c r="A171" s="239" t="str">
        <f>IF(L171=1,"MOB-"&amp;TEXT(COUNTIF($L$3:L171, "1"), "0"), "")</f>
        <v>MOB-131</v>
      </c>
      <c r="B171" s="83" t="s">
        <v>10</v>
      </c>
      <c r="C171" s="347" t="s">
        <v>2185</v>
      </c>
      <c r="D171" s="130"/>
      <c r="E171" s="262"/>
      <c r="F171" s="116">
        <v>1</v>
      </c>
      <c r="G171" s="117" t="s">
        <v>67</v>
      </c>
      <c r="I171" s="110">
        <f>IF(NOT(ISBLANK($B171)),VLOOKUP($B171,specdata,2,FALSE()),"")</f>
        <v>1</v>
      </c>
      <c r="J171" s="110">
        <f>VLOOKUP(G171,AvailabilityData,2,FALSE())</f>
        <v>0</v>
      </c>
      <c r="K171" s="110">
        <f>I171*J171</f>
        <v>0</v>
      </c>
      <c r="L171" s="43">
        <v>1</v>
      </c>
      <c r="N171" s="51" t="s">
        <v>78</v>
      </c>
    </row>
    <row r="172" spans="1:14" ht="31.2" x14ac:dyDescent="0.3">
      <c r="A172" s="239" t="str">
        <f>IF(L172=1,"MOB-"&amp;TEXT(COUNTIF($L$3:L172, "1"), "0"), "")</f>
        <v>MOB-132</v>
      </c>
      <c r="B172" s="83" t="s">
        <v>10</v>
      </c>
      <c r="C172" s="189" t="s">
        <v>2186</v>
      </c>
      <c r="D172" s="137"/>
      <c r="E172" s="214"/>
      <c r="F172" s="101">
        <v>1</v>
      </c>
      <c r="G172" s="102" t="s">
        <v>67</v>
      </c>
      <c r="I172" s="110">
        <f>IF(NOT(ISBLANK($B172)),VLOOKUP($B172,specdata,2,FALSE()),"")</f>
        <v>1</v>
      </c>
      <c r="J172" s="110">
        <f>VLOOKUP(G172,AvailabilityData,2,FALSE())</f>
        <v>0</v>
      </c>
      <c r="K172" s="110">
        <f>I172*J172</f>
        <v>0</v>
      </c>
      <c r="L172" s="43">
        <v>1</v>
      </c>
      <c r="N172" s="51" t="s">
        <v>78</v>
      </c>
    </row>
    <row r="173" spans="1:14" ht="31.2" x14ac:dyDescent="0.3">
      <c r="A173" s="239" t="str">
        <f>IF(L173=1,"MOB-"&amp;TEXT(COUNTIF($L$3:L173, "1"), "0"), "")</f>
        <v>MOB-133</v>
      </c>
      <c r="B173" s="98" t="s">
        <v>10</v>
      </c>
      <c r="C173" s="189" t="s">
        <v>2187</v>
      </c>
      <c r="D173" s="137"/>
      <c r="E173" s="214"/>
      <c r="F173" s="101">
        <v>1</v>
      </c>
      <c r="G173" s="88" t="s">
        <v>67</v>
      </c>
      <c r="I173" s="110">
        <f>IF(NOT(ISBLANK($B173)),VLOOKUP($B173,specdata,2,FALSE()),"")</f>
        <v>1</v>
      </c>
      <c r="J173" s="110">
        <f>VLOOKUP(G173,AvailabilityData,2,FALSE())</f>
        <v>0</v>
      </c>
      <c r="K173" s="110">
        <f>I173*J173</f>
        <v>0</v>
      </c>
      <c r="L173" s="43">
        <v>1</v>
      </c>
      <c r="N173" s="51" t="s">
        <v>78</v>
      </c>
    </row>
    <row r="174" spans="1:14" x14ac:dyDescent="0.3">
      <c r="A174" s="249"/>
      <c r="B174" s="53"/>
      <c r="C174" s="352" t="s">
        <v>2188</v>
      </c>
      <c r="D174" s="127"/>
      <c r="E174" s="223"/>
      <c r="F174" s="75"/>
      <c r="G174" s="411"/>
    </row>
    <row r="175" spans="1:14" ht="30" customHeight="1" x14ac:dyDescent="0.3">
      <c r="A175" s="239" t="str">
        <f>IF(L175=1,"MOB-"&amp;TEXT(COUNTIF($L$3:L175, "1"), "0"), "")</f>
        <v>MOB-134</v>
      </c>
      <c r="B175" s="77" t="s">
        <v>10</v>
      </c>
      <c r="C175" s="347" t="s">
        <v>2189</v>
      </c>
      <c r="D175" s="130"/>
      <c r="E175" s="262"/>
      <c r="F175" s="116">
        <v>1</v>
      </c>
      <c r="G175" s="117" t="s">
        <v>67</v>
      </c>
      <c r="I175" s="110">
        <f>IF(NOT(ISBLANK($B175)),VLOOKUP($B175,specdata,2,FALSE()),"")</f>
        <v>1</v>
      </c>
      <c r="J175" s="110">
        <f>VLOOKUP(G175,AvailabilityData,2,FALSE())</f>
        <v>0</v>
      </c>
      <c r="K175" s="110">
        <f>I175*J175</f>
        <v>0</v>
      </c>
      <c r="L175" s="43">
        <v>1</v>
      </c>
      <c r="N175" s="51" t="s">
        <v>78</v>
      </c>
    </row>
    <row r="176" spans="1:14" ht="62.4" x14ac:dyDescent="0.3">
      <c r="A176" s="239" t="str">
        <f>IF(L176=1,"MOB-"&amp;TEXT(COUNTIF($L$3:L176, "1"), "0"), "")</f>
        <v>MOB-135</v>
      </c>
      <c r="B176" s="98" t="s">
        <v>10</v>
      </c>
      <c r="C176" s="189" t="s">
        <v>2190</v>
      </c>
      <c r="D176" s="137"/>
      <c r="E176" s="214"/>
      <c r="F176" s="101">
        <v>1</v>
      </c>
      <c r="G176" s="88" t="s">
        <v>67</v>
      </c>
      <c r="I176" s="110">
        <f>IF(NOT(ISBLANK($B176)),VLOOKUP($B176,specdata,2,FALSE()),"")</f>
        <v>1</v>
      </c>
      <c r="J176" s="110">
        <f>VLOOKUP(G176,AvailabilityData,2,FALSE())</f>
        <v>0</v>
      </c>
      <c r="K176" s="110">
        <f>I176*J176</f>
        <v>0</v>
      </c>
      <c r="L176" s="43">
        <v>1</v>
      </c>
      <c r="N176" s="51" t="s">
        <v>78</v>
      </c>
    </row>
    <row r="177" spans="1:14" ht="15" customHeight="1" x14ac:dyDescent="0.3">
      <c r="A177" s="249"/>
      <c r="B177" s="53"/>
      <c r="C177" s="352" t="s">
        <v>2191</v>
      </c>
      <c r="D177" s="127"/>
      <c r="E177" s="223"/>
      <c r="F177" s="75"/>
      <c r="G177" s="411"/>
    </row>
    <row r="178" spans="1:14" ht="46.8" x14ac:dyDescent="0.3">
      <c r="A178" s="239" t="str">
        <f>IF(L178=1,"MOB-"&amp;TEXT(COUNTIF($L$3:L178, "1"), "0"), "")</f>
        <v>MOB-136</v>
      </c>
      <c r="B178" s="83" t="s">
        <v>10</v>
      </c>
      <c r="C178" s="347" t="s">
        <v>2192</v>
      </c>
      <c r="D178" s="130"/>
      <c r="E178" s="262"/>
      <c r="F178" s="116">
        <v>1</v>
      </c>
      <c r="G178" s="117" t="s">
        <v>67</v>
      </c>
      <c r="I178" s="110">
        <f>IF(NOT(ISBLANK($B178)),VLOOKUP($B178,specdata,2,FALSE()),"")</f>
        <v>1</v>
      </c>
      <c r="J178" s="110">
        <f>VLOOKUP(G178,AvailabilityData,2,FALSE())</f>
        <v>0</v>
      </c>
      <c r="K178" s="110">
        <f>I178*J178</f>
        <v>0</v>
      </c>
      <c r="L178" s="43">
        <v>1</v>
      </c>
      <c r="N178" s="51" t="s">
        <v>78</v>
      </c>
    </row>
    <row r="179" spans="1:14" ht="62.4" x14ac:dyDescent="0.3">
      <c r="A179" s="239" t="str">
        <f>IF(L179=1,"MOB-"&amp;TEXT(COUNTIF($L$3:L179, "1"), "0"), "")</f>
        <v>MOB-137</v>
      </c>
      <c r="B179" s="83" t="s">
        <v>10</v>
      </c>
      <c r="C179" s="189" t="s">
        <v>2193</v>
      </c>
      <c r="D179" s="137"/>
      <c r="E179" s="214"/>
      <c r="F179" s="101">
        <v>1</v>
      </c>
      <c r="G179" s="88" t="s">
        <v>67</v>
      </c>
      <c r="I179" s="110">
        <f>IF(NOT(ISBLANK($B179)),VLOOKUP($B179,specdata,2,FALSE()),"")</f>
        <v>1</v>
      </c>
      <c r="J179" s="110">
        <f>VLOOKUP(G179,AvailabilityData,2,FALSE())</f>
        <v>0</v>
      </c>
      <c r="K179" s="110">
        <f>I179*J179</f>
        <v>0</v>
      </c>
      <c r="L179" s="43">
        <v>1</v>
      </c>
      <c r="N179" s="51" t="s">
        <v>78</v>
      </c>
    </row>
    <row r="180" spans="1:14" ht="15" customHeight="1" x14ac:dyDescent="0.3">
      <c r="A180" s="249"/>
      <c r="B180" s="53"/>
      <c r="C180" s="352" t="s">
        <v>2194</v>
      </c>
      <c r="D180" s="127"/>
      <c r="E180" s="223"/>
      <c r="F180" s="75"/>
      <c r="G180" s="411"/>
    </row>
    <row r="181" spans="1:14" ht="46.8" x14ac:dyDescent="0.3">
      <c r="A181" s="239" t="str">
        <f>IF(L181=1,"MOB-"&amp;TEXT(COUNTIF($L$3:L181, "1"), "0"), "")</f>
        <v>MOB-138</v>
      </c>
      <c r="B181" s="83" t="s">
        <v>10</v>
      </c>
      <c r="C181" s="347" t="s">
        <v>2195</v>
      </c>
      <c r="D181" s="130"/>
      <c r="E181" s="262"/>
      <c r="F181" s="116">
        <v>1</v>
      </c>
      <c r="G181" s="82" t="s">
        <v>67</v>
      </c>
      <c r="I181" s="110">
        <f>IF(NOT(ISBLANK($B181)),VLOOKUP($B181,specdata,2,FALSE()),"")</f>
        <v>1</v>
      </c>
      <c r="J181" s="110">
        <f>VLOOKUP(G181,AvailabilityData,2,FALSE())</f>
        <v>0</v>
      </c>
      <c r="K181" s="110">
        <f>I181*J181</f>
        <v>0</v>
      </c>
      <c r="L181" s="43">
        <v>1</v>
      </c>
      <c r="N181" s="51" t="s">
        <v>78</v>
      </c>
    </row>
    <row r="182" spans="1:14" x14ac:dyDescent="0.3">
      <c r="A182" s="303"/>
      <c r="B182" s="229"/>
      <c r="C182" s="352" t="s">
        <v>2196</v>
      </c>
      <c r="D182" s="230"/>
      <c r="E182" s="231"/>
      <c r="F182" s="232"/>
      <c r="G182" s="411"/>
    </row>
    <row r="183" spans="1:14" ht="31.2" x14ac:dyDescent="0.3">
      <c r="A183" s="239" t="str">
        <f>IF(L183=1,"MOB-"&amp;TEXT(COUNTIF($L$3:L183, "1"), "0"), "")</f>
        <v>MOB-139</v>
      </c>
      <c r="B183" s="77" t="s">
        <v>10</v>
      </c>
      <c r="C183" s="347" t="s">
        <v>2197</v>
      </c>
      <c r="D183" s="130"/>
      <c r="E183" s="262"/>
      <c r="F183" s="116">
        <v>1</v>
      </c>
      <c r="G183" s="117" t="s">
        <v>67</v>
      </c>
      <c r="I183" s="110">
        <f>IF(NOT(ISBLANK($B183)),VLOOKUP($B183,specdata,2,FALSE()),"")</f>
        <v>1</v>
      </c>
      <c r="J183" s="110">
        <f>VLOOKUP(G183,AvailabilityData,2,FALSE())</f>
        <v>0</v>
      </c>
      <c r="K183" s="110">
        <f>I183*J183</f>
        <v>0</v>
      </c>
      <c r="L183" s="43">
        <v>1</v>
      </c>
      <c r="N183" s="51" t="s">
        <v>78</v>
      </c>
    </row>
    <row r="184" spans="1:14" ht="30" customHeight="1" x14ac:dyDescent="0.3">
      <c r="A184" s="239" t="str">
        <f>IF(L184=1,"MOB-"&amp;TEXT(COUNTIF($L$3:L184, "1"), "0"), "")</f>
        <v>MOB-140</v>
      </c>
      <c r="B184" s="83" t="s">
        <v>10</v>
      </c>
      <c r="C184" s="189" t="s">
        <v>2198</v>
      </c>
      <c r="D184" s="137"/>
      <c r="E184" s="214"/>
      <c r="F184" s="101">
        <v>1</v>
      </c>
      <c r="G184" s="88" t="s">
        <v>67</v>
      </c>
      <c r="I184" s="110">
        <f>IF(NOT(ISBLANK($B184)),VLOOKUP($B184,specdata,2,FALSE()),"")</f>
        <v>1</v>
      </c>
      <c r="J184" s="110">
        <f>VLOOKUP(G184,AvailabilityData,2,FALSE())</f>
        <v>0</v>
      </c>
      <c r="K184" s="110">
        <f>I184*J184</f>
        <v>0</v>
      </c>
      <c r="L184" s="43">
        <v>1</v>
      </c>
      <c r="N184" s="51" t="s">
        <v>78</v>
      </c>
    </row>
    <row r="185" spans="1:14" x14ac:dyDescent="0.3">
      <c r="A185" s="247"/>
      <c r="B185" s="121"/>
      <c r="C185" s="346" t="s">
        <v>2199</v>
      </c>
      <c r="D185" s="123"/>
      <c r="E185" s="222"/>
      <c r="F185" s="125"/>
      <c r="G185" s="411"/>
    </row>
    <row r="186" spans="1:14" ht="15.75" customHeight="1" x14ac:dyDescent="0.3">
      <c r="A186" s="249"/>
      <c r="B186" s="53"/>
      <c r="C186" s="344" t="s">
        <v>2200</v>
      </c>
      <c r="D186" s="127"/>
      <c r="E186" s="223"/>
      <c r="F186" s="75"/>
      <c r="G186" s="411"/>
    </row>
    <row r="187" spans="1:14" ht="31.2" x14ac:dyDescent="0.3">
      <c r="A187" s="239" t="str">
        <f>IF(L187=1,"MOB-"&amp;TEXT(COUNTIF($L$3:L187, "1"), "0"), "")</f>
        <v>MOB-141</v>
      </c>
      <c r="B187" s="83" t="s">
        <v>10</v>
      </c>
      <c r="C187" s="361" t="s">
        <v>2201</v>
      </c>
      <c r="D187" s="130"/>
      <c r="E187" s="262"/>
      <c r="F187" s="116">
        <v>1</v>
      </c>
      <c r="G187" s="117" t="s">
        <v>67</v>
      </c>
      <c r="I187" s="110">
        <f>IF(NOT(ISBLANK($B187)),VLOOKUP($B187,specdata,2,FALSE()),"")</f>
        <v>1</v>
      </c>
      <c r="J187" s="110">
        <f>VLOOKUP(G187,AvailabilityData,2,FALSE())</f>
        <v>0</v>
      </c>
      <c r="K187" s="110">
        <f>I187*J187</f>
        <v>0</v>
      </c>
      <c r="L187" s="43">
        <v>1</v>
      </c>
      <c r="N187" s="51" t="s">
        <v>78</v>
      </c>
    </row>
    <row r="188" spans="1:14" ht="62.4" x14ac:dyDescent="0.3">
      <c r="A188" s="239" t="str">
        <f>IF(L188=1,"MOB-"&amp;TEXT(COUNTIF($L$3:L188, "1"), "0"), "")</f>
        <v>MOB-142</v>
      </c>
      <c r="B188" s="83" t="s">
        <v>10</v>
      </c>
      <c r="C188" s="362" t="s">
        <v>2202</v>
      </c>
      <c r="D188" s="137"/>
      <c r="E188" s="214"/>
      <c r="F188" s="101">
        <v>1</v>
      </c>
      <c r="G188" s="102" t="s">
        <v>67</v>
      </c>
      <c r="I188" s="110">
        <f>IF(NOT(ISBLANK($B188)),VLOOKUP($B188,specdata,2,FALSE()),"")</f>
        <v>1</v>
      </c>
      <c r="J188" s="110">
        <f>VLOOKUP(G188,AvailabilityData,2,FALSE())</f>
        <v>0</v>
      </c>
      <c r="K188" s="110">
        <f>I188*J188</f>
        <v>0</v>
      </c>
      <c r="L188" s="43">
        <v>1</v>
      </c>
      <c r="N188" s="51" t="s">
        <v>78</v>
      </c>
    </row>
    <row r="189" spans="1:14" ht="46.8" x14ac:dyDescent="0.3">
      <c r="A189" s="239" t="str">
        <f>IF(L189=1,"MOB-"&amp;TEXT(COUNTIF($L$3:L189, "1"), "0"), "")</f>
        <v>MOB-143</v>
      </c>
      <c r="B189" s="83" t="s">
        <v>10</v>
      </c>
      <c r="C189" s="362" t="s">
        <v>2203</v>
      </c>
      <c r="D189" s="137"/>
      <c r="E189" s="214"/>
      <c r="F189" s="101"/>
      <c r="G189" s="102" t="s">
        <v>67</v>
      </c>
      <c r="I189" s="110">
        <f>IF(NOT(ISBLANK($B189)),VLOOKUP($B189,specdata,2,FALSE()),"")</f>
        <v>1</v>
      </c>
      <c r="J189" s="110">
        <f>VLOOKUP(G189,AvailabilityData,2,FALSE())</f>
        <v>0</v>
      </c>
      <c r="K189" s="110">
        <f>I189*J189</f>
        <v>0</v>
      </c>
      <c r="L189" s="43">
        <v>1</v>
      </c>
      <c r="N189" s="51" t="s">
        <v>78</v>
      </c>
    </row>
    <row r="190" spans="1:14" ht="46.8" x14ac:dyDescent="0.3">
      <c r="A190" s="239" t="str">
        <f>IF(L190=1,"MOB-"&amp;TEXT(COUNTIF($L$3:L190, "1"), "0"), "")</f>
        <v>MOB-144</v>
      </c>
      <c r="B190" s="98" t="s">
        <v>10</v>
      </c>
      <c r="C190" s="362" t="s">
        <v>2204</v>
      </c>
      <c r="D190" s="137"/>
      <c r="E190" s="214"/>
      <c r="F190" s="101">
        <v>1</v>
      </c>
      <c r="G190" s="88" t="s">
        <v>67</v>
      </c>
      <c r="I190" s="110">
        <f>IF(NOT(ISBLANK($B190)),VLOOKUP($B190,specdata,2,FALSE()),"")</f>
        <v>1</v>
      </c>
      <c r="J190" s="110">
        <f>VLOOKUP(G190,AvailabilityData,2,FALSE())</f>
        <v>0</v>
      </c>
      <c r="K190" s="110">
        <f>I190*J190</f>
        <v>0</v>
      </c>
      <c r="L190" s="43">
        <v>1</v>
      </c>
      <c r="N190" s="51" t="s">
        <v>78</v>
      </c>
    </row>
    <row r="191" spans="1:14" x14ac:dyDescent="0.3">
      <c r="A191" s="247"/>
      <c r="B191" s="121"/>
      <c r="C191" s="346" t="s">
        <v>2205</v>
      </c>
      <c r="D191" s="123"/>
      <c r="E191" s="222"/>
      <c r="F191" s="125"/>
      <c r="G191" s="411"/>
    </row>
    <row r="192" spans="1:14" ht="31.2" x14ac:dyDescent="0.3">
      <c r="A192" s="249"/>
      <c r="B192" s="53"/>
      <c r="C192" s="344" t="s">
        <v>2206</v>
      </c>
      <c r="D192" s="127"/>
      <c r="E192" s="223"/>
      <c r="F192" s="75"/>
      <c r="G192" s="411"/>
    </row>
    <row r="193" spans="1:14" ht="46.8" x14ac:dyDescent="0.3">
      <c r="A193" s="239" t="str">
        <f>IF(L193=1,"MOB-"&amp;TEXT(COUNTIF($L$3:L193, "1"), "0"), "")</f>
        <v>MOB-145</v>
      </c>
      <c r="B193" s="400" t="s">
        <v>18</v>
      </c>
      <c r="C193" s="358" t="s">
        <v>2207</v>
      </c>
      <c r="D193" s="130"/>
      <c r="E193" s="262"/>
      <c r="F193" s="116">
        <v>1</v>
      </c>
      <c r="G193" s="117" t="s">
        <v>67</v>
      </c>
      <c r="I193" s="110">
        <f>IF(NOT(ISBLANK($B193)),VLOOKUP($B193,specdata,2,FALSE()),"")</f>
        <v>0</v>
      </c>
      <c r="J193" s="110">
        <f>VLOOKUP(G193,AvailabilityData,2,FALSE())</f>
        <v>0</v>
      </c>
      <c r="K193" s="110">
        <f>I193*J193</f>
        <v>0</v>
      </c>
      <c r="L193" s="43">
        <v>1</v>
      </c>
      <c r="N193" s="51" t="s">
        <v>87</v>
      </c>
    </row>
    <row r="194" spans="1:14" ht="78" x14ac:dyDescent="0.3">
      <c r="A194" s="239" t="str">
        <f>IF(L194=1,"MOB-"&amp;TEXT(COUNTIF($L$3:L194, "1"), "0"), "")</f>
        <v>MOB-146</v>
      </c>
      <c r="B194" s="400" t="s">
        <v>18</v>
      </c>
      <c r="C194" s="349" t="s">
        <v>2208</v>
      </c>
      <c r="D194" s="137"/>
      <c r="E194" s="214"/>
      <c r="F194" s="101">
        <v>1</v>
      </c>
      <c r="G194" s="102" t="s">
        <v>67</v>
      </c>
      <c r="I194" s="110">
        <f>IF(NOT(ISBLANK($B194)),VLOOKUP($B194,specdata,2,FALSE()),"")</f>
        <v>0</v>
      </c>
      <c r="J194" s="110">
        <f>VLOOKUP(G194,AvailabilityData,2,FALSE())</f>
        <v>0</v>
      </c>
      <c r="K194" s="110">
        <f>I194*J194</f>
        <v>0</v>
      </c>
      <c r="L194" s="43">
        <v>1</v>
      </c>
      <c r="N194" s="51" t="s">
        <v>87</v>
      </c>
    </row>
    <row r="195" spans="1:14" ht="31.2" x14ac:dyDescent="0.3">
      <c r="A195" s="239" t="str">
        <f>IF(L195=1,"MOB-"&amp;TEXT(COUNTIF($L$3:L195, "1"), "0"), "")</f>
        <v>MOB-147</v>
      </c>
      <c r="B195" s="83" t="s">
        <v>9</v>
      </c>
      <c r="C195" s="349" t="s">
        <v>2209</v>
      </c>
      <c r="D195" s="137"/>
      <c r="E195" s="214"/>
      <c r="F195" s="101">
        <v>1</v>
      </c>
      <c r="G195" s="102" t="s">
        <v>67</v>
      </c>
      <c r="I195" s="110">
        <f>IF(NOT(ISBLANK($B195)),VLOOKUP($B195,specdata,2,FALSE()),"")</f>
        <v>5</v>
      </c>
      <c r="J195" s="110">
        <f>VLOOKUP(G195,AvailabilityData,2,FALSE())</f>
        <v>0</v>
      </c>
      <c r="K195" s="110">
        <f>I195*J195</f>
        <v>0</v>
      </c>
      <c r="L195" s="43">
        <v>1</v>
      </c>
      <c r="N195" s="51" t="s">
        <v>87</v>
      </c>
    </row>
    <row r="196" spans="1:14" ht="31.2" x14ac:dyDescent="0.3">
      <c r="A196" s="239" t="str">
        <f>IF(L196=1,"MOB-"&amp;TEXT(COUNTIF($L$3:L196, "1"), "0"), "")</f>
        <v>MOB-148</v>
      </c>
      <c r="B196" s="83" t="s">
        <v>9</v>
      </c>
      <c r="C196" s="349" t="s">
        <v>2210</v>
      </c>
      <c r="D196" s="137"/>
      <c r="E196" s="214"/>
      <c r="F196" s="101">
        <v>1</v>
      </c>
      <c r="G196" s="88" t="s">
        <v>67</v>
      </c>
      <c r="I196" s="110">
        <f>IF(NOT(ISBLANK($B196)),VLOOKUP($B196,specdata,2,FALSE()),"")</f>
        <v>5</v>
      </c>
      <c r="J196" s="110">
        <f>VLOOKUP(G196,AvailabilityData,2,FALSE())</f>
        <v>0</v>
      </c>
      <c r="K196" s="110">
        <f>I196*J196</f>
        <v>0</v>
      </c>
      <c r="L196" s="43">
        <v>1</v>
      </c>
      <c r="N196" s="51" t="s">
        <v>87</v>
      </c>
    </row>
    <row r="197" spans="1:14" ht="31.2" x14ac:dyDescent="0.3">
      <c r="A197" s="249"/>
      <c r="B197" s="53"/>
      <c r="C197" s="118" t="s">
        <v>2211</v>
      </c>
      <c r="D197" s="127"/>
      <c r="E197" s="223"/>
      <c r="F197" s="75"/>
      <c r="G197" s="411"/>
    </row>
    <row r="198" spans="1:14" ht="31.2" x14ac:dyDescent="0.3">
      <c r="A198" s="239" t="str">
        <f>IF(L198=1,"MOB-"&amp;TEXT(COUNTIF($L$3:L198, "1"), "0"), "")</f>
        <v>MOB-149</v>
      </c>
      <c r="B198" s="83" t="s">
        <v>10</v>
      </c>
      <c r="C198" s="347" t="s">
        <v>2212</v>
      </c>
      <c r="D198" s="130"/>
      <c r="E198" s="262"/>
      <c r="F198" s="116">
        <v>1</v>
      </c>
      <c r="G198" s="117" t="s">
        <v>67</v>
      </c>
      <c r="I198" s="110">
        <f>IF(NOT(ISBLANK($B198)),VLOOKUP($B198,specdata,2,FALSE()),"")</f>
        <v>1</v>
      </c>
      <c r="J198" s="110">
        <f>VLOOKUP(G198,AvailabilityData,2,FALSE())</f>
        <v>0</v>
      </c>
      <c r="K198" s="110">
        <f>I198*J198</f>
        <v>0</v>
      </c>
      <c r="L198" s="43">
        <v>1</v>
      </c>
      <c r="N198" s="51" t="s">
        <v>78</v>
      </c>
    </row>
    <row r="199" spans="1:14" ht="31.2" x14ac:dyDescent="0.3">
      <c r="A199" s="239" t="str">
        <f>IF(L199=1,"MOB-"&amp;TEXT(COUNTIF($L$3:L199, "1"), "0"), "")</f>
        <v>MOB-150</v>
      </c>
      <c r="B199" s="83" t="s">
        <v>10</v>
      </c>
      <c r="C199" s="189" t="s">
        <v>2213</v>
      </c>
      <c r="D199" s="137"/>
      <c r="E199" s="214"/>
      <c r="F199" s="101">
        <v>1</v>
      </c>
      <c r="G199" s="102" t="s">
        <v>67</v>
      </c>
      <c r="I199" s="110">
        <f>IF(NOT(ISBLANK($B199)),VLOOKUP($B199,specdata,2,FALSE()),"")</f>
        <v>1</v>
      </c>
      <c r="J199" s="110">
        <f>VLOOKUP(G199,AvailabilityData,2,FALSE())</f>
        <v>0</v>
      </c>
      <c r="K199" s="110">
        <f>I199*J199</f>
        <v>0</v>
      </c>
      <c r="L199" s="43">
        <v>1</v>
      </c>
      <c r="N199" s="51" t="s">
        <v>78</v>
      </c>
    </row>
    <row r="200" spans="1:14" ht="31.2" x14ac:dyDescent="0.3">
      <c r="A200" s="239" t="str">
        <f>IF(L200=1,"MOB-"&amp;TEXT(COUNTIF($L$3:L200, "1"), "0"), "")</f>
        <v>MOB-151</v>
      </c>
      <c r="B200" s="98" t="s">
        <v>10</v>
      </c>
      <c r="C200" s="189" t="s">
        <v>2214</v>
      </c>
      <c r="D200" s="137"/>
      <c r="E200" s="214"/>
      <c r="F200" s="101">
        <v>1</v>
      </c>
      <c r="G200" s="88" t="s">
        <v>67</v>
      </c>
      <c r="I200" s="110">
        <f>IF(NOT(ISBLANK($B200)),VLOOKUP($B200,specdata,2,FALSE()),"")</f>
        <v>1</v>
      </c>
      <c r="J200" s="110">
        <f>VLOOKUP(G200,AvailabilityData,2,FALSE())</f>
        <v>0</v>
      </c>
      <c r="K200" s="110">
        <f>I200*J200</f>
        <v>0</v>
      </c>
      <c r="L200" s="43">
        <v>1</v>
      </c>
      <c r="N200" s="51" t="s">
        <v>78</v>
      </c>
    </row>
    <row r="201" spans="1:14" x14ac:dyDescent="0.3">
      <c r="A201" s="247"/>
      <c r="B201" s="121"/>
      <c r="C201" s="346" t="s">
        <v>2215</v>
      </c>
      <c r="D201" s="123"/>
      <c r="E201" s="222"/>
      <c r="F201" s="125"/>
      <c r="G201" s="411"/>
    </row>
    <row r="202" spans="1:14" ht="30" customHeight="1" x14ac:dyDescent="0.3">
      <c r="A202" s="249"/>
      <c r="B202" s="53"/>
      <c r="C202" s="344" t="s">
        <v>2216</v>
      </c>
      <c r="D202" s="127"/>
      <c r="E202" s="223"/>
      <c r="F202" s="75"/>
      <c r="G202" s="411"/>
    </row>
    <row r="203" spans="1:14" ht="30" customHeight="1" x14ac:dyDescent="0.3">
      <c r="A203" s="239" t="str">
        <f>IF(L203=1,"MOB-"&amp;TEXT(COUNTIF($L$3:L203, "1"), "0"), "")</f>
        <v>MOB-152</v>
      </c>
      <c r="B203" s="400" t="s">
        <v>18</v>
      </c>
      <c r="C203" s="358" t="s">
        <v>2217</v>
      </c>
      <c r="D203" s="130"/>
      <c r="E203" s="262"/>
      <c r="F203" s="116">
        <v>1</v>
      </c>
      <c r="G203" s="117" t="s">
        <v>67</v>
      </c>
      <c r="I203" s="110">
        <f>IF(NOT(ISBLANK($B203)),VLOOKUP($B203,specdata,2,FALSE()),"")</f>
        <v>0</v>
      </c>
      <c r="J203" s="110">
        <f>VLOOKUP(G203,AvailabilityData,2,FALSE())</f>
        <v>0</v>
      </c>
      <c r="K203" s="110">
        <f>I203*J203</f>
        <v>0</v>
      </c>
      <c r="L203" s="43">
        <v>1</v>
      </c>
      <c r="N203" s="51" t="s">
        <v>87</v>
      </c>
    </row>
    <row r="204" spans="1:14" ht="30" customHeight="1" x14ac:dyDescent="0.3">
      <c r="A204" s="239" t="str">
        <f>IF(L204=1,"MOB-"&amp;TEXT(COUNTIF($L$3:L204, "1"), "0"), "")</f>
        <v>MOB-153</v>
      </c>
      <c r="B204" s="83" t="s">
        <v>9</v>
      </c>
      <c r="C204" s="349" t="s">
        <v>2218</v>
      </c>
      <c r="D204" s="137"/>
      <c r="E204" s="214"/>
      <c r="F204" s="101">
        <v>1</v>
      </c>
      <c r="G204" s="88" t="s">
        <v>67</v>
      </c>
      <c r="I204" s="110">
        <f>IF(NOT(ISBLANK($B204)),VLOOKUP($B204,specdata,2,FALSE()),"")</f>
        <v>5</v>
      </c>
      <c r="J204" s="110">
        <f>VLOOKUP(G204,AvailabilityData,2,FALSE())</f>
        <v>0</v>
      </c>
      <c r="K204" s="110">
        <f>I204*J204</f>
        <v>0</v>
      </c>
      <c r="L204" s="43">
        <v>1</v>
      </c>
      <c r="N204" s="51" t="s">
        <v>87</v>
      </c>
    </row>
    <row r="205" spans="1:14" x14ac:dyDescent="0.3">
      <c r="A205" s="249"/>
      <c r="B205" s="53"/>
      <c r="C205" s="344" t="s">
        <v>2219</v>
      </c>
      <c r="D205" s="127"/>
      <c r="E205" s="223"/>
      <c r="F205" s="75"/>
      <c r="G205" s="411"/>
    </row>
    <row r="206" spans="1:14" ht="46.8" x14ac:dyDescent="0.3">
      <c r="A206" s="239" t="str">
        <f>IF(L206=1,"MOB-"&amp;TEXT(COUNTIF($L$3:L206, "1"), "0"), "")</f>
        <v>MOB-154</v>
      </c>
      <c r="B206" s="83" t="s">
        <v>9</v>
      </c>
      <c r="C206" s="358" t="s">
        <v>2220</v>
      </c>
      <c r="D206" s="130"/>
      <c r="E206" s="262"/>
      <c r="F206" s="116">
        <v>1</v>
      </c>
      <c r="G206" s="117" t="s">
        <v>67</v>
      </c>
      <c r="I206" s="110">
        <f>IF(NOT(ISBLANK($B206)),VLOOKUP($B206,specdata,2,FALSE()),"")</f>
        <v>5</v>
      </c>
      <c r="J206" s="110">
        <f>VLOOKUP(G206,AvailabilityData,2,FALSE())</f>
        <v>0</v>
      </c>
      <c r="K206" s="110">
        <f>I206*J206</f>
        <v>0</v>
      </c>
      <c r="L206" s="43">
        <v>1</v>
      </c>
      <c r="N206" s="51" t="s">
        <v>87</v>
      </c>
    </row>
    <row r="207" spans="1:14" ht="31.2" x14ac:dyDescent="0.3">
      <c r="A207" s="239" t="str">
        <f>IF(L207=1,"MOB-"&amp;TEXT(COUNTIF($L$3:L207, "1"), "0"), "")</f>
        <v>MOB-155</v>
      </c>
      <c r="B207" s="83" t="s">
        <v>9</v>
      </c>
      <c r="C207" s="349" t="s">
        <v>2221</v>
      </c>
      <c r="D207" s="137"/>
      <c r="E207" s="214"/>
      <c r="F207" s="101">
        <v>1</v>
      </c>
      <c r="G207" s="88" t="s">
        <v>67</v>
      </c>
      <c r="I207" s="110">
        <f>IF(NOT(ISBLANK($B207)),VLOOKUP($B207,specdata,2,FALSE()),"")</f>
        <v>5</v>
      </c>
      <c r="J207" s="110">
        <f>VLOOKUP(G207,AvailabilityData,2,FALSE())</f>
        <v>0</v>
      </c>
      <c r="K207" s="110">
        <f>I207*J207</f>
        <v>0</v>
      </c>
      <c r="L207" s="43">
        <v>1</v>
      </c>
      <c r="N207" s="51" t="s">
        <v>87</v>
      </c>
    </row>
    <row r="208" spans="1:14" ht="31.2" x14ac:dyDescent="0.3">
      <c r="A208" s="249"/>
      <c r="B208" s="53"/>
      <c r="C208" s="118" t="s">
        <v>2222</v>
      </c>
      <c r="D208" s="127"/>
      <c r="E208" s="223"/>
      <c r="F208" s="75"/>
      <c r="G208" s="411"/>
    </row>
    <row r="209" spans="1:14" ht="46.8" x14ac:dyDescent="0.3">
      <c r="A209" s="239" t="str">
        <f>IF(L209=1,"MOB-"&amp;TEXT(COUNTIF($L$3:L209, "1"), "0"), "")</f>
        <v>MOB-156</v>
      </c>
      <c r="B209" s="77" t="s">
        <v>10</v>
      </c>
      <c r="C209" s="347" t="s">
        <v>2223</v>
      </c>
      <c r="D209" s="130"/>
      <c r="E209" s="262"/>
      <c r="F209" s="116">
        <v>1</v>
      </c>
      <c r="G209" s="117" t="s">
        <v>67</v>
      </c>
      <c r="I209" s="110">
        <f>IF(NOT(ISBLANK($B209)),VLOOKUP($B209,specdata,2,FALSE()),"")</f>
        <v>1</v>
      </c>
      <c r="J209" s="110">
        <f>VLOOKUP(G209,AvailabilityData,2,FALSE())</f>
        <v>0</v>
      </c>
      <c r="K209" s="110">
        <f>I209*J209</f>
        <v>0</v>
      </c>
      <c r="L209" s="43">
        <v>1</v>
      </c>
      <c r="N209" s="51" t="s">
        <v>78</v>
      </c>
    </row>
    <row r="210" spans="1:14" ht="31.2" x14ac:dyDescent="0.3">
      <c r="A210" s="239" t="str">
        <f>IF(L210=1,"MOB-"&amp;TEXT(COUNTIF($L$3:L210, "1"), "0"), "")</f>
        <v>MOB-157</v>
      </c>
      <c r="B210" s="83" t="s">
        <v>10</v>
      </c>
      <c r="C210" s="189" t="s">
        <v>2224</v>
      </c>
      <c r="D210" s="137"/>
      <c r="E210" s="214"/>
      <c r="F210" s="101">
        <v>1</v>
      </c>
      <c r="G210" s="102" t="s">
        <v>67</v>
      </c>
      <c r="I210" s="110">
        <f>IF(NOT(ISBLANK($B210)),VLOOKUP($B210,specdata,2,FALSE()),"")</f>
        <v>1</v>
      </c>
      <c r="J210" s="110">
        <f>VLOOKUP(G210,AvailabilityData,2,FALSE())</f>
        <v>0</v>
      </c>
      <c r="K210" s="110">
        <f>I210*J210</f>
        <v>0</v>
      </c>
      <c r="L210" s="43">
        <v>1</v>
      </c>
      <c r="N210" s="51" t="s">
        <v>78</v>
      </c>
    </row>
    <row r="211" spans="1:14" ht="31.2" x14ac:dyDescent="0.3">
      <c r="A211" s="239" t="str">
        <f>IF(L211=1,"MOB-"&amp;TEXT(COUNTIF($L$3:L211, "1"), "0"), "")</f>
        <v>MOB-158</v>
      </c>
      <c r="B211" s="83" t="s">
        <v>10</v>
      </c>
      <c r="C211" s="189" t="s">
        <v>2225</v>
      </c>
      <c r="D211" s="137"/>
      <c r="E211" s="214"/>
      <c r="F211" s="101">
        <v>1</v>
      </c>
      <c r="G211" s="88" t="s">
        <v>67</v>
      </c>
      <c r="I211" s="110">
        <f>IF(NOT(ISBLANK($B211)),VLOOKUP($B211,specdata,2,FALSE()),"")</f>
        <v>1</v>
      </c>
      <c r="J211" s="110">
        <f>VLOOKUP(G211,AvailabilityData,2,FALSE())</f>
        <v>0</v>
      </c>
      <c r="K211" s="110">
        <f>I211*J211</f>
        <v>0</v>
      </c>
      <c r="L211" s="43">
        <v>1</v>
      </c>
      <c r="N211" s="51" t="s">
        <v>78</v>
      </c>
    </row>
    <row r="212" spans="1:14" ht="34.5" customHeight="1" x14ac:dyDescent="0.3">
      <c r="A212" s="249"/>
      <c r="B212" s="53"/>
      <c r="C212" s="344" t="s">
        <v>2226</v>
      </c>
      <c r="D212" s="127"/>
      <c r="E212" s="223"/>
      <c r="F212" s="75"/>
      <c r="G212" s="411"/>
    </row>
    <row r="213" spans="1:14" ht="46.8" x14ac:dyDescent="0.3">
      <c r="A213" s="239" t="str">
        <f>IF(L213=1,"MOB-"&amp;TEXT(COUNTIF($L$3:L213, "1"), "0"), "")</f>
        <v>MOB-159</v>
      </c>
      <c r="B213" s="83" t="s">
        <v>10</v>
      </c>
      <c r="C213" s="358" t="s">
        <v>2227</v>
      </c>
      <c r="D213" s="130"/>
      <c r="E213" s="262"/>
      <c r="F213" s="116">
        <v>1</v>
      </c>
      <c r="G213" s="117" t="s">
        <v>67</v>
      </c>
      <c r="I213" s="110">
        <f t="shared" ref="I213:I218" si="18">IF(NOT(ISBLANK($B213)),VLOOKUP($B213,specdata,2,FALSE()),"")</f>
        <v>1</v>
      </c>
      <c r="J213" s="110">
        <f t="shared" ref="J213:J218" si="19">VLOOKUP(G213,AvailabilityData,2,FALSE())</f>
        <v>0</v>
      </c>
      <c r="K213" s="110">
        <f t="shared" ref="K213:K218" si="20">I213*J213</f>
        <v>0</v>
      </c>
      <c r="L213" s="43">
        <v>1</v>
      </c>
      <c r="N213" s="51" t="s">
        <v>78</v>
      </c>
    </row>
    <row r="214" spans="1:14" ht="46.8" x14ac:dyDescent="0.3">
      <c r="A214" s="239" t="str">
        <f>IF(L214=1,"MOB-"&amp;TEXT(COUNTIF($L$3:L214, "1"), "0"), "")</f>
        <v>MOB-160</v>
      </c>
      <c r="B214" s="83" t="s">
        <v>10</v>
      </c>
      <c r="C214" s="349" t="s">
        <v>2228</v>
      </c>
      <c r="D214" s="137"/>
      <c r="E214" s="214"/>
      <c r="F214" s="101">
        <v>1</v>
      </c>
      <c r="G214" s="102" t="s">
        <v>67</v>
      </c>
      <c r="I214" s="110">
        <f t="shared" si="18"/>
        <v>1</v>
      </c>
      <c r="J214" s="110">
        <f t="shared" si="19"/>
        <v>0</v>
      </c>
      <c r="K214" s="110">
        <f t="shared" si="20"/>
        <v>0</v>
      </c>
      <c r="L214" s="43">
        <v>1</v>
      </c>
      <c r="N214" s="51" t="s">
        <v>78</v>
      </c>
    </row>
    <row r="215" spans="1:14" ht="46.8" x14ac:dyDescent="0.3">
      <c r="A215" s="239" t="str">
        <f>IF(L215=1,"MOB-"&amp;TEXT(COUNTIF($L$3:L215, "1"), "0"), "")</f>
        <v>MOB-161</v>
      </c>
      <c r="B215" s="83" t="s">
        <v>10</v>
      </c>
      <c r="C215" s="349" t="s">
        <v>2229</v>
      </c>
      <c r="D215" s="137"/>
      <c r="E215" s="214"/>
      <c r="F215" s="101">
        <v>1</v>
      </c>
      <c r="G215" s="102" t="s">
        <v>67</v>
      </c>
      <c r="I215" s="110">
        <f t="shared" si="18"/>
        <v>1</v>
      </c>
      <c r="J215" s="110">
        <f t="shared" si="19"/>
        <v>0</v>
      </c>
      <c r="K215" s="110">
        <f t="shared" si="20"/>
        <v>0</v>
      </c>
      <c r="L215" s="43">
        <v>1</v>
      </c>
      <c r="N215" s="51" t="s">
        <v>78</v>
      </c>
    </row>
    <row r="216" spans="1:14" ht="46.8" x14ac:dyDescent="0.3">
      <c r="A216" s="239" t="str">
        <f>IF(L216=1,"MOB-"&amp;TEXT(COUNTIF($L$3:L216, "1"), "0"), "")</f>
        <v>MOB-162</v>
      </c>
      <c r="B216" s="83" t="s">
        <v>10</v>
      </c>
      <c r="C216" s="349" t="s">
        <v>2230</v>
      </c>
      <c r="D216" s="137"/>
      <c r="E216" s="214"/>
      <c r="F216" s="101">
        <v>1</v>
      </c>
      <c r="G216" s="102" t="s">
        <v>67</v>
      </c>
      <c r="I216" s="110">
        <f t="shared" si="18"/>
        <v>1</v>
      </c>
      <c r="J216" s="110">
        <f t="shared" si="19"/>
        <v>0</v>
      </c>
      <c r="K216" s="110">
        <f t="shared" si="20"/>
        <v>0</v>
      </c>
      <c r="L216" s="43">
        <v>1</v>
      </c>
      <c r="N216" s="51" t="s">
        <v>78</v>
      </c>
    </row>
    <row r="217" spans="1:14" ht="31.2" x14ac:dyDescent="0.3">
      <c r="A217" s="239" t="str">
        <f>IF(L217=1,"MOB-"&amp;TEXT(COUNTIF($L$3:L217, "1"), "0"), "")</f>
        <v>MOB-163</v>
      </c>
      <c r="B217" s="83" t="s">
        <v>10</v>
      </c>
      <c r="C217" s="189" t="s">
        <v>2231</v>
      </c>
      <c r="D217" s="137"/>
      <c r="E217" s="214"/>
      <c r="F217" s="101">
        <v>1</v>
      </c>
      <c r="G217" s="102" t="s">
        <v>67</v>
      </c>
      <c r="I217" s="110">
        <f t="shared" si="18"/>
        <v>1</v>
      </c>
      <c r="J217" s="110">
        <f t="shared" si="19"/>
        <v>0</v>
      </c>
      <c r="K217" s="110">
        <f t="shared" si="20"/>
        <v>0</v>
      </c>
      <c r="L217" s="43">
        <v>1</v>
      </c>
      <c r="N217" s="51" t="s">
        <v>78</v>
      </c>
    </row>
    <row r="218" spans="1:14" ht="31.2" x14ac:dyDescent="0.3">
      <c r="A218" s="239" t="str">
        <f>IF(L218=1,"MOB-"&amp;TEXT(COUNTIF($L$3:L218, "1"), "0"), "")</f>
        <v>MOB-164</v>
      </c>
      <c r="B218" s="83" t="s">
        <v>10</v>
      </c>
      <c r="C218" s="189" t="s">
        <v>2232</v>
      </c>
      <c r="D218" s="137"/>
      <c r="E218" s="214"/>
      <c r="F218" s="101">
        <v>1</v>
      </c>
      <c r="G218" s="88" t="s">
        <v>67</v>
      </c>
      <c r="I218" s="110">
        <f t="shared" si="18"/>
        <v>1</v>
      </c>
      <c r="J218" s="110">
        <f t="shared" si="19"/>
        <v>0</v>
      </c>
      <c r="K218" s="110">
        <f t="shared" si="20"/>
        <v>0</v>
      </c>
      <c r="L218" s="43">
        <v>1</v>
      </c>
      <c r="N218" s="51" t="s">
        <v>78</v>
      </c>
    </row>
    <row r="219" spans="1:14" x14ac:dyDescent="0.3">
      <c r="A219" s="249"/>
      <c r="B219" s="53"/>
      <c r="C219" s="344" t="s">
        <v>2233</v>
      </c>
      <c r="D219" s="127"/>
      <c r="E219" s="223"/>
      <c r="F219" s="75"/>
      <c r="G219" s="411"/>
    </row>
    <row r="220" spans="1:14" ht="30" customHeight="1" x14ac:dyDescent="0.3">
      <c r="A220" s="239" t="str">
        <f>IF(L220=1,"MOB-"&amp;TEXT(COUNTIF($L$3:L220, "1"), "0"), "")</f>
        <v>MOB-165</v>
      </c>
      <c r="B220" s="83" t="s">
        <v>10</v>
      </c>
      <c r="C220" s="358" t="s">
        <v>2234</v>
      </c>
      <c r="D220" s="130"/>
      <c r="E220" s="262"/>
      <c r="F220" s="116">
        <v>1</v>
      </c>
      <c r="G220" s="117" t="s">
        <v>67</v>
      </c>
      <c r="I220" s="110">
        <f>IF(NOT(ISBLANK($B220)),VLOOKUP($B220,specdata,2,FALSE()),"")</f>
        <v>1</v>
      </c>
      <c r="J220" s="110">
        <f>VLOOKUP(G220,AvailabilityData,2,FALSE())</f>
        <v>0</v>
      </c>
      <c r="K220" s="110">
        <f>I220*J220</f>
        <v>0</v>
      </c>
      <c r="L220" s="43">
        <v>1</v>
      </c>
      <c r="N220" s="51" t="s">
        <v>78</v>
      </c>
    </row>
    <row r="221" spans="1:14" ht="30" customHeight="1" x14ac:dyDescent="0.3">
      <c r="A221" s="239" t="str">
        <f>IF(L221=1,"MOB-"&amp;TEXT(COUNTIF($L$3:L221, "1"), "0"), "")</f>
        <v>MOB-166</v>
      </c>
      <c r="B221" s="83" t="s">
        <v>10</v>
      </c>
      <c r="C221" s="349" t="s">
        <v>2235</v>
      </c>
      <c r="D221" s="137"/>
      <c r="E221" s="214"/>
      <c r="F221" s="101">
        <v>1</v>
      </c>
      <c r="G221" s="102" t="s">
        <v>67</v>
      </c>
      <c r="I221" s="110">
        <f>IF(NOT(ISBLANK($B221)),VLOOKUP($B221,specdata,2,FALSE()),"")</f>
        <v>1</v>
      </c>
      <c r="J221" s="110">
        <f>VLOOKUP(G221,AvailabilityData,2,FALSE())</f>
        <v>0</v>
      </c>
      <c r="K221" s="110">
        <f>I221*J221</f>
        <v>0</v>
      </c>
      <c r="L221" s="43">
        <v>1</v>
      </c>
      <c r="N221" s="51" t="s">
        <v>78</v>
      </c>
    </row>
    <row r="222" spans="1:14" ht="30" customHeight="1" x14ac:dyDescent="0.3">
      <c r="A222" s="239" t="str">
        <f>IF(L222=1,"MOB-"&amp;TEXT(COUNTIF($L$3:L222, "1"), "0"), "")</f>
        <v>MOB-167</v>
      </c>
      <c r="B222" s="83" t="s">
        <v>10</v>
      </c>
      <c r="C222" s="349" t="s">
        <v>2236</v>
      </c>
      <c r="D222" s="137"/>
      <c r="E222" s="214"/>
      <c r="F222" s="101">
        <v>1</v>
      </c>
      <c r="G222" s="88" t="s">
        <v>67</v>
      </c>
      <c r="I222" s="110">
        <f>IF(NOT(ISBLANK($B222)),VLOOKUP($B222,specdata,2,FALSE()),"")</f>
        <v>1</v>
      </c>
      <c r="J222" s="110">
        <f>VLOOKUP(G222,AvailabilityData,2,FALSE())</f>
        <v>0</v>
      </c>
      <c r="K222" s="110">
        <f>I222*J222</f>
        <v>0</v>
      </c>
      <c r="L222" s="43">
        <v>1</v>
      </c>
      <c r="N222" s="51" t="s">
        <v>78</v>
      </c>
    </row>
    <row r="223" spans="1:14" ht="31.2" x14ac:dyDescent="0.3">
      <c r="A223" s="249"/>
      <c r="B223" s="53"/>
      <c r="C223" s="344" t="s">
        <v>2237</v>
      </c>
      <c r="D223" s="127"/>
      <c r="E223" s="223"/>
      <c r="F223" s="75"/>
      <c r="G223" s="411"/>
    </row>
    <row r="224" spans="1:14" ht="30" customHeight="1" x14ac:dyDescent="0.3">
      <c r="A224" s="239" t="str">
        <f>IF(L224=1,"MOB-"&amp;TEXT(COUNTIF($L$3:L224, "1"), "0"), "")</f>
        <v>MOB-168</v>
      </c>
      <c r="B224" s="83" t="s">
        <v>10</v>
      </c>
      <c r="C224" s="358" t="s">
        <v>2238</v>
      </c>
      <c r="D224" s="130"/>
      <c r="E224" s="262"/>
      <c r="F224" s="116">
        <v>1</v>
      </c>
      <c r="G224" s="117" t="s">
        <v>67</v>
      </c>
      <c r="I224" s="110">
        <f t="shared" ref="I224:I236" si="21">IF(NOT(ISBLANK($B224)),VLOOKUP($B224,specdata,2,FALSE()),"")</f>
        <v>1</v>
      </c>
      <c r="J224" s="110">
        <f t="shared" ref="J224:J236" si="22">VLOOKUP(G224,AvailabilityData,2,FALSE())</f>
        <v>0</v>
      </c>
      <c r="K224" s="110">
        <f t="shared" ref="K224:K236" si="23">I224*J224</f>
        <v>0</v>
      </c>
      <c r="L224" s="43">
        <v>1</v>
      </c>
      <c r="N224" s="51" t="s">
        <v>78</v>
      </c>
    </row>
    <row r="225" spans="1:14" ht="30" customHeight="1" x14ac:dyDescent="0.3">
      <c r="A225" s="239" t="str">
        <f>IF(L225=1,"MOB-"&amp;TEXT(COUNTIF($L$3:L225, "1"), "0"), "")</f>
        <v>MOB-169</v>
      </c>
      <c r="B225" s="83" t="s">
        <v>10</v>
      </c>
      <c r="C225" s="349" t="s">
        <v>2239</v>
      </c>
      <c r="D225" s="137"/>
      <c r="E225" s="214"/>
      <c r="F225" s="101">
        <v>1</v>
      </c>
      <c r="G225" s="102" t="s">
        <v>67</v>
      </c>
      <c r="I225" s="110">
        <f t="shared" si="21"/>
        <v>1</v>
      </c>
      <c r="J225" s="110">
        <f t="shared" si="22"/>
        <v>0</v>
      </c>
      <c r="K225" s="110">
        <f t="shared" si="23"/>
        <v>0</v>
      </c>
      <c r="L225" s="43">
        <v>1</v>
      </c>
      <c r="N225" s="51" t="s">
        <v>78</v>
      </c>
    </row>
    <row r="226" spans="1:14" ht="30" customHeight="1" x14ac:dyDescent="0.3">
      <c r="A226" s="239" t="str">
        <f>IF(L226=1,"MOB-"&amp;TEXT(COUNTIF($L$3:L226, "1"), "0"), "")</f>
        <v>MOB-170</v>
      </c>
      <c r="B226" s="83" t="s">
        <v>10</v>
      </c>
      <c r="C226" s="349" t="s">
        <v>2240</v>
      </c>
      <c r="D226" s="137"/>
      <c r="E226" s="214"/>
      <c r="F226" s="101">
        <v>1</v>
      </c>
      <c r="G226" s="102" t="s">
        <v>67</v>
      </c>
      <c r="I226" s="110">
        <f t="shared" si="21"/>
        <v>1</v>
      </c>
      <c r="J226" s="110">
        <f t="shared" si="22"/>
        <v>0</v>
      </c>
      <c r="K226" s="110">
        <f t="shared" si="23"/>
        <v>0</v>
      </c>
      <c r="L226" s="43">
        <v>1</v>
      </c>
      <c r="N226" s="51" t="s">
        <v>78</v>
      </c>
    </row>
    <row r="227" spans="1:14" ht="30" customHeight="1" x14ac:dyDescent="0.3">
      <c r="A227" s="239" t="str">
        <f>IF(L227=1,"MOB-"&amp;TEXT(COUNTIF($L$3:L227, "1"), "0"), "")</f>
        <v>MOB-171</v>
      </c>
      <c r="B227" s="83" t="s">
        <v>10</v>
      </c>
      <c r="C227" s="349" t="s">
        <v>2241</v>
      </c>
      <c r="D227" s="137"/>
      <c r="E227" s="214"/>
      <c r="F227" s="101">
        <v>1</v>
      </c>
      <c r="G227" s="102" t="s">
        <v>67</v>
      </c>
      <c r="I227" s="110">
        <f t="shared" si="21"/>
        <v>1</v>
      </c>
      <c r="J227" s="110">
        <f t="shared" si="22"/>
        <v>0</v>
      </c>
      <c r="K227" s="110">
        <f t="shared" si="23"/>
        <v>0</v>
      </c>
      <c r="L227" s="43">
        <v>1</v>
      </c>
      <c r="N227" s="51" t="s">
        <v>78</v>
      </c>
    </row>
    <row r="228" spans="1:14" ht="30" customHeight="1" x14ac:dyDescent="0.3">
      <c r="A228" s="239" t="str">
        <f>IF(L228=1,"MOB-"&amp;TEXT(COUNTIF($L$3:L228, "1"), "0"), "")</f>
        <v>MOB-172</v>
      </c>
      <c r="B228" s="83" t="s">
        <v>10</v>
      </c>
      <c r="C228" s="349" t="s">
        <v>2242</v>
      </c>
      <c r="D228" s="137"/>
      <c r="E228" s="214"/>
      <c r="F228" s="101">
        <v>1</v>
      </c>
      <c r="G228" s="102" t="s">
        <v>67</v>
      </c>
      <c r="I228" s="110">
        <f t="shared" si="21"/>
        <v>1</v>
      </c>
      <c r="J228" s="110">
        <f t="shared" si="22"/>
        <v>0</v>
      </c>
      <c r="K228" s="110">
        <f t="shared" si="23"/>
        <v>0</v>
      </c>
      <c r="L228" s="43">
        <v>1</v>
      </c>
      <c r="N228" s="51" t="s">
        <v>78</v>
      </c>
    </row>
    <row r="229" spans="1:14" ht="62.4" x14ac:dyDescent="0.3">
      <c r="A229" s="239" t="str">
        <f>IF(L229=1,"MOB-"&amp;TEXT(COUNTIF($L$3:L229, "1"), "0"), "")</f>
        <v>MOB-173</v>
      </c>
      <c r="B229" s="83" t="s">
        <v>10</v>
      </c>
      <c r="C229" s="189" t="s">
        <v>2243</v>
      </c>
      <c r="D229" s="137"/>
      <c r="E229" s="214"/>
      <c r="F229" s="101">
        <v>1</v>
      </c>
      <c r="G229" s="102" t="s">
        <v>67</v>
      </c>
      <c r="I229" s="110">
        <f t="shared" si="21"/>
        <v>1</v>
      </c>
      <c r="J229" s="110">
        <f t="shared" si="22"/>
        <v>0</v>
      </c>
      <c r="K229" s="110">
        <f t="shared" si="23"/>
        <v>0</v>
      </c>
      <c r="L229" s="43">
        <v>1</v>
      </c>
      <c r="N229" s="51" t="s">
        <v>78</v>
      </c>
    </row>
    <row r="230" spans="1:14" ht="46.8" x14ac:dyDescent="0.3">
      <c r="A230" s="239" t="str">
        <f>IF(L230=1,"MOB-"&amp;TEXT(COUNTIF($L$3:L230, "1"), "0"), "")</f>
        <v>MOB-174</v>
      </c>
      <c r="B230" s="83" t="s">
        <v>10</v>
      </c>
      <c r="C230" s="189" t="s">
        <v>2244</v>
      </c>
      <c r="D230" s="137"/>
      <c r="E230" s="214"/>
      <c r="F230" s="101">
        <v>1</v>
      </c>
      <c r="G230" s="102" t="s">
        <v>67</v>
      </c>
      <c r="I230" s="110">
        <f t="shared" si="21"/>
        <v>1</v>
      </c>
      <c r="J230" s="110">
        <f t="shared" si="22"/>
        <v>0</v>
      </c>
      <c r="K230" s="110">
        <f t="shared" si="23"/>
        <v>0</v>
      </c>
      <c r="L230" s="43">
        <v>1</v>
      </c>
      <c r="N230" s="51" t="s">
        <v>78</v>
      </c>
    </row>
    <row r="231" spans="1:14" ht="30" customHeight="1" x14ac:dyDescent="0.3">
      <c r="A231" s="239" t="str">
        <f>IF(L231=1,"MOB-"&amp;TEXT(COUNTIF($L$3:L231, "1"), "0"), "")</f>
        <v>MOB-175</v>
      </c>
      <c r="B231" s="83" t="s">
        <v>10</v>
      </c>
      <c r="C231" s="189" t="s">
        <v>2245</v>
      </c>
      <c r="D231" s="137"/>
      <c r="E231" s="214"/>
      <c r="F231" s="101">
        <v>1</v>
      </c>
      <c r="G231" s="102" t="s">
        <v>67</v>
      </c>
      <c r="I231" s="110">
        <f t="shared" si="21"/>
        <v>1</v>
      </c>
      <c r="J231" s="110">
        <f t="shared" si="22"/>
        <v>0</v>
      </c>
      <c r="K231" s="110">
        <f t="shared" si="23"/>
        <v>0</v>
      </c>
      <c r="L231" s="43">
        <v>1</v>
      </c>
      <c r="N231" s="51" t="s">
        <v>78</v>
      </c>
    </row>
    <row r="232" spans="1:14" ht="30" customHeight="1" x14ac:dyDescent="0.3">
      <c r="A232" s="239" t="str">
        <f>IF(L232=1,"MOB-"&amp;TEXT(COUNTIF($L$3:L232, "1"), "0"), "")</f>
        <v>MOB-176</v>
      </c>
      <c r="B232" s="83" t="s">
        <v>10</v>
      </c>
      <c r="C232" s="189" t="s">
        <v>2246</v>
      </c>
      <c r="D232" s="137"/>
      <c r="E232" s="214"/>
      <c r="F232" s="101">
        <v>1</v>
      </c>
      <c r="G232" s="102" t="s">
        <v>67</v>
      </c>
      <c r="I232" s="110">
        <f t="shared" si="21"/>
        <v>1</v>
      </c>
      <c r="J232" s="110">
        <f t="shared" si="22"/>
        <v>0</v>
      </c>
      <c r="K232" s="110">
        <f t="shared" si="23"/>
        <v>0</v>
      </c>
      <c r="L232" s="43">
        <v>1</v>
      </c>
      <c r="N232" s="51" t="s">
        <v>78</v>
      </c>
    </row>
    <row r="233" spans="1:14" ht="30" customHeight="1" x14ac:dyDescent="0.3">
      <c r="A233" s="239" t="str">
        <f>IF(L233=1,"MOB-"&amp;TEXT(COUNTIF($L$3:L233, "1"), "0"), "")</f>
        <v>MOB-177</v>
      </c>
      <c r="B233" s="83" t="s">
        <v>10</v>
      </c>
      <c r="C233" s="189" t="s">
        <v>2247</v>
      </c>
      <c r="D233" s="137"/>
      <c r="E233" s="214"/>
      <c r="F233" s="101">
        <v>1</v>
      </c>
      <c r="G233" s="102" t="s">
        <v>67</v>
      </c>
      <c r="I233" s="110">
        <f t="shared" si="21"/>
        <v>1</v>
      </c>
      <c r="J233" s="110">
        <f t="shared" si="22"/>
        <v>0</v>
      </c>
      <c r="K233" s="110">
        <f t="shared" si="23"/>
        <v>0</v>
      </c>
      <c r="L233" s="43">
        <v>1</v>
      </c>
      <c r="N233" s="51" t="s">
        <v>78</v>
      </c>
    </row>
    <row r="234" spans="1:14" ht="46.8" x14ac:dyDescent="0.3">
      <c r="A234" s="239" t="str">
        <f>IF(L234=1,"MOB-"&amp;TEXT(COUNTIF($L$3:L234, "1"), "0"), "")</f>
        <v>MOB-178</v>
      </c>
      <c r="B234" s="83" t="s">
        <v>10</v>
      </c>
      <c r="C234" s="189" t="s">
        <v>2248</v>
      </c>
      <c r="D234" s="137"/>
      <c r="E234" s="214"/>
      <c r="F234" s="101">
        <v>1</v>
      </c>
      <c r="G234" s="102" t="s">
        <v>67</v>
      </c>
      <c r="I234" s="110">
        <f t="shared" si="21"/>
        <v>1</v>
      </c>
      <c r="J234" s="110">
        <f t="shared" si="22"/>
        <v>0</v>
      </c>
      <c r="K234" s="110">
        <f t="shared" si="23"/>
        <v>0</v>
      </c>
      <c r="L234" s="43">
        <v>1</v>
      </c>
      <c r="N234" s="51" t="s">
        <v>78</v>
      </c>
    </row>
    <row r="235" spans="1:14" ht="46.8" x14ac:dyDescent="0.3">
      <c r="A235" s="239" t="str">
        <f>IF(L235=1,"MOB-"&amp;TEXT(COUNTIF($L$3:L235, "1"), "0"), "")</f>
        <v>MOB-179</v>
      </c>
      <c r="B235" s="83" t="s">
        <v>10</v>
      </c>
      <c r="C235" s="189" t="s">
        <v>2249</v>
      </c>
      <c r="D235" s="137"/>
      <c r="E235" s="214"/>
      <c r="F235" s="101">
        <v>1</v>
      </c>
      <c r="G235" s="102" t="s">
        <v>67</v>
      </c>
      <c r="I235" s="110">
        <f t="shared" si="21"/>
        <v>1</v>
      </c>
      <c r="J235" s="110">
        <f t="shared" si="22"/>
        <v>0</v>
      </c>
      <c r="K235" s="110">
        <f t="shared" si="23"/>
        <v>0</v>
      </c>
      <c r="L235" s="43">
        <v>1</v>
      </c>
      <c r="N235" s="51" t="s">
        <v>78</v>
      </c>
    </row>
    <row r="236" spans="1:14" ht="31.2" x14ac:dyDescent="0.3">
      <c r="A236" s="239" t="str">
        <f>IF(L236=1,"MOB-"&amp;TEXT(COUNTIF($L$3:L236, "1"), "0"), "")</f>
        <v>MOB-180</v>
      </c>
      <c r="B236" s="83" t="s">
        <v>10</v>
      </c>
      <c r="C236" s="189" t="s">
        <v>2250</v>
      </c>
      <c r="D236" s="137"/>
      <c r="E236" s="214"/>
      <c r="F236" s="101">
        <v>1</v>
      </c>
      <c r="G236" s="88" t="s">
        <v>67</v>
      </c>
      <c r="I236" s="110">
        <f t="shared" si="21"/>
        <v>1</v>
      </c>
      <c r="J236" s="110">
        <f t="shared" si="22"/>
        <v>0</v>
      </c>
      <c r="K236" s="110">
        <f t="shared" si="23"/>
        <v>0</v>
      </c>
      <c r="L236" s="43">
        <v>1</v>
      </c>
      <c r="N236" s="51" t="s">
        <v>78</v>
      </c>
    </row>
    <row r="237" spans="1:14" x14ac:dyDescent="0.3">
      <c r="A237" s="249"/>
      <c r="B237" s="53"/>
      <c r="C237" s="118" t="s">
        <v>377</v>
      </c>
      <c r="D237" s="127"/>
      <c r="E237" s="223"/>
      <c r="F237" s="75"/>
      <c r="G237" s="411"/>
    </row>
    <row r="238" spans="1:14" ht="46.8" x14ac:dyDescent="0.3">
      <c r="A238" s="239" t="str">
        <f>IF(L238=1,"MOB-"&amp;TEXT(COUNTIF($L$3:L238, "1"), "0"), "")</f>
        <v>MOB-181</v>
      </c>
      <c r="B238" s="112" t="s">
        <v>10</v>
      </c>
      <c r="C238" s="347" t="s">
        <v>2251</v>
      </c>
      <c r="D238" s="130"/>
      <c r="E238" s="262"/>
      <c r="F238" s="116">
        <v>1</v>
      </c>
      <c r="G238" s="82" t="s">
        <v>67</v>
      </c>
      <c r="I238" s="110">
        <f>IF(NOT(ISBLANK($B238)),VLOOKUP($B238,specdata,2,FALSE()),"")</f>
        <v>1</v>
      </c>
      <c r="J238" s="110">
        <f>VLOOKUP(G238,AvailabilityData,2,FALSE())</f>
        <v>0</v>
      </c>
      <c r="K238" s="110">
        <f>I238*J238</f>
        <v>0</v>
      </c>
      <c r="L238" s="43">
        <v>1</v>
      </c>
      <c r="N238" s="51" t="s">
        <v>78</v>
      </c>
    </row>
    <row r="239" spans="1:14" ht="21" customHeight="1" x14ac:dyDescent="0.3">
      <c r="A239" s="249"/>
      <c r="B239" s="53"/>
      <c r="C239" s="344" t="s">
        <v>2252</v>
      </c>
      <c r="D239" s="127"/>
      <c r="E239" s="223"/>
      <c r="F239" s="75"/>
      <c r="G239" s="411"/>
    </row>
    <row r="240" spans="1:14" ht="30" customHeight="1" x14ac:dyDescent="0.3">
      <c r="A240" s="239" t="str">
        <f>IF(L240=1,"MOB-"&amp;TEXT(COUNTIF($L$3:L240, "1"), "0"), "")</f>
        <v>MOB-182</v>
      </c>
      <c r="B240" s="77" t="s">
        <v>10</v>
      </c>
      <c r="C240" s="358" t="s">
        <v>2253</v>
      </c>
      <c r="D240" s="130"/>
      <c r="E240" s="262"/>
      <c r="F240" s="116">
        <v>1</v>
      </c>
      <c r="G240" s="117" t="s">
        <v>67</v>
      </c>
      <c r="I240" s="110">
        <f t="shared" ref="I240:I257" si="24">IF(NOT(ISBLANK($B240)),VLOOKUP($B240,specdata,2,FALSE()),"")</f>
        <v>1</v>
      </c>
      <c r="J240" s="110">
        <f t="shared" ref="J240:J257" si="25">VLOOKUP(G240,AvailabilityData,2,FALSE())</f>
        <v>0</v>
      </c>
      <c r="K240" s="110">
        <f t="shared" ref="K240:K257" si="26">I240*J240</f>
        <v>0</v>
      </c>
      <c r="L240" s="43">
        <v>1</v>
      </c>
      <c r="N240" s="51" t="s">
        <v>78</v>
      </c>
    </row>
    <row r="241" spans="1:14" ht="30" customHeight="1" x14ac:dyDescent="0.3">
      <c r="A241" s="239" t="str">
        <f>IF(L241=1,"MOB-"&amp;TEXT(COUNTIF($L$3:L241, "1"), "0"), "")</f>
        <v>MOB-183</v>
      </c>
      <c r="B241" s="83" t="s">
        <v>9</v>
      </c>
      <c r="C241" s="349" t="s">
        <v>2254</v>
      </c>
      <c r="D241" s="137"/>
      <c r="E241" s="214"/>
      <c r="F241" s="101">
        <v>1</v>
      </c>
      <c r="G241" s="102" t="s">
        <v>67</v>
      </c>
      <c r="I241" s="110">
        <f t="shared" si="24"/>
        <v>5</v>
      </c>
      <c r="J241" s="110">
        <f t="shared" si="25"/>
        <v>0</v>
      </c>
      <c r="K241" s="110">
        <f t="shared" si="26"/>
        <v>0</v>
      </c>
      <c r="L241" s="43">
        <v>1</v>
      </c>
      <c r="N241" s="51" t="s">
        <v>78</v>
      </c>
    </row>
    <row r="242" spans="1:14" ht="30" customHeight="1" x14ac:dyDescent="0.3">
      <c r="A242" s="239" t="str">
        <f>IF(L242=1,"MOB-"&amp;TEXT(COUNTIF($L$3:L242, "1"), "0"), "")</f>
        <v>MOB-184</v>
      </c>
      <c r="B242" s="83" t="s">
        <v>10</v>
      </c>
      <c r="C242" s="349" t="s">
        <v>2255</v>
      </c>
      <c r="D242" s="137"/>
      <c r="E242" s="214"/>
      <c r="F242" s="101">
        <v>1</v>
      </c>
      <c r="G242" s="102" t="s">
        <v>67</v>
      </c>
      <c r="I242" s="110">
        <f t="shared" si="24"/>
        <v>1</v>
      </c>
      <c r="J242" s="110">
        <f t="shared" si="25"/>
        <v>0</v>
      </c>
      <c r="K242" s="110">
        <f t="shared" si="26"/>
        <v>0</v>
      </c>
      <c r="L242" s="43">
        <v>1</v>
      </c>
      <c r="N242" s="51" t="s">
        <v>78</v>
      </c>
    </row>
    <row r="243" spans="1:14" ht="30" customHeight="1" x14ac:dyDescent="0.3">
      <c r="A243" s="239" t="str">
        <f>IF(L243=1,"MOB-"&amp;TEXT(COUNTIF($L$3:L243, "1"), "0"), "")</f>
        <v>MOB-185</v>
      </c>
      <c r="B243" s="83" t="s">
        <v>10</v>
      </c>
      <c r="C243" s="349" t="s">
        <v>2256</v>
      </c>
      <c r="D243" s="137"/>
      <c r="E243" s="214"/>
      <c r="F243" s="101">
        <v>1</v>
      </c>
      <c r="G243" s="102" t="s">
        <v>67</v>
      </c>
      <c r="I243" s="110">
        <f t="shared" si="24"/>
        <v>1</v>
      </c>
      <c r="J243" s="110">
        <f t="shared" si="25"/>
        <v>0</v>
      </c>
      <c r="K243" s="110">
        <f t="shared" si="26"/>
        <v>0</v>
      </c>
      <c r="L243" s="43">
        <v>1</v>
      </c>
      <c r="N243" s="51" t="s">
        <v>78</v>
      </c>
    </row>
    <row r="244" spans="1:14" ht="30" customHeight="1" x14ac:dyDescent="0.3">
      <c r="A244" s="239" t="str">
        <f>IF(L244=1,"MOB-"&amp;TEXT(COUNTIF($L$3:L244, "1"), "0"), "")</f>
        <v>MOB-186</v>
      </c>
      <c r="B244" s="83" t="s">
        <v>10</v>
      </c>
      <c r="C244" s="349" t="s">
        <v>2257</v>
      </c>
      <c r="D244" s="137"/>
      <c r="E244" s="214"/>
      <c r="F244" s="101">
        <v>1</v>
      </c>
      <c r="G244" s="102" t="s">
        <v>67</v>
      </c>
      <c r="I244" s="110">
        <f t="shared" si="24"/>
        <v>1</v>
      </c>
      <c r="J244" s="110">
        <f t="shared" si="25"/>
        <v>0</v>
      </c>
      <c r="K244" s="110">
        <f t="shared" si="26"/>
        <v>0</v>
      </c>
      <c r="L244" s="43">
        <v>1</v>
      </c>
      <c r="N244" s="51" t="s">
        <v>78</v>
      </c>
    </row>
    <row r="245" spans="1:14" ht="30" customHeight="1" x14ac:dyDescent="0.3">
      <c r="A245" s="239" t="str">
        <f>IF(L245=1,"MOB-"&amp;TEXT(COUNTIF($L$3:L245, "1"), "0"), "")</f>
        <v>MOB-187</v>
      </c>
      <c r="B245" s="83" t="s">
        <v>10</v>
      </c>
      <c r="C245" s="349" t="s">
        <v>2258</v>
      </c>
      <c r="D245" s="137"/>
      <c r="E245" s="214"/>
      <c r="F245" s="101">
        <v>1</v>
      </c>
      <c r="G245" s="102" t="s">
        <v>67</v>
      </c>
      <c r="I245" s="110">
        <f t="shared" si="24"/>
        <v>1</v>
      </c>
      <c r="J245" s="110">
        <f t="shared" si="25"/>
        <v>0</v>
      </c>
      <c r="K245" s="110">
        <f t="shared" si="26"/>
        <v>0</v>
      </c>
      <c r="L245" s="43">
        <v>1</v>
      </c>
      <c r="N245" s="51" t="s">
        <v>78</v>
      </c>
    </row>
    <row r="246" spans="1:14" ht="30" customHeight="1" x14ac:dyDescent="0.3">
      <c r="A246" s="239" t="str">
        <f>IF(L246=1,"MOB-"&amp;TEXT(COUNTIF($L$3:L246, "1"), "0"), "")</f>
        <v>MOB-188</v>
      </c>
      <c r="B246" s="83" t="s">
        <v>10</v>
      </c>
      <c r="C246" s="349" t="s">
        <v>2259</v>
      </c>
      <c r="D246" s="137"/>
      <c r="E246" s="214"/>
      <c r="F246" s="101">
        <v>1</v>
      </c>
      <c r="G246" s="102" t="s">
        <v>67</v>
      </c>
      <c r="I246" s="110">
        <f t="shared" si="24"/>
        <v>1</v>
      </c>
      <c r="J246" s="110">
        <f t="shared" si="25"/>
        <v>0</v>
      </c>
      <c r="K246" s="110">
        <f t="shared" si="26"/>
        <v>0</v>
      </c>
      <c r="L246" s="43">
        <v>1</v>
      </c>
      <c r="N246" s="51" t="s">
        <v>78</v>
      </c>
    </row>
    <row r="247" spans="1:14" ht="30" customHeight="1" x14ac:dyDescent="0.3">
      <c r="A247" s="239" t="str">
        <f>IF(L247=1,"MOB-"&amp;TEXT(COUNTIF($L$3:L247, "1"), "0"), "")</f>
        <v>MOB-189</v>
      </c>
      <c r="B247" s="83" t="s">
        <v>10</v>
      </c>
      <c r="C247" s="349" t="s">
        <v>2260</v>
      </c>
      <c r="D247" s="137"/>
      <c r="E247" s="214"/>
      <c r="F247" s="101">
        <v>1</v>
      </c>
      <c r="G247" s="102" t="s">
        <v>67</v>
      </c>
      <c r="I247" s="110">
        <f t="shared" si="24"/>
        <v>1</v>
      </c>
      <c r="J247" s="110">
        <f t="shared" si="25"/>
        <v>0</v>
      </c>
      <c r="K247" s="110">
        <f t="shared" si="26"/>
        <v>0</v>
      </c>
      <c r="L247" s="43">
        <v>1</v>
      </c>
      <c r="N247" s="51" t="s">
        <v>78</v>
      </c>
    </row>
    <row r="248" spans="1:14" ht="30" customHeight="1" x14ac:dyDescent="0.3">
      <c r="A248" s="239" t="str">
        <f>IF(L248=1,"MOB-"&amp;TEXT(COUNTIF($L$3:L248, "1"), "0"), "")</f>
        <v>MOB-190</v>
      </c>
      <c r="B248" s="83" t="s">
        <v>10</v>
      </c>
      <c r="C248" s="349" t="s">
        <v>2261</v>
      </c>
      <c r="D248" s="137"/>
      <c r="E248" s="214"/>
      <c r="F248" s="101">
        <v>1</v>
      </c>
      <c r="G248" s="102" t="s">
        <v>67</v>
      </c>
      <c r="I248" s="110">
        <f t="shared" si="24"/>
        <v>1</v>
      </c>
      <c r="J248" s="110">
        <f t="shared" si="25"/>
        <v>0</v>
      </c>
      <c r="K248" s="110">
        <f t="shared" si="26"/>
        <v>0</v>
      </c>
      <c r="L248" s="43">
        <v>1</v>
      </c>
      <c r="N248" s="51" t="s">
        <v>78</v>
      </c>
    </row>
    <row r="249" spans="1:14" ht="30" customHeight="1" x14ac:dyDescent="0.3">
      <c r="A249" s="239" t="str">
        <f>IF(L249=1,"MOB-"&amp;TEXT(COUNTIF($L$3:L249, "1"), "0"), "")</f>
        <v>MOB-191</v>
      </c>
      <c r="B249" s="83" t="s">
        <v>10</v>
      </c>
      <c r="C249" s="349" t="s">
        <v>2262</v>
      </c>
      <c r="D249" s="137"/>
      <c r="E249" s="214"/>
      <c r="F249" s="101">
        <v>1</v>
      </c>
      <c r="G249" s="102" t="s">
        <v>67</v>
      </c>
      <c r="I249" s="110">
        <f t="shared" si="24"/>
        <v>1</v>
      </c>
      <c r="J249" s="110">
        <f t="shared" si="25"/>
        <v>0</v>
      </c>
      <c r="K249" s="110">
        <f t="shared" si="26"/>
        <v>0</v>
      </c>
      <c r="L249" s="43">
        <v>1</v>
      </c>
      <c r="N249" s="51" t="s">
        <v>78</v>
      </c>
    </row>
    <row r="250" spans="1:14" ht="30" customHeight="1" x14ac:dyDescent="0.3">
      <c r="A250" s="239" t="str">
        <f>IF(L250=1,"MOB-"&amp;TEXT(COUNTIF($L$3:L250, "1"), "0"), "")</f>
        <v>MOB-192</v>
      </c>
      <c r="B250" s="83" t="s">
        <v>10</v>
      </c>
      <c r="C250" s="349" t="s">
        <v>2263</v>
      </c>
      <c r="D250" s="137"/>
      <c r="E250" s="214"/>
      <c r="F250" s="101">
        <v>1</v>
      </c>
      <c r="G250" s="102" t="s">
        <v>67</v>
      </c>
      <c r="I250" s="110">
        <f t="shared" si="24"/>
        <v>1</v>
      </c>
      <c r="J250" s="110">
        <f t="shared" si="25"/>
        <v>0</v>
      </c>
      <c r="K250" s="110">
        <f t="shared" si="26"/>
        <v>0</v>
      </c>
      <c r="L250" s="43">
        <v>1</v>
      </c>
      <c r="N250" s="51" t="s">
        <v>78</v>
      </c>
    </row>
    <row r="251" spans="1:14" ht="30" customHeight="1" x14ac:dyDescent="0.3">
      <c r="A251" s="239" t="str">
        <f>IF(L251=1,"MOB-"&amp;TEXT(COUNTIF($L$3:L251, "1"), "0"), "")</f>
        <v>MOB-193</v>
      </c>
      <c r="B251" s="83" t="s">
        <v>10</v>
      </c>
      <c r="C251" s="349" t="s">
        <v>2264</v>
      </c>
      <c r="D251" s="137"/>
      <c r="E251" s="214"/>
      <c r="F251" s="101">
        <v>1</v>
      </c>
      <c r="G251" s="102" t="s">
        <v>67</v>
      </c>
      <c r="I251" s="110">
        <f t="shared" si="24"/>
        <v>1</v>
      </c>
      <c r="J251" s="110">
        <f t="shared" si="25"/>
        <v>0</v>
      </c>
      <c r="K251" s="110">
        <f t="shared" si="26"/>
        <v>0</v>
      </c>
      <c r="L251" s="43">
        <v>1</v>
      </c>
      <c r="N251" s="51" t="s">
        <v>78</v>
      </c>
    </row>
    <row r="252" spans="1:14" ht="30" customHeight="1" x14ac:dyDescent="0.3">
      <c r="A252" s="239" t="str">
        <f>IF(L252=1,"MOB-"&amp;TEXT(COUNTIF($L$3:L252, "1"), "0"), "")</f>
        <v>MOB-194</v>
      </c>
      <c r="B252" s="83" t="s">
        <v>10</v>
      </c>
      <c r="C252" s="349" t="s">
        <v>546</v>
      </c>
      <c r="D252" s="137"/>
      <c r="E252" s="214"/>
      <c r="F252" s="101">
        <v>1</v>
      </c>
      <c r="G252" s="102" t="s">
        <v>67</v>
      </c>
      <c r="I252" s="110">
        <f t="shared" si="24"/>
        <v>1</v>
      </c>
      <c r="J252" s="110">
        <f t="shared" si="25"/>
        <v>0</v>
      </c>
      <c r="K252" s="110">
        <f t="shared" si="26"/>
        <v>0</v>
      </c>
      <c r="L252" s="43">
        <v>1</v>
      </c>
      <c r="N252" s="51" t="s">
        <v>78</v>
      </c>
    </row>
    <row r="253" spans="1:14" ht="30" customHeight="1" x14ac:dyDescent="0.3">
      <c r="A253" s="239" t="str">
        <f>IF(L253=1,"MOB-"&amp;TEXT(COUNTIF($L$3:L253, "1"), "0"), "")</f>
        <v>MOB-195</v>
      </c>
      <c r="B253" s="83" t="s">
        <v>10</v>
      </c>
      <c r="C253" s="349" t="s">
        <v>2265</v>
      </c>
      <c r="D253" s="137"/>
      <c r="E253" s="214"/>
      <c r="F253" s="101">
        <v>1</v>
      </c>
      <c r="G253" s="102" t="s">
        <v>67</v>
      </c>
      <c r="I253" s="110">
        <f t="shared" si="24"/>
        <v>1</v>
      </c>
      <c r="J253" s="110">
        <f t="shared" si="25"/>
        <v>0</v>
      </c>
      <c r="K253" s="110">
        <f t="shared" si="26"/>
        <v>0</v>
      </c>
      <c r="L253" s="43">
        <v>1</v>
      </c>
      <c r="N253" s="51" t="s">
        <v>78</v>
      </c>
    </row>
    <row r="254" spans="1:14" ht="30" customHeight="1" x14ac:dyDescent="0.3">
      <c r="A254" s="239" t="str">
        <f>IF(L254=1,"MOB-"&amp;TEXT(COUNTIF($L$3:L254, "1"), "0"), "")</f>
        <v>MOB-196</v>
      </c>
      <c r="B254" s="83" t="s">
        <v>10</v>
      </c>
      <c r="C254" s="349" t="s">
        <v>2266</v>
      </c>
      <c r="D254" s="137"/>
      <c r="E254" s="214"/>
      <c r="F254" s="101">
        <v>1</v>
      </c>
      <c r="G254" s="102" t="s">
        <v>67</v>
      </c>
      <c r="I254" s="110">
        <f t="shared" si="24"/>
        <v>1</v>
      </c>
      <c r="J254" s="110">
        <f t="shared" si="25"/>
        <v>0</v>
      </c>
      <c r="K254" s="110">
        <f t="shared" si="26"/>
        <v>0</v>
      </c>
      <c r="L254" s="43">
        <v>1</v>
      </c>
      <c r="N254" s="51" t="s">
        <v>78</v>
      </c>
    </row>
    <row r="255" spans="1:14" ht="30" customHeight="1" x14ac:dyDescent="0.3">
      <c r="A255" s="239" t="str">
        <f>IF(L255=1,"MOB-"&amp;TEXT(COUNTIF($L$3:L255, "1"), "0"), "")</f>
        <v>MOB-197</v>
      </c>
      <c r="B255" s="83" t="s">
        <v>10</v>
      </c>
      <c r="C255" s="349" t="s">
        <v>2267</v>
      </c>
      <c r="D255" s="137"/>
      <c r="E255" s="214"/>
      <c r="F255" s="101">
        <v>1</v>
      </c>
      <c r="G255" s="102" t="s">
        <v>67</v>
      </c>
      <c r="I255" s="110">
        <f t="shared" si="24"/>
        <v>1</v>
      </c>
      <c r="J255" s="110">
        <f t="shared" si="25"/>
        <v>0</v>
      </c>
      <c r="K255" s="110">
        <f t="shared" si="26"/>
        <v>0</v>
      </c>
      <c r="L255" s="43">
        <v>1</v>
      </c>
      <c r="N255" s="51" t="s">
        <v>78</v>
      </c>
    </row>
    <row r="256" spans="1:14" ht="30" customHeight="1" x14ac:dyDescent="0.3">
      <c r="A256" s="239" t="str">
        <f>IF(L256=1,"MOB-"&amp;TEXT(COUNTIF($L$3:L256, "1"), "0"), "")</f>
        <v>MOB-198</v>
      </c>
      <c r="B256" s="83" t="s">
        <v>10</v>
      </c>
      <c r="C256" s="349" t="s">
        <v>2268</v>
      </c>
      <c r="D256" s="137"/>
      <c r="E256" s="214"/>
      <c r="F256" s="101">
        <v>1</v>
      </c>
      <c r="G256" s="102" t="s">
        <v>67</v>
      </c>
      <c r="I256" s="110">
        <f t="shared" si="24"/>
        <v>1</v>
      </c>
      <c r="J256" s="110">
        <f t="shared" si="25"/>
        <v>0</v>
      </c>
      <c r="K256" s="110">
        <f t="shared" si="26"/>
        <v>0</v>
      </c>
      <c r="L256" s="43">
        <v>1</v>
      </c>
      <c r="N256" s="51" t="s">
        <v>78</v>
      </c>
    </row>
    <row r="257" spans="1:14" ht="30" customHeight="1" x14ac:dyDescent="0.3">
      <c r="A257" s="239" t="str">
        <f>IF(L257=1,"MOB-"&amp;TEXT(COUNTIF($L$3:L257, "1"), "0"), "")</f>
        <v>MOB-199</v>
      </c>
      <c r="B257" s="98" t="s">
        <v>10</v>
      </c>
      <c r="C257" s="349" t="s">
        <v>2269</v>
      </c>
      <c r="D257" s="137"/>
      <c r="E257" s="214"/>
      <c r="F257" s="101">
        <v>1</v>
      </c>
      <c r="G257" s="88" t="s">
        <v>67</v>
      </c>
      <c r="I257" s="110">
        <f t="shared" si="24"/>
        <v>1</v>
      </c>
      <c r="J257" s="110">
        <f t="shared" si="25"/>
        <v>0</v>
      </c>
      <c r="K257" s="110">
        <f t="shared" si="26"/>
        <v>0</v>
      </c>
      <c r="L257" s="43">
        <v>1</v>
      </c>
      <c r="N257" s="51" t="s">
        <v>78</v>
      </c>
    </row>
    <row r="258" spans="1:14" ht="31.2" x14ac:dyDescent="0.3">
      <c r="A258" s="249"/>
      <c r="B258" s="53"/>
      <c r="C258" s="344" t="s">
        <v>2270</v>
      </c>
      <c r="D258" s="127"/>
      <c r="E258" s="223"/>
      <c r="F258" s="75"/>
      <c r="G258" s="411"/>
    </row>
    <row r="259" spans="1:14" ht="30" customHeight="1" x14ac:dyDescent="0.3">
      <c r="A259" s="239" t="str">
        <f>IF(L259=1,"MOB-"&amp;TEXT(COUNTIF($L$3:L259, "1"), "0"), "")</f>
        <v>MOB-200</v>
      </c>
      <c r="B259" s="77" t="s">
        <v>10</v>
      </c>
      <c r="C259" s="358" t="s">
        <v>2271</v>
      </c>
      <c r="D259" s="130"/>
      <c r="E259" s="262"/>
      <c r="F259" s="116">
        <v>1</v>
      </c>
      <c r="G259" s="117" t="s">
        <v>67</v>
      </c>
      <c r="I259" s="110">
        <f>IF(NOT(ISBLANK($B259)),VLOOKUP($B259,specdata,2,FALSE()),"")</f>
        <v>1</v>
      </c>
      <c r="J259" s="110">
        <f>VLOOKUP(G259,AvailabilityData,2,FALSE())</f>
        <v>0</v>
      </c>
      <c r="K259" s="110">
        <f>I259*J259</f>
        <v>0</v>
      </c>
      <c r="L259" s="43">
        <v>1</v>
      </c>
      <c r="N259" s="51" t="s">
        <v>78</v>
      </c>
    </row>
    <row r="260" spans="1:14" ht="30" customHeight="1" x14ac:dyDescent="0.3">
      <c r="A260" s="239" t="str">
        <f>IF(L260=1,"MOB-"&amp;TEXT(COUNTIF($L$3:L260, "1"), "0"), "")</f>
        <v>MOB-201</v>
      </c>
      <c r="B260" s="83" t="s">
        <v>10</v>
      </c>
      <c r="C260" s="349" t="s">
        <v>2272</v>
      </c>
      <c r="D260" s="137"/>
      <c r="E260" s="214"/>
      <c r="F260" s="101">
        <v>1</v>
      </c>
      <c r="G260" s="102" t="s">
        <v>67</v>
      </c>
      <c r="I260" s="110">
        <f>IF(NOT(ISBLANK($B260)),VLOOKUP($B260,specdata,2,FALSE()),"")</f>
        <v>1</v>
      </c>
      <c r="J260" s="110">
        <f>VLOOKUP(G260,AvailabilityData,2,FALSE())</f>
        <v>0</v>
      </c>
      <c r="K260" s="110">
        <f>I260*J260</f>
        <v>0</v>
      </c>
      <c r="L260" s="43">
        <v>1</v>
      </c>
      <c r="N260" s="51" t="s">
        <v>78</v>
      </c>
    </row>
    <row r="261" spans="1:14" ht="30" customHeight="1" x14ac:dyDescent="0.3">
      <c r="A261" s="239" t="str">
        <f>IF(L261=1,"MOB-"&amp;TEXT(COUNTIF($L$3:L261, "1"), "0"), "")</f>
        <v>MOB-202</v>
      </c>
      <c r="B261" s="83" t="s">
        <v>10</v>
      </c>
      <c r="C261" s="349" t="s">
        <v>2273</v>
      </c>
      <c r="D261" s="137"/>
      <c r="E261" s="214"/>
      <c r="F261" s="101">
        <v>1</v>
      </c>
      <c r="G261" s="102" t="s">
        <v>67</v>
      </c>
      <c r="I261" s="110">
        <f>IF(NOT(ISBLANK($B261)),VLOOKUP($B261,specdata,2,FALSE()),"")</f>
        <v>1</v>
      </c>
      <c r="J261" s="110">
        <f>VLOOKUP(G261,AvailabilityData,2,FALSE())</f>
        <v>0</v>
      </c>
      <c r="K261" s="110">
        <f>I261*J261</f>
        <v>0</v>
      </c>
      <c r="L261" s="43">
        <v>1</v>
      </c>
      <c r="N261" s="51" t="s">
        <v>78</v>
      </c>
    </row>
    <row r="262" spans="1:14" ht="30" customHeight="1" x14ac:dyDescent="0.3">
      <c r="A262" s="239" t="str">
        <f>IF(L262=1,"MOB-"&amp;TEXT(COUNTIF($L$3:L262, "1"), "0"), "")</f>
        <v>MOB-203</v>
      </c>
      <c r="B262" s="83" t="s">
        <v>10</v>
      </c>
      <c r="C262" s="349" t="s">
        <v>2274</v>
      </c>
      <c r="D262" s="137"/>
      <c r="E262" s="214"/>
      <c r="F262" s="101">
        <v>1</v>
      </c>
      <c r="G262" s="102" t="s">
        <v>67</v>
      </c>
      <c r="I262" s="110">
        <f>IF(NOT(ISBLANK($B262)),VLOOKUP($B262,specdata,2,FALSE()),"")</f>
        <v>1</v>
      </c>
      <c r="J262" s="110">
        <f>VLOOKUP(G262,AvailabilityData,2,FALSE())</f>
        <v>0</v>
      </c>
      <c r="K262" s="110">
        <f>I262*J262</f>
        <v>0</v>
      </c>
      <c r="L262" s="43">
        <v>1</v>
      </c>
      <c r="N262" s="51" t="s">
        <v>78</v>
      </c>
    </row>
    <row r="263" spans="1:14" ht="30" customHeight="1" x14ac:dyDescent="0.3">
      <c r="A263" s="239" t="str">
        <f>IF(L263=1,"MOB-"&amp;TEXT(COUNTIF($L$3:L263, "1"), "0"), "")</f>
        <v>MOB-204</v>
      </c>
      <c r="B263" s="98" t="s">
        <v>10</v>
      </c>
      <c r="C263" s="349" t="s">
        <v>2275</v>
      </c>
      <c r="D263" s="137"/>
      <c r="E263" s="214"/>
      <c r="F263" s="101">
        <v>1</v>
      </c>
      <c r="G263" s="88" t="s">
        <v>67</v>
      </c>
      <c r="I263" s="110">
        <f>IF(NOT(ISBLANK($B263)),VLOOKUP($B263,specdata,2,FALSE()),"")</f>
        <v>1</v>
      </c>
      <c r="J263" s="110">
        <f>VLOOKUP(G263,AvailabilityData,2,FALSE())</f>
        <v>0</v>
      </c>
      <c r="K263" s="110">
        <f>I263*J263</f>
        <v>0</v>
      </c>
      <c r="L263" s="43">
        <v>1</v>
      </c>
      <c r="N263" s="51" t="s">
        <v>78</v>
      </c>
    </row>
    <row r="264" spans="1:14" x14ac:dyDescent="0.3">
      <c r="A264" s="249"/>
      <c r="B264" s="53"/>
      <c r="C264" s="344" t="s">
        <v>2276</v>
      </c>
      <c r="D264" s="127"/>
      <c r="E264" s="223"/>
      <c r="F264" s="75"/>
      <c r="G264" s="411"/>
    </row>
    <row r="265" spans="1:14" ht="31.2" x14ac:dyDescent="0.3">
      <c r="A265" s="239" t="str">
        <f>IF(L265=1,"MOB-"&amp;TEXT(COUNTIF($L$3:L265, "1"), "0"), "")</f>
        <v>MOB-205</v>
      </c>
      <c r="B265" s="77" t="s">
        <v>10</v>
      </c>
      <c r="C265" s="358" t="s">
        <v>2277</v>
      </c>
      <c r="D265" s="130"/>
      <c r="E265" s="262"/>
      <c r="F265" s="116">
        <v>1</v>
      </c>
      <c r="G265" s="117" t="s">
        <v>67</v>
      </c>
      <c r="I265" s="110">
        <f>IF(NOT(ISBLANK($B265)),VLOOKUP($B265,specdata,2,FALSE()),"")</f>
        <v>1</v>
      </c>
      <c r="J265" s="110">
        <f>VLOOKUP(G265,AvailabilityData,2,FALSE())</f>
        <v>0</v>
      </c>
      <c r="K265" s="110">
        <f>I265*J265</f>
        <v>0</v>
      </c>
      <c r="L265" s="43">
        <v>1</v>
      </c>
      <c r="N265" s="51" t="s">
        <v>78</v>
      </c>
    </row>
    <row r="266" spans="1:14" ht="31.2" x14ac:dyDescent="0.3">
      <c r="A266" s="239" t="str">
        <f>IF(L266=1,"MOB-"&amp;TEXT(COUNTIF($L$3:L266, "1"), "0"), "")</f>
        <v>MOB-206</v>
      </c>
      <c r="B266" s="83" t="s">
        <v>10</v>
      </c>
      <c r="C266" s="349" t="s">
        <v>2278</v>
      </c>
      <c r="D266" s="137"/>
      <c r="E266" s="214"/>
      <c r="F266" s="101">
        <v>1</v>
      </c>
      <c r="G266" s="102" t="s">
        <v>67</v>
      </c>
      <c r="I266" s="110">
        <f>IF(NOT(ISBLANK($B266)),VLOOKUP($B266,specdata,2,FALSE()),"")</f>
        <v>1</v>
      </c>
      <c r="J266" s="110">
        <f>VLOOKUP(G266,AvailabilityData,2,FALSE())</f>
        <v>0</v>
      </c>
      <c r="K266" s="110">
        <f>I266*J266</f>
        <v>0</v>
      </c>
      <c r="L266" s="43">
        <v>1</v>
      </c>
      <c r="N266" s="51" t="s">
        <v>78</v>
      </c>
    </row>
    <row r="267" spans="1:14" ht="31.2" x14ac:dyDescent="0.3">
      <c r="A267" s="239" t="str">
        <f>IF(L267=1,"MOB-"&amp;TEXT(COUNTIF($L$3:L267, "1"), "0"), "")</f>
        <v>MOB-207</v>
      </c>
      <c r="B267" s="83" t="s">
        <v>10</v>
      </c>
      <c r="C267" s="349" t="s">
        <v>2279</v>
      </c>
      <c r="D267" s="137"/>
      <c r="E267" s="214"/>
      <c r="F267" s="101">
        <v>1</v>
      </c>
      <c r="G267" s="102" t="s">
        <v>67</v>
      </c>
      <c r="I267" s="110">
        <f>IF(NOT(ISBLANK($B267)),VLOOKUP($B267,specdata,2,FALSE()),"")</f>
        <v>1</v>
      </c>
      <c r="J267" s="110">
        <f>VLOOKUP(G267,AvailabilityData,2,FALSE())</f>
        <v>0</v>
      </c>
      <c r="K267" s="110">
        <f>I267*J267</f>
        <v>0</v>
      </c>
      <c r="L267" s="43">
        <v>1</v>
      </c>
      <c r="N267" s="51" t="s">
        <v>78</v>
      </c>
    </row>
    <row r="268" spans="1:14" ht="31.2" x14ac:dyDescent="0.3">
      <c r="A268" s="239" t="str">
        <f>IF(L268=1,"MOB-"&amp;TEXT(COUNTIF($L$3:L268, "1"), "0"), "")</f>
        <v>MOB-208</v>
      </c>
      <c r="B268" s="83" t="s">
        <v>10</v>
      </c>
      <c r="C268" s="349" t="s">
        <v>2280</v>
      </c>
      <c r="D268" s="137"/>
      <c r="E268" s="214"/>
      <c r="F268" s="101">
        <v>1</v>
      </c>
      <c r="G268" s="102" t="s">
        <v>67</v>
      </c>
      <c r="I268" s="110">
        <f>IF(NOT(ISBLANK($B268)),VLOOKUP($B268,specdata,2,FALSE()),"")</f>
        <v>1</v>
      </c>
      <c r="J268" s="110">
        <f>VLOOKUP(G268,AvailabilityData,2,FALSE())</f>
        <v>0</v>
      </c>
      <c r="K268" s="110">
        <f>I268*J268</f>
        <v>0</v>
      </c>
      <c r="L268" s="43">
        <v>1</v>
      </c>
      <c r="N268" s="51" t="s">
        <v>78</v>
      </c>
    </row>
    <row r="269" spans="1:14" ht="31.2" x14ac:dyDescent="0.3">
      <c r="A269" s="239" t="str">
        <f>IF(L269=1,"MOB-"&amp;TEXT(COUNTIF($L$3:L269, "1"), "0"), "")</f>
        <v>MOB-209</v>
      </c>
      <c r="B269" s="98" t="s">
        <v>10</v>
      </c>
      <c r="C269" s="349" t="s">
        <v>2281</v>
      </c>
      <c r="D269" s="137"/>
      <c r="E269" s="214"/>
      <c r="F269" s="101">
        <v>1</v>
      </c>
      <c r="G269" s="88" t="s">
        <v>67</v>
      </c>
      <c r="I269" s="110">
        <f>IF(NOT(ISBLANK($B269)),VLOOKUP($B269,specdata,2,FALSE()),"")</f>
        <v>1</v>
      </c>
      <c r="J269" s="110">
        <f>VLOOKUP(G269,AvailabilityData,2,FALSE())</f>
        <v>0</v>
      </c>
      <c r="K269" s="110">
        <f>I269*J269</f>
        <v>0</v>
      </c>
      <c r="L269" s="43">
        <v>1</v>
      </c>
      <c r="N269" s="51" t="s">
        <v>78</v>
      </c>
    </row>
    <row r="270" spans="1:14" x14ac:dyDescent="0.3">
      <c r="A270" s="249"/>
      <c r="B270" s="53"/>
      <c r="C270" s="344" t="s">
        <v>2282</v>
      </c>
      <c r="D270" s="127"/>
      <c r="E270" s="223"/>
      <c r="F270" s="75"/>
      <c r="G270" s="411"/>
    </row>
    <row r="271" spans="1:14" ht="30" customHeight="1" x14ac:dyDescent="0.3">
      <c r="A271" s="239" t="str">
        <f>IF(L271=1,"MOB-"&amp;TEXT(COUNTIF($L$3:L271, "1"), "0"), "")</f>
        <v>MOB-210</v>
      </c>
      <c r="B271" s="77" t="s">
        <v>10</v>
      </c>
      <c r="C271" s="358" t="s">
        <v>2283</v>
      </c>
      <c r="D271" s="130"/>
      <c r="E271" s="262"/>
      <c r="F271" s="116">
        <v>1</v>
      </c>
      <c r="G271" s="117" t="s">
        <v>67</v>
      </c>
      <c r="I271" s="110">
        <f t="shared" ref="I271:I279" si="27">IF(NOT(ISBLANK($B271)),VLOOKUP($B271,specdata,2,FALSE()),"")</f>
        <v>1</v>
      </c>
      <c r="J271" s="110">
        <f t="shared" ref="J271:J279" si="28">VLOOKUP(G271,AvailabilityData,2,FALSE())</f>
        <v>0</v>
      </c>
      <c r="K271" s="110">
        <f t="shared" ref="K271:K279" si="29">I271*J271</f>
        <v>0</v>
      </c>
      <c r="L271" s="43">
        <v>1</v>
      </c>
      <c r="N271" s="51" t="s">
        <v>78</v>
      </c>
    </row>
    <row r="272" spans="1:14" ht="30" customHeight="1" x14ac:dyDescent="0.3">
      <c r="A272" s="239" t="str">
        <f>IF(L272=1,"MOB-"&amp;TEXT(COUNTIF($L$3:L272, "1"), "0"), "")</f>
        <v>MOB-211</v>
      </c>
      <c r="B272" s="83" t="s">
        <v>10</v>
      </c>
      <c r="C272" s="349" t="s">
        <v>2284</v>
      </c>
      <c r="D272" s="137"/>
      <c r="E272" s="214"/>
      <c r="F272" s="101">
        <v>1</v>
      </c>
      <c r="G272" s="102" t="s">
        <v>67</v>
      </c>
      <c r="I272" s="110">
        <f t="shared" si="27"/>
        <v>1</v>
      </c>
      <c r="J272" s="110">
        <f t="shared" si="28"/>
        <v>0</v>
      </c>
      <c r="K272" s="110">
        <f t="shared" si="29"/>
        <v>0</v>
      </c>
      <c r="L272" s="43">
        <v>1</v>
      </c>
      <c r="N272" s="51" t="s">
        <v>78</v>
      </c>
    </row>
    <row r="273" spans="1:14" ht="30" customHeight="1" x14ac:dyDescent="0.3">
      <c r="A273" s="239" t="str">
        <f>IF(L273=1,"MOB-"&amp;TEXT(COUNTIF($L$3:L273, "1"), "0"), "")</f>
        <v>MOB-212</v>
      </c>
      <c r="B273" s="83" t="s">
        <v>10</v>
      </c>
      <c r="C273" s="349" t="s">
        <v>2285</v>
      </c>
      <c r="D273" s="137"/>
      <c r="E273" s="214"/>
      <c r="F273" s="101">
        <v>1</v>
      </c>
      <c r="G273" s="102" t="s">
        <v>67</v>
      </c>
      <c r="I273" s="110">
        <f t="shared" si="27"/>
        <v>1</v>
      </c>
      <c r="J273" s="110">
        <f t="shared" si="28"/>
        <v>0</v>
      </c>
      <c r="K273" s="110">
        <f t="shared" si="29"/>
        <v>0</v>
      </c>
      <c r="L273" s="43">
        <v>1</v>
      </c>
      <c r="N273" s="51" t="s">
        <v>78</v>
      </c>
    </row>
    <row r="274" spans="1:14" ht="30" customHeight="1" x14ac:dyDescent="0.3">
      <c r="A274" s="239" t="str">
        <f>IF(L274=1,"MOB-"&amp;TEXT(COUNTIF($L$3:L274, "1"), "0"), "")</f>
        <v>MOB-213</v>
      </c>
      <c r="B274" s="83" t="s">
        <v>10</v>
      </c>
      <c r="C274" s="349" t="s">
        <v>2286</v>
      </c>
      <c r="D274" s="137"/>
      <c r="E274" s="214"/>
      <c r="F274" s="101">
        <v>1</v>
      </c>
      <c r="G274" s="102" t="s">
        <v>67</v>
      </c>
      <c r="I274" s="110">
        <f t="shared" si="27"/>
        <v>1</v>
      </c>
      <c r="J274" s="110">
        <f t="shared" si="28"/>
        <v>0</v>
      </c>
      <c r="K274" s="110">
        <f t="shared" si="29"/>
        <v>0</v>
      </c>
      <c r="L274" s="43">
        <v>1</v>
      </c>
      <c r="N274" s="51" t="s">
        <v>78</v>
      </c>
    </row>
    <row r="275" spans="1:14" ht="30" customHeight="1" x14ac:dyDescent="0.3">
      <c r="A275" s="239" t="str">
        <f>IF(L275=1,"MOB-"&amp;TEXT(COUNTIF($L$3:L275, "1"), "0"), "")</f>
        <v>MOB-214</v>
      </c>
      <c r="B275" s="83" t="s">
        <v>10</v>
      </c>
      <c r="C275" s="349" t="s">
        <v>2287</v>
      </c>
      <c r="D275" s="137"/>
      <c r="E275" s="214"/>
      <c r="F275" s="101">
        <v>1</v>
      </c>
      <c r="G275" s="102" t="s">
        <v>67</v>
      </c>
      <c r="I275" s="110">
        <f t="shared" si="27"/>
        <v>1</v>
      </c>
      <c r="J275" s="110">
        <f t="shared" si="28"/>
        <v>0</v>
      </c>
      <c r="K275" s="110">
        <f t="shared" si="29"/>
        <v>0</v>
      </c>
      <c r="L275" s="43">
        <v>1</v>
      </c>
      <c r="N275" s="51" t="s">
        <v>78</v>
      </c>
    </row>
    <row r="276" spans="1:14" ht="30" customHeight="1" x14ac:dyDescent="0.3">
      <c r="A276" s="239" t="str">
        <f>IF(L276=1,"MOB-"&amp;TEXT(COUNTIF($L$3:L276, "1"), "0"), "")</f>
        <v>MOB-215</v>
      </c>
      <c r="B276" s="83" t="s">
        <v>10</v>
      </c>
      <c r="C276" s="349" t="s">
        <v>2288</v>
      </c>
      <c r="D276" s="137"/>
      <c r="E276" s="214"/>
      <c r="F276" s="101">
        <v>1</v>
      </c>
      <c r="G276" s="102" t="s">
        <v>67</v>
      </c>
      <c r="I276" s="110">
        <f t="shared" si="27"/>
        <v>1</v>
      </c>
      <c r="J276" s="110">
        <f t="shared" si="28"/>
        <v>0</v>
      </c>
      <c r="K276" s="110">
        <f t="shared" si="29"/>
        <v>0</v>
      </c>
      <c r="L276" s="43">
        <v>1</v>
      </c>
      <c r="N276" s="51" t="s">
        <v>78</v>
      </c>
    </row>
    <row r="277" spans="1:14" ht="46.8" x14ac:dyDescent="0.3">
      <c r="A277" s="239" t="str">
        <f>IF(L277=1,"MOB-"&amp;TEXT(COUNTIF($L$3:L277, "1"), "0"), "")</f>
        <v>MOB-216</v>
      </c>
      <c r="B277" s="83" t="s">
        <v>10</v>
      </c>
      <c r="C277" s="349" t="s">
        <v>2289</v>
      </c>
      <c r="D277" s="137"/>
      <c r="E277" s="214"/>
      <c r="F277" s="101">
        <v>1</v>
      </c>
      <c r="G277" s="102" t="s">
        <v>67</v>
      </c>
      <c r="I277" s="110">
        <f t="shared" si="27"/>
        <v>1</v>
      </c>
      <c r="J277" s="110">
        <f t="shared" si="28"/>
        <v>0</v>
      </c>
      <c r="K277" s="110">
        <f t="shared" si="29"/>
        <v>0</v>
      </c>
      <c r="L277" s="43">
        <v>1</v>
      </c>
      <c r="N277" s="51" t="s">
        <v>78</v>
      </c>
    </row>
    <row r="278" spans="1:14" ht="31.2" x14ac:dyDescent="0.3">
      <c r="A278" s="239" t="str">
        <f>IF(L278=1,"MOB-"&amp;TEXT(COUNTIF($L$3:L278, "1"), "0"), "")</f>
        <v>MOB-217</v>
      </c>
      <c r="B278" s="83" t="s">
        <v>10</v>
      </c>
      <c r="C278" s="189" t="s">
        <v>2290</v>
      </c>
      <c r="D278" s="137"/>
      <c r="E278" s="214"/>
      <c r="F278" s="101">
        <v>1</v>
      </c>
      <c r="G278" s="102" t="s">
        <v>67</v>
      </c>
      <c r="I278" s="110">
        <f t="shared" si="27"/>
        <v>1</v>
      </c>
      <c r="J278" s="110">
        <f t="shared" si="28"/>
        <v>0</v>
      </c>
      <c r="K278" s="110">
        <f t="shared" si="29"/>
        <v>0</v>
      </c>
      <c r="L278" s="43">
        <v>1</v>
      </c>
      <c r="N278" s="51" t="s">
        <v>78</v>
      </c>
    </row>
    <row r="279" spans="1:14" ht="62.4" x14ac:dyDescent="0.3">
      <c r="A279" s="239" t="str">
        <f>IF(L279=1,"MOB-"&amp;TEXT(COUNTIF($L$3:L279, "1"), "0"), "")</f>
        <v>MOB-218</v>
      </c>
      <c r="B279" s="98" t="s">
        <v>10</v>
      </c>
      <c r="C279" s="189" t="s">
        <v>2291</v>
      </c>
      <c r="D279" s="137"/>
      <c r="E279" s="214"/>
      <c r="F279" s="101">
        <v>1</v>
      </c>
      <c r="G279" s="88" t="s">
        <v>67</v>
      </c>
      <c r="I279" s="110">
        <f t="shared" si="27"/>
        <v>1</v>
      </c>
      <c r="J279" s="110">
        <f t="shared" si="28"/>
        <v>0</v>
      </c>
      <c r="K279" s="110">
        <f t="shared" si="29"/>
        <v>0</v>
      </c>
      <c r="L279" s="43">
        <v>1</v>
      </c>
      <c r="N279" s="51" t="s">
        <v>78</v>
      </c>
    </row>
    <row r="280" spans="1:14" x14ac:dyDescent="0.3">
      <c r="A280" s="249"/>
      <c r="B280" s="53"/>
      <c r="C280" s="344" t="s">
        <v>2292</v>
      </c>
      <c r="D280" s="127"/>
      <c r="E280" s="223"/>
      <c r="F280" s="75"/>
      <c r="G280" s="411"/>
    </row>
    <row r="281" spans="1:14" ht="31.2" x14ac:dyDescent="0.3">
      <c r="A281" s="239" t="str">
        <f>IF(L281=1,"MOB-"&amp;TEXT(COUNTIF($L$3:L281, "1"), "0"), "")</f>
        <v>MOB-219</v>
      </c>
      <c r="B281" s="77" t="s">
        <v>10</v>
      </c>
      <c r="C281" s="358" t="s">
        <v>2293</v>
      </c>
      <c r="D281" s="130"/>
      <c r="E281" s="262"/>
      <c r="F281" s="116">
        <v>1</v>
      </c>
      <c r="G281" s="117" t="s">
        <v>67</v>
      </c>
      <c r="I281" s="110">
        <f>IF(NOT(ISBLANK($B281)),VLOOKUP($B281,specdata,2,FALSE()),"")</f>
        <v>1</v>
      </c>
      <c r="J281" s="110">
        <f>VLOOKUP(G281,AvailabilityData,2,FALSE())</f>
        <v>0</v>
      </c>
      <c r="K281" s="110">
        <f>I281*J281</f>
        <v>0</v>
      </c>
      <c r="L281" s="43">
        <v>1</v>
      </c>
      <c r="N281" s="51" t="s">
        <v>78</v>
      </c>
    </row>
    <row r="282" spans="1:14" ht="46.8" x14ac:dyDescent="0.3">
      <c r="A282" s="239" t="str">
        <f>IF(L282=1,"MOB-"&amp;TEXT(COUNTIF($L$3:L282, "1"), "0"), "")</f>
        <v>MOB-220</v>
      </c>
      <c r="B282" s="83" t="s">
        <v>10</v>
      </c>
      <c r="C282" s="349" t="s">
        <v>2294</v>
      </c>
      <c r="D282" s="137"/>
      <c r="E282" s="214"/>
      <c r="F282" s="101">
        <v>1</v>
      </c>
      <c r="G282" s="102" t="s">
        <v>67</v>
      </c>
      <c r="I282" s="110">
        <f>IF(NOT(ISBLANK($B282)),VLOOKUP($B282,specdata,2,FALSE()),"")</f>
        <v>1</v>
      </c>
      <c r="J282" s="110">
        <f>VLOOKUP(G282,AvailabilityData,2,FALSE())</f>
        <v>0</v>
      </c>
      <c r="K282" s="110">
        <f>I282*J282</f>
        <v>0</v>
      </c>
      <c r="L282" s="43">
        <v>1</v>
      </c>
      <c r="N282" s="51" t="s">
        <v>78</v>
      </c>
    </row>
    <row r="283" spans="1:14" ht="31.2" x14ac:dyDescent="0.3">
      <c r="A283" s="239" t="str">
        <f>IF(L283=1,"MOB-"&amp;TEXT(COUNTIF($L$3:L283, "1"), "0"), "")</f>
        <v>MOB-221</v>
      </c>
      <c r="B283" s="83" t="s">
        <v>10</v>
      </c>
      <c r="C283" s="349" t="s">
        <v>2295</v>
      </c>
      <c r="D283" s="137"/>
      <c r="E283" s="214"/>
      <c r="F283" s="101">
        <v>1</v>
      </c>
      <c r="G283" s="102" t="s">
        <v>67</v>
      </c>
      <c r="I283" s="110">
        <f>IF(NOT(ISBLANK($B283)),VLOOKUP($B283,specdata,2,FALSE()),"")</f>
        <v>1</v>
      </c>
      <c r="J283" s="110">
        <f>VLOOKUP(G283,AvailabilityData,2,FALSE())</f>
        <v>0</v>
      </c>
      <c r="K283" s="110">
        <f>I283*J283</f>
        <v>0</v>
      </c>
      <c r="L283" s="43">
        <v>1</v>
      </c>
      <c r="N283" s="51" t="s">
        <v>78</v>
      </c>
    </row>
    <row r="284" spans="1:14" ht="46.8" x14ac:dyDescent="0.3">
      <c r="A284" s="239" t="str">
        <f>IF(L284=1,"MOB-"&amp;TEXT(COUNTIF($L$3:L284, "1"), "0"), "")</f>
        <v>MOB-222</v>
      </c>
      <c r="B284" s="98" t="s">
        <v>10</v>
      </c>
      <c r="C284" s="349" t="s">
        <v>2296</v>
      </c>
      <c r="D284" s="137"/>
      <c r="E284" s="214"/>
      <c r="F284" s="101">
        <v>1</v>
      </c>
      <c r="G284" s="88" t="s">
        <v>67</v>
      </c>
      <c r="I284" s="110">
        <f>IF(NOT(ISBLANK($B284)),VLOOKUP($B284,specdata,2,FALSE()),"")</f>
        <v>1</v>
      </c>
      <c r="J284" s="110">
        <f>VLOOKUP(G284,AvailabilityData,2,FALSE())</f>
        <v>0</v>
      </c>
      <c r="K284" s="110">
        <f>I284*J284</f>
        <v>0</v>
      </c>
      <c r="L284" s="43">
        <v>1</v>
      </c>
      <c r="N284" s="51" t="s">
        <v>78</v>
      </c>
    </row>
    <row r="285" spans="1:14" ht="31.2" x14ac:dyDescent="0.3">
      <c r="A285" s="249"/>
      <c r="B285" s="53"/>
      <c r="C285" s="344" t="s">
        <v>2297</v>
      </c>
      <c r="D285" s="127"/>
      <c r="E285" s="223"/>
      <c r="F285" s="75"/>
      <c r="G285" s="411"/>
    </row>
    <row r="286" spans="1:14" ht="31.2" x14ac:dyDescent="0.3">
      <c r="A286" s="239" t="str">
        <f>IF(L286=1,"MOB-"&amp;TEXT(COUNTIF($L$3:L286, "1"), "0"), "")</f>
        <v>MOB-223</v>
      </c>
      <c r="B286" s="77" t="s">
        <v>10</v>
      </c>
      <c r="C286" s="358" t="s">
        <v>2298</v>
      </c>
      <c r="D286" s="130"/>
      <c r="E286" s="262"/>
      <c r="F286" s="116">
        <v>1</v>
      </c>
      <c r="G286" s="117" t="s">
        <v>67</v>
      </c>
      <c r="I286" s="110">
        <f>IF(NOT(ISBLANK($B286)),VLOOKUP($B286,specdata,2,FALSE()),"")</f>
        <v>1</v>
      </c>
      <c r="J286" s="110">
        <f>VLOOKUP(G286,AvailabilityData,2,FALSE())</f>
        <v>0</v>
      </c>
      <c r="K286" s="110">
        <f>I286*J286</f>
        <v>0</v>
      </c>
      <c r="L286" s="43">
        <v>1</v>
      </c>
      <c r="N286" s="51" t="s">
        <v>78</v>
      </c>
    </row>
    <row r="287" spans="1:14" ht="31.2" x14ac:dyDescent="0.3">
      <c r="A287" s="239" t="str">
        <f>IF(L287=1,"MOB-"&amp;TEXT(COUNTIF($L$3:L287, "1"), "0"), "")</f>
        <v>MOB-224</v>
      </c>
      <c r="B287" s="83" t="s">
        <v>10</v>
      </c>
      <c r="C287" s="349" t="s">
        <v>2299</v>
      </c>
      <c r="D287" s="137"/>
      <c r="E287" s="214"/>
      <c r="F287" s="101">
        <v>1</v>
      </c>
      <c r="G287" s="102" t="s">
        <v>67</v>
      </c>
      <c r="I287" s="110">
        <f>IF(NOT(ISBLANK($B287)),VLOOKUP($B287,specdata,2,FALSE()),"")</f>
        <v>1</v>
      </c>
      <c r="J287" s="110">
        <f>VLOOKUP(G287,AvailabilityData,2,FALSE())</f>
        <v>0</v>
      </c>
      <c r="K287" s="110">
        <f>I287*J287</f>
        <v>0</v>
      </c>
      <c r="L287" s="43">
        <v>1</v>
      </c>
      <c r="N287" s="51" t="s">
        <v>78</v>
      </c>
    </row>
    <row r="288" spans="1:14" ht="31.2" x14ac:dyDescent="0.3">
      <c r="A288" s="239" t="str">
        <f>IF(L288=1,"MOB-"&amp;TEXT(COUNTIF($L$3:L288, "1"), "0"), "")</f>
        <v>MOB-225</v>
      </c>
      <c r="B288" s="83" t="s">
        <v>10</v>
      </c>
      <c r="C288" s="349" t="s">
        <v>2300</v>
      </c>
      <c r="D288" s="137"/>
      <c r="E288" s="214"/>
      <c r="F288" s="101">
        <v>1</v>
      </c>
      <c r="G288" s="102" t="s">
        <v>67</v>
      </c>
      <c r="I288" s="110">
        <f>IF(NOT(ISBLANK($B288)),VLOOKUP($B288,specdata,2,FALSE()),"")</f>
        <v>1</v>
      </c>
      <c r="J288" s="110">
        <f>VLOOKUP(G288,AvailabilityData,2,FALSE())</f>
        <v>0</v>
      </c>
      <c r="K288" s="110">
        <f>I288*J288</f>
        <v>0</v>
      </c>
      <c r="L288" s="43">
        <v>1</v>
      </c>
      <c r="N288" s="51" t="s">
        <v>78</v>
      </c>
    </row>
    <row r="289" spans="1:14" ht="31.2" x14ac:dyDescent="0.3">
      <c r="A289" s="239" t="str">
        <f>IF(L289=1,"MOB-"&amp;TEXT(COUNTIF($L$3:L289, "1"), "0"), "")</f>
        <v>MOB-226</v>
      </c>
      <c r="B289" s="98" t="s">
        <v>10</v>
      </c>
      <c r="C289" s="349" t="s">
        <v>2301</v>
      </c>
      <c r="D289" s="137"/>
      <c r="E289" s="214"/>
      <c r="F289" s="101">
        <v>1</v>
      </c>
      <c r="G289" s="88" t="s">
        <v>67</v>
      </c>
      <c r="I289" s="110">
        <f>IF(NOT(ISBLANK($B289)),VLOOKUP($B289,specdata,2,FALSE()),"")</f>
        <v>1</v>
      </c>
      <c r="J289" s="110">
        <f>VLOOKUP(G289,AvailabilityData,2,FALSE())</f>
        <v>0</v>
      </c>
      <c r="K289" s="110">
        <f>I289*J289</f>
        <v>0</v>
      </c>
      <c r="L289" s="43">
        <v>1</v>
      </c>
      <c r="N289" s="51" t="s">
        <v>78</v>
      </c>
    </row>
    <row r="290" spans="1:14" x14ac:dyDescent="0.3">
      <c r="A290" s="249"/>
      <c r="B290" s="53"/>
      <c r="C290" s="344" t="s">
        <v>2302</v>
      </c>
      <c r="D290" s="127"/>
      <c r="E290" s="223"/>
      <c r="F290" s="75"/>
      <c r="G290" s="411"/>
    </row>
    <row r="291" spans="1:14" ht="31.2" x14ac:dyDescent="0.3">
      <c r="A291" s="239" t="str">
        <f>IF(L291=1,"MOB-"&amp;TEXT(COUNTIF($L$3:L291, "1"), "0"), "")</f>
        <v>MOB-227</v>
      </c>
      <c r="B291" s="83" t="s">
        <v>10</v>
      </c>
      <c r="C291" s="358" t="s">
        <v>2303</v>
      </c>
      <c r="D291" s="130"/>
      <c r="E291" s="262"/>
      <c r="F291" s="116">
        <v>1</v>
      </c>
      <c r="G291" s="117" t="s">
        <v>67</v>
      </c>
      <c r="I291" s="110">
        <f>IF(NOT(ISBLANK($B291)),VLOOKUP($B291,specdata,2,FALSE()),"")</f>
        <v>1</v>
      </c>
      <c r="J291" s="110">
        <f>VLOOKUP(G291,AvailabilityData,2,FALSE())</f>
        <v>0</v>
      </c>
      <c r="K291" s="110">
        <f>I291*J291</f>
        <v>0</v>
      </c>
      <c r="L291" s="43">
        <v>1</v>
      </c>
      <c r="N291" s="51" t="s">
        <v>78</v>
      </c>
    </row>
    <row r="292" spans="1:14" ht="31.2" x14ac:dyDescent="0.3">
      <c r="A292" s="239" t="str">
        <f>IF(L292=1,"MOB-"&amp;TEXT(COUNTIF($L$3:L292, "1"), "0"), "")</f>
        <v>MOB-228</v>
      </c>
      <c r="B292" s="83" t="s">
        <v>10</v>
      </c>
      <c r="C292" s="349" t="s">
        <v>2304</v>
      </c>
      <c r="D292" s="137"/>
      <c r="E292" s="214"/>
      <c r="F292" s="101">
        <v>1</v>
      </c>
      <c r="G292" s="102" t="s">
        <v>67</v>
      </c>
      <c r="I292" s="110">
        <f>IF(NOT(ISBLANK($B292)),VLOOKUP($B292,specdata,2,FALSE()),"")</f>
        <v>1</v>
      </c>
      <c r="J292" s="110">
        <f>VLOOKUP(G292,AvailabilityData,2,FALSE())</f>
        <v>0</v>
      </c>
      <c r="K292" s="110">
        <f>I292*J292</f>
        <v>0</v>
      </c>
      <c r="L292" s="43">
        <v>1</v>
      </c>
      <c r="N292" s="51" t="s">
        <v>78</v>
      </c>
    </row>
    <row r="293" spans="1:14" ht="31.2" x14ac:dyDescent="0.3">
      <c r="A293" s="239" t="str">
        <f>IF(L293=1,"MOB-"&amp;TEXT(COUNTIF($L$3:L293, "1"), "0"), "")</f>
        <v>MOB-229</v>
      </c>
      <c r="B293" s="83" t="s">
        <v>10</v>
      </c>
      <c r="C293" s="349" t="s">
        <v>2305</v>
      </c>
      <c r="D293" s="137"/>
      <c r="E293" s="214"/>
      <c r="F293" s="101">
        <v>1</v>
      </c>
      <c r="G293" s="102" t="s">
        <v>67</v>
      </c>
      <c r="I293" s="110">
        <f>IF(NOT(ISBLANK($B293)),VLOOKUP($B293,specdata,2,FALSE()),"")</f>
        <v>1</v>
      </c>
      <c r="J293" s="110">
        <f>VLOOKUP(G293,AvailabilityData,2,FALSE())</f>
        <v>0</v>
      </c>
      <c r="K293" s="110">
        <f>I293*J293</f>
        <v>0</v>
      </c>
      <c r="L293" s="43">
        <v>1</v>
      </c>
      <c r="N293" s="51" t="s">
        <v>78</v>
      </c>
    </row>
    <row r="294" spans="1:14" ht="46.8" x14ac:dyDescent="0.3">
      <c r="A294" s="239" t="str">
        <f>IF(L294=1,"MOB-"&amp;TEXT(COUNTIF($L$3:L294, "1"), "0"), "")</f>
        <v>MOB-230</v>
      </c>
      <c r="B294" s="83" t="s">
        <v>10</v>
      </c>
      <c r="C294" s="349" t="s">
        <v>2306</v>
      </c>
      <c r="D294" s="137"/>
      <c r="E294" s="214"/>
      <c r="F294" s="101">
        <v>1</v>
      </c>
      <c r="G294" s="102" t="s">
        <v>67</v>
      </c>
      <c r="I294" s="110">
        <f>IF(NOT(ISBLANK($B294)),VLOOKUP($B294,specdata,2,FALSE()),"")</f>
        <v>1</v>
      </c>
      <c r="J294" s="110">
        <f>VLOOKUP(G294,AvailabilityData,2,FALSE())</f>
        <v>0</v>
      </c>
      <c r="K294" s="110">
        <f>I294*J294</f>
        <v>0</v>
      </c>
      <c r="L294" s="43">
        <v>1</v>
      </c>
      <c r="N294" s="51" t="s">
        <v>78</v>
      </c>
    </row>
    <row r="295" spans="1:14" ht="31.2" x14ac:dyDescent="0.3">
      <c r="A295" s="239" t="str">
        <f>IF(L295=1,"MOB-"&amp;TEXT(COUNTIF($L$3:L295, "1"), "0"), "")</f>
        <v>MOB-231</v>
      </c>
      <c r="B295" s="83" t="s">
        <v>10</v>
      </c>
      <c r="C295" s="349" t="s">
        <v>2307</v>
      </c>
      <c r="D295" s="137"/>
      <c r="E295" s="214"/>
      <c r="F295" s="101">
        <v>1</v>
      </c>
      <c r="G295" s="88" t="s">
        <v>67</v>
      </c>
      <c r="I295" s="110">
        <f>IF(NOT(ISBLANK($B295)),VLOOKUP($B295,specdata,2,FALSE()),"")</f>
        <v>1</v>
      </c>
      <c r="J295" s="110">
        <f>VLOOKUP(G295,AvailabilityData,2,FALSE())</f>
        <v>0</v>
      </c>
      <c r="K295" s="110">
        <f>I295*J295</f>
        <v>0</v>
      </c>
      <c r="L295" s="43">
        <v>1</v>
      </c>
      <c r="N295" s="51" t="s">
        <v>78</v>
      </c>
    </row>
    <row r="296" spans="1:14" x14ac:dyDescent="0.3">
      <c r="A296" s="249"/>
      <c r="B296" s="53"/>
      <c r="C296" s="118" t="s">
        <v>2308</v>
      </c>
      <c r="D296" s="127"/>
      <c r="E296" s="223"/>
      <c r="F296" s="75"/>
      <c r="G296" s="411"/>
    </row>
    <row r="297" spans="1:14" ht="62.4" x14ac:dyDescent="0.3">
      <c r="A297" s="239" t="str">
        <f>IF(L297=1,"MOB-"&amp;TEXT(COUNTIF($L$3:L297, "1"), "0"), "")</f>
        <v>MOB-232</v>
      </c>
      <c r="B297" s="83" t="s">
        <v>10</v>
      </c>
      <c r="C297" s="347" t="s">
        <v>2309</v>
      </c>
      <c r="D297" s="130"/>
      <c r="E297" s="262"/>
      <c r="F297" s="116">
        <v>1</v>
      </c>
      <c r="G297" s="82" t="s">
        <v>67</v>
      </c>
      <c r="I297" s="110">
        <f>IF(NOT(ISBLANK($B297)),VLOOKUP($B297,specdata,2,FALSE()),"")</f>
        <v>1</v>
      </c>
      <c r="J297" s="110">
        <f>VLOOKUP(G297,AvailabilityData,2,FALSE())</f>
        <v>0</v>
      </c>
      <c r="K297" s="110">
        <f>I297*J297</f>
        <v>0</v>
      </c>
      <c r="L297" s="43">
        <v>1</v>
      </c>
      <c r="N297" s="51" t="s">
        <v>87</v>
      </c>
    </row>
    <row r="298" spans="1:14" x14ac:dyDescent="0.3">
      <c r="A298" s="249"/>
      <c r="B298" s="53"/>
      <c r="C298" s="118" t="s">
        <v>2310</v>
      </c>
      <c r="D298" s="127"/>
      <c r="E298" s="223"/>
      <c r="F298" s="75"/>
      <c r="G298" s="411"/>
    </row>
    <row r="299" spans="1:14" ht="46.8" x14ac:dyDescent="0.3">
      <c r="A299" s="239" t="str">
        <f>IF(L299=1,"MOB-"&amp;TEXT(COUNTIF($L$3:L299, "1"), "0"), "")</f>
        <v>MOB-233</v>
      </c>
      <c r="B299" s="77" t="s">
        <v>10</v>
      </c>
      <c r="C299" s="347" t="s">
        <v>2311</v>
      </c>
      <c r="D299" s="130"/>
      <c r="E299" s="262"/>
      <c r="F299" s="116">
        <v>1</v>
      </c>
      <c r="G299" s="117" t="s">
        <v>67</v>
      </c>
      <c r="I299" s="110">
        <f>IF(NOT(ISBLANK($B299)),VLOOKUP($B299,specdata,2,FALSE()),"")</f>
        <v>1</v>
      </c>
      <c r="J299" s="110">
        <f>VLOOKUP(G299,AvailabilityData,2,FALSE())</f>
        <v>0</v>
      </c>
      <c r="K299" s="110">
        <f>I299*J299</f>
        <v>0</v>
      </c>
      <c r="L299" s="43">
        <v>1</v>
      </c>
      <c r="N299" s="51" t="s">
        <v>78</v>
      </c>
    </row>
    <row r="300" spans="1:14" ht="31.2" x14ac:dyDescent="0.3">
      <c r="A300" s="239" t="str">
        <f>IF(L300=1,"MOB-"&amp;TEXT(COUNTIF($L$3:L300, "1"), "0"), "")</f>
        <v>MOB-234</v>
      </c>
      <c r="B300" s="98" t="s">
        <v>10</v>
      </c>
      <c r="C300" s="189" t="s">
        <v>2312</v>
      </c>
      <c r="D300" s="137"/>
      <c r="E300" s="214"/>
      <c r="F300" s="101">
        <v>1</v>
      </c>
      <c r="G300" s="88" t="s">
        <v>67</v>
      </c>
      <c r="I300" s="110">
        <f>IF(NOT(ISBLANK($B300)),VLOOKUP($B300,specdata,2,FALSE()),"")</f>
        <v>1</v>
      </c>
      <c r="J300" s="110">
        <f>VLOOKUP(G300,AvailabilityData,2,FALSE())</f>
        <v>0</v>
      </c>
      <c r="K300" s="110">
        <f>I300*J300</f>
        <v>0</v>
      </c>
      <c r="L300" s="43">
        <v>1</v>
      </c>
      <c r="N300" s="51" t="s">
        <v>78</v>
      </c>
    </row>
    <row r="301" spans="1:14" ht="15" customHeight="1" x14ac:dyDescent="0.3">
      <c r="A301" s="249"/>
      <c r="B301" s="53"/>
      <c r="C301" s="352" t="s">
        <v>2313</v>
      </c>
      <c r="D301" s="127"/>
      <c r="E301" s="223"/>
      <c r="F301" s="75"/>
      <c r="G301" s="411"/>
    </row>
    <row r="302" spans="1:14" ht="31.2" x14ac:dyDescent="0.3">
      <c r="A302" s="300"/>
      <c r="B302" s="146"/>
      <c r="C302" s="359" t="s">
        <v>2314</v>
      </c>
      <c r="D302" s="148"/>
      <c r="E302" s="259"/>
      <c r="F302" s="150"/>
      <c r="G302" s="411"/>
    </row>
    <row r="303" spans="1:14" ht="30" customHeight="1" x14ac:dyDescent="0.3">
      <c r="A303" s="239" t="str">
        <f>IF(L303=1,"MOB-"&amp;TEXT(COUNTIF($L$3:L303, "1"), "0"), "")</f>
        <v>MOB-235</v>
      </c>
      <c r="B303" s="112" t="s">
        <v>10</v>
      </c>
      <c r="C303" s="358" t="s">
        <v>2315</v>
      </c>
      <c r="D303" s="130"/>
      <c r="E303" s="262"/>
      <c r="F303" s="116">
        <v>1</v>
      </c>
      <c r="G303" s="82" t="s">
        <v>67</v>
      </c>
      <c r="I303" s="110">
        <f>IF(NOT(ISBLANK($B303)),VLOOKUP($B303,specdata,2,FALSE()),"")</f>
        <v>1</v>
      </c>
      <c r="J303" s="110">
        <f>VLOOKUP(G303,AvailabilityData,2,FALSE())</f>
        <v>0</v>
      </c>
      <c r="K303" s="110">
        <f>I303*J303</f>
        <v>0</v>
      </c>
      <c r="L303" s="43">
        <v>1</v>
      </c>
      <c r="N303" s="51" t="s">
        <v>78</v>
      </c>
    </row>
    <row r="304" spans="1:14" x14ac:dyDescent="0.3">
      <c r="A304" s="249"/>
      <c r="B304" s="53"/>
      <c r="C304" s="344" t="s">
        <v>2316</v>
      </c>
      <c r="D304" s="127"/>
      <c r="E304" s="223"/>
      <c r="F304" s="75"/>
      <c r="G304" s="411"/>
    </row>
    <row r="305" spans="1:14" ht="30" customHeight="1" x14ac:dyDescent="0.3">
      <c r="A305" s="239" t="str">
        <f>IF(L305=1,"MOB-"&amp;TEXT(COUNTIF($L$3:L305, "1"), "0"), "")</f>
        <v>MOB-236</v>
      </c>
      <c r="B305" s="83" t="s">
        <v>10</v>
      </c>
      <c r="C305" s="358" t="s">
        <v>2317</v>
      </c>
      <c r="D305" s="130"/>
      <c r="E305" s="262"/>
      <c r="F305" s="116">
        <v>1</v>
      </c>
      <c r="G305" s="117" t="s">
        <v>67</v>
      </c>
      <c r="I305" s="110">
        <f>IF(NOT(ISBLANK($B305)),VLOOKUP($B305,specdata,2,FALSE()),"")</f>
        <v>1</v>
      </c>
      <c r="J305" s="110">
        <f>VLOOKUP(G305,AvailabilityData,2,FALSE())</f>
        <v>0</v>
      </c>
      <c r="K305" s="110">
        <f>I305*J305</f>
        <v>0</v>
      </c>
      <c r="L305" s="43">
        <v>1</v>
      </c>
      <c r="N305" s="51" t="s">
        <v>78</v>
      </c>
    </row>
    <row r="306" spans="1:14" ht="30" customHeight="1" x14ac:dyDescent="0.3">
      <c r="A306" s="239" t="str">
        <f>IF(L306=1,"MOB-"&amp;TEXT(COUNTIF($L$3:L306, "1"), "0"), "")</f>
        <v>MOB-237</v>
      </c>
      <c r="B306" s="83" t="s">
        <v>10</v>
      </c>
      <c r="C306" s="349" t="s">
        <v>2318</v>
      </c>
      <c r="D306" s="137"/>
      <c r="E306" s="214"/>
      <c r="F306" s="101">
        <v>1</v>
      </c>
      <c r="G306" s="102" t="s">
        <v>67</v>
      </c>
      <c r="I306" s="110">
        <f>IF(NOT(ISBLANK($B306)),VLOOKUP($B306,specdata,2,FALSE()),"")</f>
        <v>1</v>
      </c>
      <c r="J306" s="110">
        <f>VLOOKUP(G306,AvailabilityData,2,FALSE())</f>
        <v>0</v>
      </c>
      <c r="K306" s="110">
        <f>I306*J306</f>
        <v>0</v>
      </c>
      <c r="L306" s="43">
        <v>1</v>
      </c>
      <c r="N306" s="51" t="s">
        <v>78</v>
      </c>
    </row>
    <row r="307" spans="1:14" ht="30" customHeight="1" x14ac:dyDescent="0.3">
      <c r="A307" s="239" t="str">
        <f>IF(L307=1,"MOB-"&amp;TEXT(COUNTIF($L$3:L307, "1"), "0"), "")</f>
        <v>MOB-238</v>
      </c>
      <c r="B307" s="83" t="s">
        <v>10</v>
      </c>
      <c r="C307" s="349" t="s">
        <v>2238</v>
      </c>
      <c r="D307" s="137"/>
      <c r="E307" s="214"/>
      <c r="F307" s="101">
        <v>1</v>
      </c>
      <c r="G307" s="102" t="s">
        <v>67</v>
      </c>
      <c r="I307" s="110">
        <f>IF(NOT(ISBLANK($B307)),VLOOKUP($B307,specdata,2,FALSE()),"")</f>
        <v>1</v>
      </c>
      <c r="J307" s="110">
        <f>VLOOKUP(G307,AvailabilityData,2,FALSE())</f>
        <v>0</v>
      </c>
      <c r="K307" s="110">
        <f>I307*J307</f>
        <v>0</v>
      </c>
      <c r="L307" s="43">
        <v>1</v>
      </c>
      <c r="N307" s="51" t="s">
        <v>78</v>
      </c>
    </row>
    <row r="308" spans="1:14" ht="30" customHeight="1" x14ac:dyDescent="0.3">
      <c r="A308" s="239" t="str">
        <f>IF(L308=1,"MOB-"&amp;TEXT(COUNTIF($L$3:L308, "1"), "0"), "")</f>
        <v>MOB-239</v>
      </c>
      <c r="B308" s="83" t="s">
        <v>10</v>
      </c>
      <c r="C308" s="349" t="s">
        <v>2319</v>
      </c>
      <c r="D308" s="137"/>
      <c r="E308" s="214"/>
      <c r="F308" s="101">
        <v>1</v>
      </c>
      <c r="G308" s="102" t="s">
        <v>67</v>
      </c>
      <c r="I308" s="110">
        <f>IF(NOT(ISBLANK($B308)),VLOOKUP($B308,specdata,2,FALSE()),"")</f>
        <v>1</v>
      </c>
      <c r="J308" s="110">
        <f>VLOOKUP(G308,AvailabilityData,2,FALSE())</f>
        <v>0</v>
      </c>
      <c r="K308" s="110">
        <f>I308*J308</f>
        <v>0</v>
      </c>
      <c r="L308" s="43">
        <v>1</v>
      </c>
      <c r="N308" s="51" t="s">
        <v>78</v>
      </c>
    </row>
    <row r="309" spans="1:14" ht="30" customHeight="1" x14ac:dyDescent="0.3">
      <c r="A309" s="239" t="str">
        <f>IF(L309=1,"MOB-"&amp;TEXT(COUNTIF($L$3:L309, "1"), "0"), "")</f>
        <v>MOB-240</v>
      </c>
      <c r="B309" s="98" t="s">
        <v>10</v>
      </c>
      <c r="C309" s="349" t="s">
        <v>2320</v>
      </c>
      <c r="D309" s="137"/>
      <c r="E309" s="214"/>
      <c r="F309" s="101">
        <v>1</v>
      </c>
      <c r="G309" s="88" t="s">
        <v>67</v>
      </c>
      <c r="I309" s="110">
        <f>IF(NOT(ISBLANK($B309)),VLOOKUP($B309,specdata,2,FALSE()),"")</f>
        <v>1</v>
      </c>
      <c r="J309" s="110">
        <f>VLOOKUP(G309,AvailabilityData,2,FALSE())</f>
        <v>0</v>
      </c>
      <c r="K309" s="110">
        <f>I309*J309</f>
        <v>0</v>
      </c>
      <c r="L309" s="43">
        <v>1</v>
      </c>
      <c r="N309" s="51" t="s">
        <v>78</v>
      </c>
    </row>
    <row r="310" spans="1:14" x14ac:dyDescent="0.3">
      <c r="A310" s="249"/>
      <c r="B310" s="53"/>
      <c r="C310" s="344" t="s">
        <v>2321</v>
      </c>
      <c r="D310" s="127"/>
      <c r="E310" s="223"/>
      <c r="F310" s="75"/>
      <c r="G310" s="411"/>
    </row>
    <row r="311" spans="1:14" ht="30" customHeight="1" x14ac:dyDescent="0.3">
      <c r="A311" s="239" t="str">
        <f>IF(L311=1,"MOB-"&amp;TEXT(COUNTIF($L$3:L311, "1"), "0"), "")</f>
        <v>MOB-241</v>
      </c>
      <c r="B311" s="77" t="s">
        <v>10</v>
      </c>
      <c r="C311" s="358" t="s">
        <v>2322</v>
      </c>
      <c r="D311" s="130"/>
      <c r="E311" s="262"/>
      <c r="F311" s="116">
        <v>1</v>
      </c>
      <c r="G311" s="117" t="s">
        <v>67</v>
      </c>
      <c r="I311" s="110">
        <f t="shared" ref="I311:I318" si="30">IF(NOT(ISBLANK($B311)),VLOOKUP($B311,specdata,2,FALSE()),"")</f>
        <v>1</v>
      </c>
      <c r="J311" s="110">
        <f t="shared" ref="J311:J318" si="31">VLOOKUP(G311,AvailabilityData,2,FALSE())</f>
        <v>0</v>
      </c>
      <c r="K311" s="110">
        <f t="shared" ref="K311:K318" si="32">I311*J311</f>
        <v>0</v>
      </c>
      <c r="L311" s="43">
        <v>1</v>
      </c>
      <c r="N311" s="51" t="s">
        <v>78</v>
      </c>
    </row>
    <row r="312" spans="1:14" ht="30" customHeight="1" x14ac:dyDescent="0.3">
      <c r="A312" s="239" t="str">
        <f>IF(L312=1,"MOB-"&amp;TEXT(COUNTIF($L$3:L312, "1"), "0"), "")</f>
        <v>MOB-242</v>
      </c>
      <c r="B312" s="83" t="s">
        <v>10</v>
      </c>
      <c r="C312" s="349" t="s">
        <v>2323</v>
      </c>
      <c r="D312" s="137"/>
      <c r="E312" s="214"/>
      <c r="F312" s="101">
        <v>1</v>
      </c>
      <c r="G312" s="102" t="s">
        <v>67</v>
      </c>
      <c r="I312" s="110">
        <f t="shared" si="30"/>
        <v>1</v>
      </c>
      <c r="J312" s="110">
        <f t="shared" si="31"/>
        <v>0</v>
      </c>
      <c r="K312" s="110">
        <f t="shared" si="32"/>
        <v>0</v>
      </c>
      <c r="L312" s="43">
        <v>1</v>
      </c>
      <c r="N312" s="51" t="s">
        <v>78</v>
      </c>
    </row>
    <row r="313" spans="1:14" ht="30" customHeight="1" x14ac:dyDescent="0.3">
      <c r="A313" s="239" t="str">
        <f>IF(L313=1,"MOB-"&amp;TEXT(COUNTIF($L$3:L313, "1"), "0"), "")</f>
        <v>MOB-243</v>
      </c>
      <c r="B313" s="83" t="s">
        <v>10</v>
      </c>
      <c r="C313" s="349" t="s">
        <v>2324</v>
      </c>
      <c r="D313" s="137"/>
      <c r="E313" s="214"/>
      <c r="F313" s="101">
        <v>1</v>
      </c>
      <c r="G313" s="102" t="s">
        <v>67</v>
      </c>
      <c r="I313" s="110">
        <f t="shared" si="30"/>
        <v>1</v>
      </c>
      <c r="J313" s="110">
        <f t="shared" si="31"/>
        <v>0</v>
      </c>
      <c r="K313" s="110">
        <f t="shared" si="32"/>
        <v>0</v>
      </c>
      <c r="L313" s="43">
        <v>1</v>
      </c>
      <c r="N313" s="51" t="s">
        <v>78</v>
      </c>
    </row>
    <row r="314" spans="1:14" ht="30" customHeight="1" x14ac:dyDescent="0.3">
      <c r="A314" s="239" t="str">
        <f>IF(L314=1,"MOB-"&amp;TEXT(COUNTIF($L$3:L314, "1"), "0"), "")</f>
        <v>MOB-244</v>
      </c>
      <c r="B314" s="83" t="s">
        <v>10</v>
      </c>
      <c r="C314" s="349" t="s">
        <v>2325</v>
      </c>
      <c r="D314" s="137"/>
      <c r="E314" s="214"/>
      <c r="F314" s="101">
        <v>1</v>
      </c>
      <c r="G314" s="102" t="s">
        <v>67</v>
      </c>
      <c r="I314" s="110">
        <f t="shared" si="30"/>
        <v>1</v>
      </c>
      <c r="J314" s="110">
        <f t="shared" si="31"/>
        <v>0</v>
      </c>
      <c r="K314" s="110">
        <f t="shared" si="32"/>
        <v>0</v>
      </c>
      <c r="L314" s="43">
        <v>1</v>
      </c>
      <c r="N314" s="51" t="s">
        <v>78</v>
      </c>
    </row>
    <row r="315" spans="1:14" ht="30" customHeight="1" x14ac:dyDescent="0.3">
      <c r="A315" s="239" t="str">
        <f>IF(L315=1,"MOB-"&amp;TEXT(COUNTIF($L$3:L315, "1"), "0"), "")</f>
        <v>MOB-245</v>
      </c>
      <c r="B315" s="83" t="s">
        <v>10</v>
      </c>
      <c r="C315" s="349" t="s">
        <v>2326</v>
      </c>
      <c r="D315" s="137"/>
      <c r="E315" s="214"/>
      <c r="F315" s="101">
        <v>1</v>
      </c>
      <c r="G315" s="102" t="s">
        <v>67</v>
      </c>
      <c r="I315" s="110">
        <f t="shared" si="30"/>
        <v>1</v>
      </c>
      <c r="J315" s="110">
        <f t="shared" si="31"/>
        <v>0</v>
      </c>
      <c r="K315" s="110">
        <f t="shared" si="32"/>
        <v>0</v>
      </c>
      <c r="L315" s="43">
        <v>1</v>
      </c>
      <c r="N315" s="51" t="s">
        <v>78</v>
      </c>
    </row>
    <row r="316" spans="1:14" ht="30" customHeight="1" x14ac:dyDescent="0.3">
      <c r="A316" s="239" t="str">
        <f>IF(L316=1,"MOB-"&amp;TEXT(COUNTIF($L$3:L316, "1"), "0"), "")</f>
        <v>MOB-246</v>
      </c>
      <c r="B316" s="83" t="s">
        <v>10</v>
      </c>
      <c r="C316" s="349" t="s">
        <v>2327</v>
      </c>
      <c r="D316" s="137"/>
      <c r="E316" s="214"/>
      <c r="F316" s="101">
        <v>1</v>
      </c>
      <c r="G316" s="102" t="s">
        <v>67</v>
      </c>
      <c r="I316" s="110">
        <f t="shared" si="30"/>
        <v>1</v>
      </c>
      <c r="J316" s="110">
        <f t="shared" si="31"/>
        <v>0</v>
      </c>
      <c r="K316" s="110">
        <f t="shared" si="32"/>
        <v>0</v>
      </c>
      <c r="L316" s="43">
        <v>1</v>
      </c>
      <c r="N316" s="51" t="s">
        <v>78</v>
      </c>
    </row>
    <row r="317" spans="1:14" ht="30" customHeight="1" x14ac:dyDescent="0.3">
      <c r="A317" s="239" t="str">
        <f>IF(L317=1,"MOB-"&amp;TEXT(COUNTIF($L$3:L317, "1"), "0"), "")</f>
        <v>MOB-247</v>
      </c>
      <c r="B317" s="83" t="s">
        <v>10</v>
      </c>
      <c r="C317" s="349" t="s">
        <v>2328</v>
      </c>
      <c r="D317" s="137"/>
      <c r="E317" s="214"/>
      <c r="F317" s="101">
        <v>1</v>
      </c>
      <c r="G317" s="102" t="s">
        <v>67</v>
      </c>
      <c r="I317" s="110">
        <f t="shared" si="30"/>
        <v>1</v>
      </c>
      <c r="J317" s="110">
        <f t="shared" si="31"/>
        <v>0</v>
      </c>
      <c r="K317" s="110">
        <f t="shared" si="32"/>
        <v>0</v>
      </c>
      <c r="L317" s="43">
        <v>1</v>
      </c>
      <c r="N317" s="51" t="s">
        <v>78</v>
      </c>
    </row>
    <row r="318" spans="1:14" ht="31.2" x14ac:dyDescent="0.3">
      <c r="A318" s="239" t="str">
        <f>IF(L318=1,"MOB-"&amp;TEXT(COUNTIF($L$3:L318, "1"), "0"), "")</f>
        <v>MOB-248</v>
      </c>
      <c r="B318" s="98" t="s">
        <v>10</v>
      </c>
      <c r="C318" s="189" t="s">
        <v>2329</v>
      </c>
      <c r="D318" s="137"/>
      <c r="E318" s="214"/>
      <c r="F318" s="101">
        <v>1</v>
      </c>
      <c r="G318" s="88" t="s">
        <v>67</v>
      </c>
      <c r="I318" s="110">
        <f t="shared" si="30"/>
        <v>1</v>
      </c>
      <c r="J318" s="110">
        <f t="shared" si="31"/>
        <v>0</v>
      </c>
      <c r="K318" s="110">
        <f t="shared" si="32"/>
        <v>0</v>
      </c>
      <c r="L318" s="43">
        <v>1</v>
      </c>
      <c r="N318" s="51" t="s">
        <v>78</v>
      </c>
    </row>
    <row r="319" spans="1:14" x14ac:dyDescent="0.3">
      <c r="A319" s="247"/>
      <c r="B319" s="121"/>
      <c r="C319" s="346" t="s">
        <v>2330</v>
      </c>
      <c r="D319" s="123"/>
      <c r="E319" s="222"/>
      <c r="F319" s="125"/>
      <c r="G319" s="411"/>
    </row>
    <row r="320" spans="1:14" ht="15" customHeight="1" x14ac:dyDescent="0.3">
      <c r="A320" s="249"/>
      <c r="B320" s="53"/>
      <c r="C320" s="352" t="s">
        <v>2331</v>
      </c>
      <c r="D320" s="127"/>
      <c r="E320" s="223"/>
      <c r="F320" s="75"/>
      <c r="G320" s="411"/>
    </row>
    <row r="321" spans="1:14" ht="62.4" x14ac:dyDescent="0.3">
      <c r="A321" s="239" t="str">
        <f>IF(L321=1,"MOB-"&amp;TEXT(COUNTIF($L$3:L321, "1"), "0"), "")</f>
        <v>MOB-249</v>
      </c>
      <c r="B321" s="77" t="s">
        <v>10</v>
      </c>
      <c r="C321" s="347" t="s">
        <v>2332</v>
      </c>
      <c r="D321" s="130"/>
      <c r="E321" s="262"/>
      <c r="F321" s="116">
        <v>1</v>
      </c>
      <c r="G321" s="117" t="s">
        <v>67</v>
      </c>
      <c r="I321" s="110">
        <f>IF(NOT(ISBLANK($B321)),VLOOKUP($B321,specdata,2,FALSE()),"")</f>
        <v>1</v>
      </c>
      <c r="J321" s="110">
        <f>VLOOKUP(G321,AvailabilityData,2,FALSE())</f>
        <v>0</v>
      </c>
      <c r="K321" s="110">
        <f>I321*J321</f>
        <v>0</v>
      </c>
      <c r="L321" s="43">
        <v>1</v>
      </c>
      <c r="N321" s="51" t="s">
        <v>78</v>
      </c>
    </row>
    <row r="322" spans="1:14" ht="46.8" x14ac:dyDescent="0.3">
      <c r="A322" s="239" t="str">
        <f>IF(L322=1,"MOB-"&amp;TEXT(COUNTIF($L$3:L322, "1"), "0"), "")</f>
        <v>MOB-250</v>
      </c>
      <c r="B322" s="98" t="s">
        <v>10</v>
      </c>
      <c r="C322" s="189" t="s">
        <v>2333</v>
      </c>
      <c r="D322" s="137"/>
      <c r="E322" s="214"/>
      <c r="F322" s="101">
        <v>1</v>
      </c>
      <c r="G322" s="88" t="s">
        <v>67</v>
      </c>
      <c r="I322" s="110">
        <f>IF(NOT(ISBLANK($B322)),VLOOKUP($B322,specdata,2,FALSE()),"")</f>
        <v>1</v>
      </c>
      <c r="J322" s="110">
        <f>VLOOKUP(G322,AvailabilityData,2,FALSE())</f>
        <v>0</v>
      </c>
      <c r="K322" s="110">
        <f>I322*J322</f>
        <v>0</v>
      </c>
      <c r="L322" s="43">
        <v>1</v>
      </c>
      <c r="N322" s="51" t="s">
        <v>78</v>
      </c>
    </row>
    <row r="323" spans="1:14" ht="15" customHeight="1" x14ac:dyDescent="0.3">
      <c r="A323" s="249"/>
      <c r="B323" s="53"/>
      <c r="C323" s="352" t="s">
        <v>2334</v>
      </c>
      <c r="D323" s="127"/>
      <c r="E323" s="223"/>
      <c r="F323" s="75"/>
      <c r="G323" s="411"/>
    </row>
    <row r="324" spans="1:14" ht="62.4" x14ac:dyDescent="0.3">
      <c r="A324" s="239" t="str">
        <f>IF(L324=1,"MOB-"&amp;TEXT(COUNTIF($L$3:L324, "1"), "0"), "")</f>
        <v>MOB-251</v>
      </c>
      <c r="B324" s="77" t="s">
        <v>10</v>
      </c>
      <c r="C324" s="347" t="s">
        <v>2335</v>
      </c>
      <c r="D324" s="130"/>
      <c r="E324" s="262"/>
      <c r="F324" s="116">
        <v>1</v>
      </c>
      <c r="G324" s="117" t="s">
        <v>67</v>
      </c>
      <c r="I324" s="110">
        <f>IF(NOT(ISBLANK($B324)),VLOOKUP($B324,specdata,2,FALSE()),"")</f>
        <v>1</v>
      </c>
      <c r="J324" s="110">
        <f>VLOOKUP(G324,AvailabilityData,2,FALSE())</f>
        <v>0</v>
      </c>
      <c r="K324" s="110">
        <f>I324*J324</f>
        <v>0</v>
      </c>
      <c r="L324" s="43">
        <v>1</v>
      </c>
      <c r="N324" s="51" t="s">
        <v>78</v>
      </c>
    </row>
    <row r="325" spans="1:14" ht="46.8" x14ac:dyDescent="0.3">
      <c r="A325" s="239" t="str">
        <f>IF(L325=1,"MOB-"&amp;TEXT(COUNTIF($L$3:L325, "1"), "0"), "")</f>
        <v>MOB-252</v>
      </c>
      <c r="B325" s="83" t="s">
        <v>10</v>
      </c>
      <c r="C325" s="189" t="s">
        <v>2336</v>
      </c>
      <c r="D325" s="137"/>
      <c r="E325" s="214"/>
      <c r="F325" s="101">
        <v>1</v>
      </c>
      <c r="G325" s="102" t="s">
        <v>67</v>
      </c>
      <c r="I325" s="110">
        <f>IF(NOT(ISBLANK($B325)),VLOOKUP($B325,specdata,2,FALSE()),"")</f>
        <v>1</v>
      </c>
      <c r="J325" s="110">
        <f>VLOOKUP(G325,AvailabilityData,2,FALSE())</f>
        <v>0</v>
      </c>
      <c r="K325" s="110">
        <f>I325*J325</f>
        <v>0</v>
      </c>
      <c r="L325" s="43">
        <v>1</v>
      </c>
      <c r="N325" s="51" t="s">
        <v>78</v>
      </c>
    </row>
    <row r="326" spans="1:14" ht="46.8" x14ac:dyDescent="0.3">
      <c r="A326" s="239" t="str">
        <f>IF(L326=1,"MOB-"&amp;TEXT(COUNTIF($L$3:L326, "1"), "0"), "")</f>
        <v>MOB-253</v>
      </c>
      <c r="B326" s="83" t="s">
        <v>10</v>
      </c>
      <c r="C326" s="189" t="s">
        <v>2337</v>
      </c>
      <c r="D326" s="137"/>
      <c r="E326" s="214"/>
      <c r="F326" s="101">
        <v>1</v>
      </c>
      <c r="G326" s="102" t="s">
        <v>67</v>
      </c>
      <c r="I326" s="110">
        <f>IF(NOT(ISBLANK($B326)),VLOOKUP($B326,specdata,2,FALSE()),"")</f>
        <v>1</v>
      </c>
      <c r="J326" s="110">
        <f>VLOOKUP(G326,AvailabilityData,2,FALSE())</f>
        <v>0</v>
      </c>
      <c r="K326" s="110">
        <f>I326*J326</f>
        <v>0</v>
      </c>
      <c r="L326" s="43">
        <v>1</v>
      </c>
      <c r="N326" s="51" t="s">
        <v>78</v>
      </c>
    </row>
    <row r="327" spans="1:14" ht="46.8" x14ac:dyDescent="0.3">
      <c r="A327" s="239" t="str">
        <f>IF(L327=1,"MOB-"&amp;TEXT(COUNTIF($L$3:L327, "1"), "0"), "")</f>
        <v>MOB-254</v>
      </c>
      <c r="B327" s="83" t="s">
        <v>10</v>
      </c>
      <c r="C327" s="189" t="s">
        <v>2338</v>
      </c>
      <c r="D327" s="137"/>
      <c r="E327" s="214"/>
      <c r="F327" s="101">
        <v>1</v>
      </c>
      <c r="G327" s="102" t="s">
        <v>67</v>
      </c>
      <c r="I327" s="110">
        <f>IF(NOT(ISBLANK($B327)),VLOOKUP($B327,specdata,2,FALSE()),"")</f>
        <v>1</v>
      </c>
      <c r="J327" s="110">
        <f>VLOOKUP(G327,AvailabilityData,2,FALSE())</f>
        <v>0</v>
      </c>
      <c r="K327" s="110">
        <f>I327*J327</f>
        <v>0</v>
      </c>
      <c r="L327" s="43">
        <v>1</v>
      </c>
      <c r="N327" s="51" t="s">
        <v>78</v>
      </c>
    </row>
    <row r="328" spans="1:14" ht="31.2" x14ac:dyDescent="0.3">
      <c r="A328" s="239" t="str">
        <f>IF(L328=1,"MOB-"&amp;TEXT(COUNTIF($L$3:L328, "1"), "0"), "")</f>
        <v>MOB-255</v>
      </c>
      <c r="B328" s="98" t="s">
        <v>10</v>
      </c>
      <c r="C328" s="189" t="s">
        <v>2339</v>
      </c>
      <c r="D328" s="137"/>
      <c r="E328" s="214"/>
      <c r="F328" s="101">
        <v>1</v>
      </c>
      <c r="G328" s="88" t="s">
        <v>67</v>
      </c>
      <c r="I328" s="110">
        <f>IF(NOT(ISBLANK($B328)),VLOOKUP($B328,specdata,2,FALSE()),"")</f>
        <v>1</v>
      </c>
      <c r="J328" s="110">
        <f>VLOOKUP(G328,AvailabilityData,2,FALSE())</f>
        <v>0</v>
      </c>
      <c r="K328" s="110">
        <f>I328*J328</f>
        <v>0</v>
      </c>
      <c r="L328" s="43">
        <v>1</v>
      </c>
      <c r="N328" s="51" t="s">
        <v>78</v>
      </c>
    </row>
    <row r="329" spans="1:14" ht="15" customHeight="1" x14ac:dyDescent="0.3">
      <c r="A329" s="249"/>
      <c r="B329" s="53"/>
      <c r="C329" s="352" t="s">
        <v>2340</v>
      </c>
      <c r="D329" s="127"/>
      <c r="E329" s="223"/>
      <c r="F329" s="75"/>
      <c r="G329" s="411"/>
    </row>
    <row r="330" spans="1:14" ht="31.2" x14ac:dyDescent="0.3">
      <c r="A330" s="239" t="str">
        <f>IF(L330=1,"MOB-"&amp;TEXT(COUNTIF($L$3:L330, "1"), "0"), "")</f>
        <v>MOB-256</v>
      </c>
      <c r="B330" s="112" t="s">
        <v>10</v>
      </c>
      <c r="C330" s="347" t="s">
        <v>2341</v>
      </c>
      <c r="D330" s="130"/>
      <c r="E330" s="262"/>
      <c r="F330" s="116">
        <v>1</v>
      </c>
      <c r="G330" s="82" t="s">
        <v>67</v>
      </c>
      <c r="I330" s="110">
        <f>IF(NOT(ISBLANK($B330)),VLOOKUP($B330,specdata,2,FALSE()),"")</f>
        <v>1</v>
      </c>
      <c r="J330" s="110">
        <f>VLOOKUP(G330,AvailabilityData,2,FALSE())</f>
        <v>0</v>
      </c>
      <c r="K330" s="110">
        <f>I330*J330</f>
        <v>0</v>
      </c>
      <c r="L330" s="43">
        <v>1</v>
      </c>
      <c r="N330" s="51" t="s">
        <v>78</v>
      </c>
    </row>
    <row r="331" spans="1:14" x14ac:dyDescent="0.3">
      <c r="A331" s="249"/>
      <c r="B331" s="53"/>
      <c r="C331" s="352" t="s">
        <v>2342</v>
      </c>
      <c r="D331" s="127"/>
      <c r="E331" s="223"/>
      <c r="F331" s="75"/>
      <c r="G331" s="411"/>
    </row>
    <row r="332" spans="1:14" ht="31.2" x14ac:dyDescent="0.3">
      <c r="A332" s="239" t="str">
        <f>IF(L332=1,"MOB-"&amp;TEXT(COUNTIF($L$3:L332, "1"), "0"), "")</f>
        <v>MOB-257</v>
      </c>
      <c r="B332" s="77" t="s">
        <v>10</v>
      </c>
      <c r="C332" s="347" t="s">
        <v>2343</v>
      </c>
      <c r="D332" s="130"/>
      <c r="E332" s="262"/>
      <c r="F332" s="116">
        <v>1</v>
      </c>
      <c r="G332" s="117" t="s">
        <v>67</v>
      </c>
      <c r="I332" s="110">
        <f>IF(NOT(ISBLANK($B332)),VLOOKUP($B332,specdata,2,FALSE()),"")</f>
        <v>1</v>
      </c>
      <c r="J332" s="110">
        <f>VLOOKUP(G332,AvailabilityData,2,FALSE())</f>
        <v>0</v>
      </c>
      <c r="K332" s="110">
        <f>I332*J332</f>
        <v>0</v>
      </c>
      <c r="L332" s="43">
        <v>1</v>
      </c>
      <c r="N332" s="51" t="s">
        <v>78</v>
      </c>
    </row>
    <row r="333" spans="1:14" ht="30" customHeight="1" x14ac:dyDescent="0.3">
      <c r="A333" s="239" t="str">
        <f>IF(L333=1,"MOB-"&amp;TEXT(COUNTIF($L$3:L333, "1"), "0"), "")</f>
        <v>MOB-258</v>
      </c>
      <c r="B333" s="83" t="s">
        <v>10</v>
      </c>
      <c r="C333" s="189" t="s">
        <v>2344</v>
      </c>
      <c r="D333" s="137"/>
      <c r="E333" s="214"/>
      <c r="F333" s="101">
        <v>1</v>
      </c>
      <c r="G333" s="102" t="s">
        <v>67</v>
      </c>
      <c r="I333" s="110">
        <f>IF(NOT(ISBLANK($B333)),VLOOKUP($B333,specdata,2,FALSE()),"")</f>
        <v>1</v>
      </c>
      <c r="J333" s="110">
        <f>VLOOKUP(G333,AvailabilityData,2,FALSE())</f>
        <v>0</v>
      </c>
      <c r="K333" s="110">
        <f>I333*J333</f>
        <v>0</v>
      </c>
      <c r="L333" s="43">
        <v>1</v>
      </c>
      <c r="N333" s="51" t="s">
        <v>78</v>
      </c>
    </row>
    <row r="334" spans="1:14" ht="31.2" x14ac:dyDescent="0.3">
      <c r="A334" s="239" t="str">
        <f>IF(L334=1,"MOB-"&amp;TEXT(COUNTIF($L$3:L334, "1"), "0"), "")</f>
        <v>MOB-259</v>
      </c>
      <c r="B334" s="98" t="s">
        <v>10</v>
      </c>
      <c r="C334" s="189" t="s">
        <v>2345</v>
      </c>
      <c r="D334" s="137"/>
      <c r="E334" s="214"/>
      <c r="F334" s="101">
        <v>1</v>
      </c>
      <c r="G334" s="88" t="s">
        <v>67</v>
      </c>
      <c r="I334" s="110">
        <f>IF(NOT(ISBLANK($B334)),VLOOKUP($B334,specdata,2,FALSE()),"")</f>
        <v>1</v>
      </c>
      <c r="J334" s="110">
        <f>VLOOKUP(G334,AvailabilityData,2,FALSE())</f>
        <v>0</v>
      </c>
      <c r="K334" s="110">
        <f>I334*J334</f>
        <v>0</v>
      </c>
      <c r="L334" s="43">
        <v>1</v>
      </c>
      <c r="N334" s="51" t="s">
        <v>78</v>
      </c>
    </row>
    <row r="335" spans="1:14" x14ac:dyDescent="0.3">
      <c r="A335" s="249"/>
      <c r="B335" s="53"/>
      <c r="C335" s="118" t="s">
        <v>2346</v>
      </c>
      <c r="D335" s="127"/>
      <c r="E335" s="223"/>
      <c r="F335" s="75"/>
      <c r="G335" s="411"/>
    </row>
    <row r="336" spans="1:14" ht="62.4" x14ac:dyDescent="0.3">
      <c r="A336" s="239" t="str">
        <f>IF(L336=1,"MOB-"&amp;TEXT(COUNTIF($L$3:L336, "1"), "0"), "")</f>
        <v>MOB-260</v>
      </c>
      <c r="B336" s="112" t="s">
        <v>10</v>
      </c>
      <c r="C336" s="347" t="s">
        <v>2347</v>
      </c>
      <c r="D336" s="130"/>
      <c r="E336" s="262"/>
      <c r="F336" s="116">
        <v>1</v>
      </c>
      <c r="G336" s="82" t="s">
        <v>67</v>
      </c>
      <c r="I336" s="110">
        <f>IF(NOT(ISBLANK($B336)),VLOOKUP($B336,specdata,2,FALSE()),"")</f>
        <v>1</v>
      </c>
      <c r="J336" s="110">
        <f>VLOOKUP(G336,AvailabilityData,2,FALSE())</f>
        <v>0</v>
      </c>
      <c r="K336" s="110">
        <f>I336*J336</f>
        <v>0</v>
      </c>
      <c r="L336" s="43">
        <v>1</v>
      </c>
      <c r="N336" s="51" t="s">
        <v>78</v>
      </c>
    </row>
    <row r="337" spans="1:14" ht="31.2" x14ac:dyDescent="0.3">
      <c r="A337" s="249"/>
      <c r="B337" s="53"/>
      <c r="C337" s="344" t="s">
        <v>2348</v>
      </c>
      <c r="D337" s="127"/>
      <c r="E337" s="223"/>
      <c r="F337" s="75"/>
      <c r="G337" s="411"/>
    </row>
    <row r="338" spans="1:14" ht="46.8" x14ac:dyDescent="0.3">
      <c r="A338" s="239" t="str">
        <f>IF(L338=1,"MOB-"&amp;TEXT(COUNTIF($L$3:L338, "1"), "0"), "")</f>
        <v>MOB-261</v>
      </c>
      <c r="B338" s="77" t="s">
        <v>10</v>
      </c>
      <c r="C338" s="358" t="s">
        <v>2349</v>
      </c>
      <c r="D338" s="130"/>
      <c r="E338" s="262"/>
      <c r="F338" s="116">
        <v>1</v>
      </c>
      <c r="G338" s="117" t="s">
        <v>67</v>
      </c>
      <c r="I338" s="110">
        <f t="shared" ref="I338:I345" si="33">IF(NOT(ISBLANK($B338)),VLOOKUP($B338,specdata,2,FALSE()),"")</f>
        <v>1</v>
      </c>
      <c r="J338" s="110">
        <f t="shared" ref="J338:J345" si="34">VLOOKUP(G338,AvailabilityData,2,FALSE())</f>
        <v>0</v>
      </c>
      <c r="K338" s="110">
        <f t="shared" ref="K338:K345" si="35">I338*J338</f>
        <v>0</v>
      </c>
      <c r="L338" s="43">
        <v>1</v>
      </c>
      <c r="N338" s="51" t="s">
        <v>78</v>
      </c>
    </row>
    <row r="339" spans="1:14" ht="30" customHeight="1" x14ac:dyDescent="0.3">
      <c r="A339" s="239" t="str">
        <f>IF(L339=1,"MOB-"&amp;TEXT(COUNTIF($L$3:L339, "1"), "0"), "")</f>
        <v>MOB-262</v>
      </c>
      <c r="B339" s="83" t="s">
        <v>10</v>
      </c>
      <c r="C339" s="349" t="s">
        <v>2350</v>
      </c>
      <c r="D339" s="137"/>
      <c r="E339" s="214"/>
      <c r="F339" s="101">
        <v>1</v>
      </c>
      <c r="G339" s="102" t="s">
        <v>67</v>
      </c>
      <c r="I339" s="110">
        <f t="shared" si="33"/>
        <v>1</v>
      </c>
      <c r="J339" s="110">
        <f t="shared" si="34"/>
        <v>0</v>
      </c>
      <c r="K339" s="110">
        <f t="shared" si="35"/>
        <v>0</v>
      </c>
      <c r="L339" s="43">
        <v>1</v>
      </c>
      <c r="N339" s="51" t="s">
        <v>78</v>
      </c>
    </row>
    <row r="340" spans="1:14" ht="31.2" x14ac:dyDescent="0.3">
      <c r="A340" s="239" t="str">
        <f>IF(L340=1,"MOB-"&amp;TEXT(COUNTIF($L$3:L340, "1"), "0"), "")</f>
        <v>MOB-263</v>
      </c>
      <c r="B340" s="83" t="s">
        <v>10</v>
      </c>
      <c r="C340" s="349" t="s">
        <v>2351</v>
      </c>
      <c r="D340" s="137"/>
      <c r="E340" s="214"/>
      <c r="F340" s="101">
        <v>1</v>
      </c>
      <c r="G340" s="102" t="s">
        <v>67</v>
      </c>
      <c r="I340" s="110">
        <f t="shared" si="33"/>
        <v>1</v>
      </c>
      <c r="J340" s="110">
        <f t="shared" si="34"/>
        <v>0</v>
      </c>
      <c r="K340" s="110">
        <f t="shared" si="35"/>
        <v>0</v>
      </c>
      <c r="L340" s="43">
        <v>1</v>
      </c>
      <c r="N340" s="51" t="s">
        <v>78</v>
      </c>
    </row>
    <row r="341" spans="1:14" ht="31.2" x14ac:dyDescent="0.3">
      <c r="A341" s="239" t="str">
        <f>IF(L341=1,"MOB-"&amp;TEXT(COUNTIF($L$3:L341, "1"), "0"), "")</f>
        <v>MOB-264</v>
      </c>
      <c r="B341" s="83" t="s">
        <v>10</v>
      </c>
      <c r="C341" s="349" t="s">
        <v>2352</v>
      </c>
      <c r="D341" s="137"/>
      <c r="E341" s="214"/>
      <c r="F341" s="101">
        <v>1</v>
      </c>
      <c r="G341" s="102" t="s">
        <v>67</v>
      </c>
      <c r="I341" s="110">
        <f t="shared" si="33"/>
        <v>1</v>
      </c>
      <c r="J341" s="110">
        <f t="shared" si="34"/>
        <v>0</v>
      </c>
      <c r="K341" s="110">
        <f t="shared" si="35"/>
        <v>0</v>
      </c>
      <c r="L341" s="43">
        <v>1</v>
      </c>
      <c r="N341" s="51" t="s">
        <v>78</v>
      </c>
    </row>
    <row r="342" spans="1:14" ht="31.2" x14ac:dyDescent="0.3">
      <c r="A342" s="239" t="str">
        <f>IF(L342=1,"MOB-"&amp;TEXT(COUNTIF($L$3:L342, "1"), "0"), "")</f>
        <v>MOB-265</v>
      </c>
      <c r="B342" s="83" t="s">
        <v>10</v>
      </c>
      <c r="C342" s="349" t="s">
        <v>2353</v>
      </c>
      <c r="D342" s="137"/>
      <c r="E342" s="214"/>
      <c r="F342" s="101">
        <v>1</v>
      </c>
      <c r="G342" s="102" t="s">
        <v>67</v>
      </c>
      <c r="I342" s="110">
        <f t="shared" si="33"/>
        <v>1</v>
      </c>
      <c r="J342" s="110">
        <f t="shared" si="34"/>
        <v>0</v>
      </c>
      <c r="K342" s="110">
        <f t="shared" si="35"/>
        <v>0</v>
      </c>
      <c r="L342" s="43">
        <v>1</v>
      </c>
      <c r="N342" s="51" t="s">
        <v>78</v>
      </c>
    </row>
    <row r="343" spans="1:14" ht="31.2" x14ac:dyDescent="0.3">
      <c r="A343" s="239" t="str">
        <f>IF(L343=1,"MOB-"&amp;TEXT(COUNTIF($L$3:L343, "1"), "0"), "")</f>
        <v>MOB-266</v>
      </c>
      <c r="B343" s="83" t="s">
        <v>10</v>
      </c>
      <c r="C343" s="349" t="s">
        <v>2354</v>
      </c>
      <c r="D343" s="137"/>
      <c r="E343" s="214"/>
      <c r="F343" s="101">
        <v>1</v>
      </c>
      <c r="G343" s="102" t="s">
        <v>67</v>
      </c>
      <c r="I343" s="110">
        <f t="shared" si="33"/>
        <v>1</v>
      </c>
      <c r="J343" s="110">
        <f t="shared" si="34"/>
        <v>0</v>
      </c>
      <c r="K343" s="110">
        <f t="shared" si="35"/>
        <v>0</v>
      </c>
      <c r="L343" s="43">
        <v>1</v>
      </c>
      <c r="N343" s="51" t="s">
        <v>78</v>
      </c>
    </row>
    <row r="344" spans="1:14" ht="31.2" x14ac:dyDescent="0.3">
      <c r="A344" s="239" t="str">
        <f>IF(L344=1,"MOB-"&amp;TEXT(COUNTIF($L$3:L344, "1"), "0"), "")</f>
        <v>MOB-267</v>
      </c>
      <c r="B344" s="83" t="s">
        <v>10</v>
      </c>
      <c r="C344" s="349" t="s">
        <v>2355</v>
      </c>
      <c r="D344" s="137"/>
      <c r="E344" s="214"/>
      <c r="F344" s="101">
        <v>1</v>
      </c>
      <c r="G344" s="102" t="s">
        <v>67</v>
      </c>
      <c r="I344" s="110">
        <f t="shared" si="33"/>
        <v>1</v>
      </c>
      <c r="J344" s="110">
        <f t="shared" si="34"/>
        <v>0</v>
      </c>
      <c r="K344" s="110">
        <f t="shared" si="35"/>
        <v>0</v>
      </c>
      <c r="L344" s="43">
        <v>1</v>
      </c>
      <c r="N344" s="51" t="s">
        <v>78</v>
      </c>
    </row>
    <row r="345" spans="1:14" ht="62.4" x14ac:dyDescent="0.3">
      <c r="A345" s="239" t="str">
        <f>IF(L345=1,"MOB-"&amp;TEXT(COUNTIF($L$3:L345, "1"), "0"), "")</f>
        <v>MOB-268</v>
      </c>
      <c r="B345" s="98" t="s">
        <v>10</v>
      </c>
      <c r="C345" s="349" t="s">
        <v>2356</v>
      </c>
      <c r="D345" s="137"/>
      <c r="E345" s="214"/>
      <c r="F345" s="101">
        <v>1</v>
      </c>
      <c r="G345" s="88" t="s">
        <v>67</v>
      </c>
      <c r="I345" s="110">
        <f t="shared" si="33"/>
        <v>1</v>
      </c>
      <c r="J345" s="110">
        <f t="shared" si="34"/>
        <v>0</v>
      </c>
      <c r="K345" s="110">
        <f t="shared" si="35"/>
        <v>0</v>
      </c>
      <c r="L345" s="43">
        <v>1</v>
      </c>
      <c r="N345" s="51" t="s">
        <v>78</v>
      </c>
    </row>
    <row r="346" spans="1:14" x14ac:dyDescent="0.3">
      <c r="A346" s="249"/>
      <c r="B346" s="53"/>
      <c r="C346" s="118" t="s">
        <v>2357</v>
      </c>
      <c r="D346" s="127"/>
      <c r="E346" s="223"/>
      <c r="F346" s="75"/>
      <c r="G346" s="411"/>
    </row>
    <row r="347" spans="1:14" ht="46.8" x14ac:dyDescent="0.3">
      <c r="A347" s="239" t="str">
        <f>IF(L347=1,"MOB-"&amp;TEXT(COUNTIF($L$3:L347, "1"), "0"), "")</f>
        <v>MOB-269</v>
      </c>
      <c r="B347" s="83" t="s">
        <v>10</v>
      </c>
      <c r="C347" s="347" t="s">
        <v>2358</v>
      </c>
      <c r="D347" s="130"/>
      <c r="E347" s="262"/>
      <c r="F347" s="116">
        <v>1</v>
      </c>
      <c r="G347" s="117" t="s">
        <v>67</v>
      </c>
      <c r="I347" s="110">
        <f>IF(NOT(ISBLANK($B347)),VLOOKUP($B347,specdata,2,FALSE()),"")</f>
        <v>1</v>
      </c>
      <c r="J347" s="110">
        <f>VLOOKUP(G347,AvailabilityData,2,FALSE())</f>
        <v>0</v>
      </c>
      <c r="K347" s="110">
        <f>I347*J347</f>
        <v>0</v>
      </c>
      <c r="L347" s="43">
        <v>1</v>
      </c>
      <c r="N347" s="51" t="s">
        <v>78</v>
      </c>
    </row>
    <row r="348" spans="1:14" ht="31.2" x14ac:dyDescent="0.3">
      <c r="A348" s="239" t="str">
        <f>IF(L348=1,"MOB-"&amp;TEXT(COUNTIF($L$3:L348, "1"), "0"), "")</f>
        <v>MOB-270</v>
      </c>
      <c r="B348" s="83" t="s">
        <v>10</v>
      </c>
      <c r="C348" s="189" t="s">
        <v>2359</v>
      </c>
      <c r="D348" s="137"/>
      <c r="E348" s="214"/>
      <c r="F348" s="101">
        <v>1</v>
      </c>
      <c r="G348" s="102" t="s">
        <v>67</v>
      </c>
      <c r="I348" s="110">
        <f>IF(NOT(ISBLANK($B348)),VLOOKUP($B348,specdata,2,FALSE()),"")</f>
        <v>1</v>
      </c>
      <c r="J348" s="110">
        <f>VLOOKUP(G348,AvailabilityData,2,FALSE())</f>
        <v>0</v>
      </c>
      <c r="K348" s="110">
        <f>I348*J348</f>
        <v>0</v>
      </c>
      <c r="L348" s="43">
        <v>1</v>
      </c>
      <c r="N348" s="51" t="s">
        <v>78</v>
      </c>
    </row>
    <row r="349" spans="1:14" ht="46.8" x14ac:dyDescent="0.3">
      <c r="A349" s="239" t="str">
        <f>IF(L349=1,"MOB-"&amp;TEXT(COUNTIF($L$3:L349, "1"), "0"), "")</f>
        <v>MOB-271</v>
      </c>
      <c r="B349" s="83" t="s">
        <v>10</v>
      </c>
      <c r="C349" s="189" t="s">
        <v>2360</v>
      </c>
      <c r="D349" s="137"/>
      <c r="E349" s="214"/>
      <c r="F349" s="101">
        <v>1</v>
      </c>
      <c r="G349" s="102" t="s">
        <v>67</v>
      </c>
      <c r="I349" s="110">
        <f>IF(NOT(ISBLANK($B349)),VLOOKUP($B349,specdata,2,FALSE()),"")</f>
        <v>1</v>
      </c>
      <c r="J349" s="110">
        <f>VLOOKUP(G349,AvailabilityData,2,FALSE())</f>
        <v>0</v>
      </c>
      <c r="K349" s="110">
        <f>I349*J349</f>
        <v>0</v>
      </c>
      <c r="L349" s="43">
        <v>1</v>
      </c>
      <c r="N349" s="51" t="s">
        <v>78</v>
      </c>
    </row>
    <row r="350" spans="1:14" ht="62.4" x14ac:dyDescent="0.3">
      <c r="A350" s="239" t="str">
        <f>IF(L350=1,"MOB-"&amp;TEXT(COUNTIF($L$3:L350, "1"), "0"), "")</f>
        <v>MOB-272</v>
      </c>
      <c r="B350" s="83" t="s">
        <v>10</v>
      </c>
      <c r="C350" s="189" t="s">
        <v>2361</v>
      </c>
      <c r="D350" s="137"/>
      <c r="E350" s="214"/>
      <c r="F350" s="101">
        <v>1</v>
      </c>
      <c r="G350" s="88" t="s">
        <v>67</v>
      </c>
      <c r="I350" s="110">
        <f>IF(NOT(ISBLANK($B350)),VLOOKUP($B350,specdata,2,FALSE()),"")</f>
        <v>1</v>
      </c>
      <c r="J350" s="110">
        <f>VLOOKUP(G350,AvailabilityData,2,FALSE())</f>
        <v>0</v>
      </c>
      <c r="K350" s="110">
        <f>I350*J350</f>
        <v>0</v>
      </c>
      <c r="L350" s="43">
        <v>1</v>
      </c>
      <c r="N350" s="51" t="s">
        <v>78</v>
      </c>
    </row>
    <row r="351" spans="1:14" ht="46.8" x14ac:dyDescent="0.3">
      <c r="A351" s="249"/>
      <c r="B351" s="53"/>
      <c r="C351" s="118" t="s">
        <v>2362</v>
      </c>
      <c r="D351" s="127"/>
      <c r="E351" s="223"/>
      <c r="F351" s="75"/>
      <c r="G351" s="411"/>
    </row>
    <row r="352" spans="1:14" ht="62.4" x14ac:dyDescent="0.3">
      <c r="A352" s="239" t="str">
        <f>IF(L352=1,"MOB-"&amp;TEXT(COUNTIF($L$3:L352, "1"), "0"), "")</f>
        <v>MOB-273</v>
      </c>
      <c r="B352" s="77" t="s">
        <v>10</v>
      </c>
      <c r="C352" s="347" t="s">
        <v>2363</v>
      </c>
      <c r="D352" s="130"/>
      <c r="E352" s="262"/>
      <c r="F352" s="116">
        <v>1</v>
      </c>
      <c r="G352" s="117" t="s">
        <v>67</v>
      </c>
      <c r="I352" s="110">
        <f t="shared" ref="I352:I358" si="36">IF(NOT(ISBLANK($B352)),VLOOKUP($B352,specdata,2,FALSE()),"")</f>
        <v>1</v>
      </c>
      <c r="J352" s="110">
        <f t="shared" ref="J352:J358" si="37">VLOOKUP(G352,AvailabilityData,2,FALSE())</f>
        <v>0</v>
      </c>
      <c r="K352" s="110">
        <f t="shared" ref="K352:K358" si="38">I352*J352</f>
        <v>0</v>
      </c>
      <c r="L352" s="43">
        <v>1</v>
      </c>
      <c r="N352" s="51" t="s">
        <v>78</v>
      </c>
    </row>
    <row r="353" spans="1:14" ht="31.2" x14ac:dyDescent="0.3">
      <c r="A353" s="239" t="str">
        <f>IF(L353=1,"MOB-"&amp;TEXT(COUNTIF($L$3:L353, "1"), "0"), "")</f>
        <v>MOB-274</v>
      </c>
      <c r="B353" s="83" t="s">
        <v>10</v>
      </c>
      <c r="C353" s="189" t="s">
        <v>2364</v>
      </c>
      <c r="D353" s="137"/>
      <c r="E353" s="214"/>
      <c r="F353" s="101">
        <v>1</v>
      </c>
      <c r="G353" s="102" t="s">
        <v>67</v>
      </c>
      <c r="I353" s="110">
        <f t="shared" si="36"/>
        <v>1</v>
      </c>
      <c r="J353" s="110">
        <f t="shared" si="37"/>
        <v>0</v>
      </c>
      <c r="K353" s="110">
        <f t="shared" si="38"/>
        <v>0</v>
      </c>
      <c r="L353" s="43">
        <v>1</v>
      </c>
      <c r="N353" s="51" t="s">
        <v>78</v>
      </c>
    </row>
    <row r="354" spans="1:14" ht="46.8" x14ac:dyDescent="0.3">
      <c r="A354" s="239" t="str">
        <f>IF(L354=1,"MOB-"&amp;TEXT(COUNTIF($L$3:L354, "1"), "0"), "")</f>
        <v>MOB-275</v>
      </c>
      <c r="B354" s="83" t="s">
        <v>10</v>
      </c>
      <c r="C354" s="189" t="s">
        <v>2365</v>
      </c>
      <c r="D354" s="137"/>
      <c r="E354" s="214"/>
      <c r="F354" s="101">
        <v>1</v>
      </c>
      <c r="G354" s="102" t="s">
        <v>67</v>
      </c>
      <c r="I354" s="110">
        <f t="shared" si="36"/>
        <v>1</v>
      </c>
      <c r="J354" s="110">
        <f t="shared" si="37"/>
        <v>0</v>
      </c>
      <c r="K354" s="110">
        <f t="shared" si="38"/>
        <v>0</v>
      </c>
      <c r="L354" s="43">
        <v>1</v>
      </c>
      <c r="N354" s="51" t="s">
        <v>78</v>
      </c>
    </row>
    <row r="355" spans="1:14" ht="46.8" x14ac:dyDescent="0.3">
      <c r="A355" s="239" t="str">
        <f>IF(L355=1,"MOB-"&amp;TEXT(COUNTIF($L$3:L355, "1"), "0"), "")</f>
        <v>MOB-276</v>
      </c>
      <c r="B355" s="83" t="s">
        <v>10</v>
      </c>
      <c r="C355" s="189" t="s">
        <v>2366</v>
      </c>
      <c r="D355" s="137"/>
      <c r="E355" s="214"/>
      <c r="F355" s="101">
        <v>1</v>
      </c>
      <c r="G355" s="102" t="s">
        <v>67</v>
      </c>
      <c r="I355" s="110">
        <f t="shared" si="36"/>
        <v>1</v>
      </c>
      <c r="J355" s="110">
        <f t="shared" si="37"/>
        <v>0</v>
      </c>
      <c r="K355" s="110">
        <f t="shared" si="38"/>
        <v>0</v>
      </c>
      <c r="L355" s="43">
        <v>1</v>
      </c>
      <c r="N355" s="51" t="s">
        <v>78</v>
      </c>
    </row>
    <row r="356" spans="1:14" ht="62.4" x14ac:dyDescent="0.3">
      <c r="A356" s="239" t="str">
        <f>IF(L356=1,"MOB-"&amp;TEXT(COUNTIF($L$3:L356, "1"), "0"), "")</f>
        <v>MOB-277</v>
      </c>
      <c r="B356" s="83" t="s">
        <v>10</v>
      </c>
      <c r="C356" s="189" t="s">
        <v>2367</v>
      </c>
      <c r="D356" s="137"/>
      <c r="E356" s="214"/>
      <c r="F356" s="101">
        <v>1</v>
      </c>
      <c r="G356" s="102" t="s">
        <v>67</v>
      </c>
      <c r="I356" s="110">
        <f t="shared" si="36"/>
        <v>1</v>
      </c>
      <c r="J356" s="110">
        <f t="shared" si="37"/>
        <v>0</v>
      </c>
      <c r="K356" s="110">
        <f t="shared" si="38"/>
        <v>0</v>
      </c>
      <c r="L356" s="43">
        <v>1</v>
      </c>
      <c r="N356" s="51" t="s">
        <v>78</v>
      </c>
    </row>
    <row r="357" spans="1:14" ht="31.2" x14ac:dyDescent="0.3">
      <c r="A357" s="239" t="str">
        <f>IF(L357=1,"MOB-"&amp;TEXT(COUNTIF($L$3:L357, "1"), "0"), "")</f>
        <v>MOB-278</v>
      </c>
      <c r="B357" s="83" t="s">
        <v>10</v>
      </c>
      <c r="C357" s="189" t="s">
        <v>2368</v>
      </c>
      <c r="D357" s="137"/>
      <c r="E357" s="214"/>
      <c r="F357" s="101">
        <v>1</v>
      </c>
      <c r="G357" s="102" t="s">
        <v>67</v>
      </c>
      <c r="I357" s="110">
        <f t="shared" si="36"/>
        <v>1</v>
      </c>
      <c r="J357" s="110">
        <f t="shared" si="37"/>
        <v>0</v>
      </c>
      <c r="K357" s="110">
        <f t="shared" si="38"/>
        <v>0</v>
      </c>
      <c r="L357" s="43">
        <v>1</v>
      </c>
      <c r="N357" s="51" t="s">
        <v>78</v>
      </c>
    </row>
    <row r="358" spans="1:14" ht="46.8" x14ac:dyDescent="0.3">
      <c r="A358" s="239" t="str">
        <f>IF(L358=1,"MOB-"&amp;TEXT(COUNTIF($L$3:L358, "1"), "0"), "")</f>
        <v>MOB-279</v>
      </c>
      <c r="B358" s="98" t="s">
        <v>10</v>
      </c>
      <c r="C358" s="189" t="s">
        <v>2369</v>
      </c>
      <c r="D358" s="137"/>
      <c r="E358" s="214"/>
      <c r="F358" s="101">
        <v>1</v>
      </c>
      <c r="G358" s="88" t="s">
        <v>67</v>
      </c>
      <c r="I358" s="110">
        <f t="shared" si="36"/>
        <v>1</v>
      </c>
      <c r="J358" s="110">
        <f t="shared" si="37"/>
        <v>0</v>
      </c>
      <c r="K358" s="110">
        <f t="shared" si="38"/>
        <v>0</v>
      </c>
      <c r="L358" s="43">
        <v>1</v>
      </c>
      <c r="N358" s="51" t="s">
        <v>78</v>
      </c>
    </row>
    <row r="359" spans="1:14" ht="62.4" x14ac:dyDescent="0.3">
      <c r="A359" s="249"/>
      <c r="B359" s="53"/>
      <c r="C359" s="118" t="s">
        <v>2370</v>
      </c>
      <c r="D359" s="127"/>
      <c r="E359" s="223"/>
      <c r="F359" s="75"/>
      <c r="G359" s="411"/>
    </row>
    <row r="360" spans="1:14" ht="31.2" x14ac:dyDescent="0.3">
      <c r="A360" s="239" t="str">
        <f>IF(L360=1,"MOB-"&amp;TEXT(COUNTIF($L$3:L360, "1"), "0"), "")</f>
        <v>MOB-280</v>
      </c>
      <c r="B360" s="112" t="s">
        <v>10</v>
      </c>
      <c r="C360" s="347" t="s">
        <v>2371</v>
      </c>
      <c r="D360" s="130"/>
      <c r="E360" s="262"/>
      <c r="F360" s="116">
        <v>1</v>
      </c>
      <c r="G360" s="82" t="s">
        <v>67</v>
      </c>
      <c r="I360" s="110">
        <f>IF(NOT(ISBLANK($B360)),VLOOKUP($B360,specdata,2,FALSE()),"")</f>
        <v>1</v>
      </c>
      <c r="J360" s="110">
        <f>VLOOKUP(G360,AvailabilityData,2,FALSE())</f>
        <v>0</v>
      </c>
      <c r="K360" s="110">
        <f>I360*J360</f>
        <v>0</v>
      </c>
      <c r="L360" s="43">
        <v>1</v>
      </c>
      <c r="N360" s="51" t="s">
        <v>78</v>
      </c>
    </row>
    <row r="361" spans="1:14" x14ac:dyDescent="0.3">
      <c r="A361" s="249"/>
      <c r="B361" s="53"/>
      <c r="C361" s="344" t="s">
        <v>2372</v>
      </c>
      <c r="D361" s="127"/>
      <c r="E361" s="223"/>
      <c r="F361" s="75"/>
      <c r="G361" s="411"/>
    </row>
    <row r="362" spans="1:14" ht="30" customHeight="1" x14ac:dyDescent="0.3">
      <c r="A362" s="239" t="str">
        <f>IF(L362=1,"MOB-"&amp;TEXT(COUNTIF($L$3:L362, "1"), "0"), "")</f>
        <v>MOB-281</v>
      </c>
      <c r="B362" s="77" t="s">
        <v>10</v>
      </c>
      <c r="C362" s="358" t="s">
        <v>2373</v>
      </c>
      <c r="D362" s="130"/>
      <c r="E362" s="262"/>
      <c r="F362" s="116">
        <v>1</v>
      </c>
      <c r="G362" s="117" t="s">
        <v>67</v>
      </c>
      <c r="I362" s="110">
        <f>IF(NOT(ISBLANK($B362)),VLOOKUP($B362,specdata,2,FALSE()),"")</f>
        <v>1</v>
      </c>
      <c r="J362" s="110">
        <f>VLOOKUP(G362,AvailabilityData,2,FALSE())</f>
        <v>0</v>
      </c>
      <c r="K362" s="110">
        <f>I362*J362</f>
        <v>0</v>
      </c>
      <c r="L362" s="43">
        <v>1</v>
      </c>
      <c r="N362" s="51" t="s">
        <v>78</v>
      </c>
    </row>
    <row r="363" spans="1:14" ht="30" customHeight="1" x14ac:dyDescent="0.3">
      <c r="A363" s="239" t="str">
        <f>IF(L363=1,"MOB-"&amp;TEXT(COUNTIF($L$3:L363, "1"), "0"), "")</f>
        <v>MOB-282</v>
      </c>
      <c r="B363" s="83" t="s">
        <v>10</v>
      </c>
      <c r="C363" s="349" t="s">
        <v>2374</v>
      </c>
      <c r="D363" s="137"/>
      <c r="E363" s="214"/>
      <c r="F363" s="101">
        <v>1</v>
      </c>
      <c r="G363" s="102" t="s">
        <v>67</v>
      </c>
      <c r="I363" s="110">
        <f>IF(NOT(ISBLANK($B363)),VLOOKUP($B363,specdata,2,FALSE()),"")</f>
        <v>1</v>
      </c>
      <c r="J363" s="110">
        <f>VLOOKUP(G363,AvailabilityData,2,FALSE())</f>
        <v>0</v>
      </c>
      <c r="K363" s="110">
        <f>I363*J363</f>
        <v>0</v>
      </c>
      <c r="L363" s="43">
        <v>1</v>
      </c>
      <c r="N363" s="51" t="s">
        <v>78</v>
      </c>
    </row>
    <row r="364" spans="1:14" ht="30" customHeight="1" x14ac:dyDescent="0.3">
      <c r="A364" s="239" t="str">
        <f>IF(L364=1,"MOB-"&amp;TEXT(COUNTIF($L$3:L364, "1"), "0"), "")</f>
        <v>MOB-283</v>
      </c>
      <c r="B364" s="83" t="s">
        <v>10</v>
      </c>
      <c r="C364" s="349" t="s">
        <v>2375</v>
      </c>
      <c r="D364" s="137"/>
      <c r="E364" s="214"/>
      <c r="F364" s="101">
        <v>1</v>
      </c>
      <c r="G364" s="102" t="s">
        <v>67</v>
      </c>
      <c r="I364" s="110">
        <f>IF(NOT(ISBLANK($B364)),VLOOKUP($B364,specdata,2,FALSE()),"")</f>
        <v>1</v>
      </c>
      <c r="J364" s="110">
        <f>VLOOKUP(G364,AvailabilityData,2,FALSE())</f>
        <v>0</v>
      </c>
      <c r="K364" s="110">
        <f>I364*J364</f>
        <v>0</v>
      </c>
      <c r="L364" s="43">
        <v>1</v>
      </c>
      <c r="N364" s="51" t="s">
        <v>78</v>
      </c>
    </row>
    <row r="365" spans="1:14" ht="46.8" x14ac:dyDescent="0.3">
      <c r="A365" s="239" t="str">
        <f>IF(L365=1,"MOB-"&amp;TEXT(COUNTIF($L$3:L365, "1"), "0"), "")</f>
        <v>MOB-284</v>
      </c>
      <c r="B365" s="98" t="s">
        <v>10</v>
      </c>
      <c r="C365" s="189" t="s">
        <v>2376</v>
      </c>
      <c r="D365" s="137"/>
      <c r="E365" s="214"/>
      <c r="F365" s="101">
        <v>1</v>
      </c>
      <c r="G365" s="88" t="s">
        <v>67</v>
      </c>
      <c r="I365" s="110">
        <f>IF(NOT(ISBLANK($B365)),VLOOKUP($B365,specdata,2,FALSE()),"")</f>
        <v>1</v>
      </c>
      <c r="J365" s="110">
        <f>VLOOKUP(G365,AvailabilityData,2,FALSE())</f>
        <v>0</v>
      </c>
      <c r="K365" s="110">
        <f>I365*J365</f>
        <v>0</v>
      </c>
      <c r="L365" s="43">
        <v>1</v>
      </c>
      <c r="N365" s="51" t="s">
        <v>78</v>
      </c>
    </row>
    <row r="366" spans="1:14" x14ac:dyDescent="0.3">
      <c r="A366" s="249"/>
      <c r="B366" s="53"/>
      <c r="C366" s="118" t="s">
        <v>2377</v>
      </c>
      <c r="D366" s="127"/>
      <c r="E366" s="223"/>
      <c r="F366" s="75"/>
      <c r="G366" s="411"/>
    </row>
    <row r="367" spans="1:14" ht="46.8" x14ac:dyDescent="0.3">
      <c r="A367" s="239" t="str">
        <f>IF(L367=1,"MOB-"&amp;TEXT(COUNTIF($L$3:L367, "1"), "0"), "")</f>
        <v>MOB-285</v>
      </c>
      <c r="B367" s="83" t="s">
        <v>9</v>
      </c>
      <c r="C367" s="347" t="s">
        <v>2378</v>
      </c>
      <c r="D367" s="130"/>
      <c r="E367" s="262"/>
      <c r="F367" s="116">
        <v>1</v>
      </c>
      <c r="G367" s="82" t="s">
        <v>67</v>
      </c>
      <c r="I367" s="110">
        <f>IF(NOT(ISBLANK($B367)),VLOOKUP($B367,specdata,2,FALSE()),"")</f>
        <v>5</v>
      </c>
      <c r="J367" s="110">
        <f>VLOOKUP(G367,AvailabilityData,2,FALSE())</f>
        <v>0</v>
      </c>
      <c r="K367" s="110">
        <f>I367*J367</f>
        <v>0</v>
      </c>
      <c r="L367" s="43">
        <v>1</v>
      </c>
      <c r="N367" s="51" t="s">
        <v>87</v>
      </c>
    </row>
    <row r="368" spans="1:14" x14ac:dyDescent="0.3">
      <c r="A368" s="249"/>
      <c r="B368" s="53"/>
      <c r="C368" s="118" t="s">
        <v>2379</v>
      </c>
      <c r="D368" s="127"/>
      <c r="E368" s="223"/>
      <c r="F368" s="75"/>
      <c r="G368" s="411"/>
    </row>
    <row r="369" spans="1:14" ht="31.2" x14ac:dyDescent="0.3">
      <c r="A369" s="239" t="str">
        <f>IF(L369=1,"MOB-"&amp;TEXT(COUNTIF($L$3:L369, "1"), "0"), "")</f>
        <v>MOB-286</v>
      </c>
      <c r="B369" s="77" t="s">
        <v>10</v>
      </c>
      <c r="C369" s="347" t="s">
        <v>2380</v>
      </c>
      <c r="D369" s="130"/>
      <c r="E369" s="262"/>
      <c r="F369" s="116">
        <v>1</v>
      </c>
      <c r="G369" s="117" t="s">
        <v>67</v>
      </c>
      <c r="I369" s="110">
        <f>IF(NOT(ISBLANK($B369)),VLOOKUP($B369,specdata,2,FALSE()),"")</f>
        <v>1</v>
      </c>
      <c r="J369" s="110">
        <f>VLOOKUP(G369,AvailabilityData,2,FALSE())</f>
        <v>0</v>
      </c>
      <c r="K369" s="110">
        <f>I369*J369</f>
        <v>0</v>
      </c>
      <c r="L369" s="43">
        <v>1</v>
      </c>
      <c r="N369" s="51" t="s">
        <v>78</v>
      </c>
    </row>
    <row r="370" spans="1:14" ht="31.2" x14ac:dyDescent="0.3">
      <c r="A370" s="239" t="str">
        <f>IF(L370=1,"MOB-"&amp;TEXT(COUNTIF($L$3:L370, "1"), "0"), "")</f>
        <v>MOB-287</v>
      </c>
      <c r="B370" s="83" t="s">
        <v>10</v>
      </c>
      <c r="C370" s="189" t="s">
        <v>2381</v>
      </c>
      <c r="D370" s="137"/>
      <c r="E370" s="214"/>
      <c r="F370" s="101">
        <v>1</v>
      </c>
      <c r="G370" s="102" t="s">
        <v>67</v>
      </c>
      <c r="I370" s="110">
        <f>IF(NOT(ISBLANK($B370)),VLOOKUP($B370,specdata,2,FALSE()),"")</f>
        <v>1</v>
      </c>
      <c r="J370" s="110">
        <f>VLOOKUP(G370,AvailabilityData,2,FALSE())</f>
        <v>0</v>
      </c>
      <c r="K370" s="110">
        <f>I370*J370</f>
        <v>0</v>
      </c>
      <c r="L370" s="43">
        <v>1</v>
      </c>
      <c r="N370" s="51" t="s">
        <v>78</v>
      </c>
    </row>
    <row r="371" spans="1:14" ht="30" customHeight="1" x14ac:dyDescent="0.3">
      <c r="A371" s="239" t="str">
        <f>IF(L371=1,"MOB-"&amp;TEXT(COUNTIF($L$3:L371, "1"), "0"), "")</f>
        <v>MOB-288</v>
      </c>
      <c r="B371" s="83" t="s">
        <v>10</v>
      </c>
      <c r="C371" s="189" t="s">
        <v>2382</v>
      </c>
      <c r="D371" s="137"/>
      <c r="E371" s="214"/>
      <c r="F371" s="101">
        <v>1</v>
      </c>
      <c r="G371" s="102" t="s">
        <v>67</v>
      </c>
      <c r="I371" s="110">
        <f>IF(NOT(ISBLANK($B371)),VLOOKUP($B371,specdata,2,FALSE()),"")</f>
        <v>1</v>
      </c>
      <c r="J371" s="110">
        <f>VLOOKUP(G371,AvailabilityData,2,FALSE())</f>
        <v>0</v>
      </c>
      <c r="K371" s="110">
        <f>I371*J371</f>
        <v>0</v>
      </c>
      <c r="L371" s="43">
        <v>1</v>
      </c>
      <c r="N371" s="51" t="s">
        <v>78</v>
      </c>
    </row>
    <row r="372" spans="1:14" ht="31.2" x14ac:dyDescent="0.3">
      <c r="A372" s="239" t="str">
        <f>IF(L372=1,"MOB-"&amp;TEXT(COUNTIF($L$3:L372, "1"), "0"), "")</f>
        <v>MOB-289</v>
      </c>
      <c r="B372" s="83" t="s">
        <v>10</v>
      </c>
      <c r="C372" s="354" t="s">
        <v>2383</v>
      </c>
      <c r="D372" s="133"/>
      <c r="E372" s="253"/>
      <c r="F372" s="87">
        <v>1</v>
      </c>
      <c r="G372" s="88" t="s">
        <v>67</v>
      </c>
      <c r="I372" s="110">
        <f>IF(NOT(ISBLANK($B372)),VLOOKUP($B372,specdata,2,FALSE()),"")</f>
        <v>1</v>
      </c>
      <c r="J372" s="110">
        <f>VLOOKUP(G372,AvailabilityData,2,FALSE())</f>
        <v>0</v>
      </c>
      <c r="K372" s="110">
        <f>I372*J372</f>
        <v>0</v>
      </c>
      <c r="L372" s="43">
        <v>1</v>
      </c>
      <c r="N372" s="51" t="s">
        <v>78</v>
      </c>
    </row>
    <row r="373" spans="1:14" x14ac:dyDescent="0.3">
      <c r="A373" s="240" t="str">
        <f>IF(L373=1,"MOB-"&amp;TEXT(COUNTIF($L$3:L373, "1"), "0"), "")</f>
        <v/>
      </c>
      <c r="H373" s="43"/>
    </row>
    <row r="374" spans="1:14" x14ac:dyDescent="0.3">
      <c r="H374" s="43"/>
    </row>
    <row r="375" spans="1:14" x14ac:dyDescent="0.3">
      <c r="H375" s="43"/>
    </row>
    <row r="376" spans="1:14" x14ac:dyDescent="0.3">
      <c r="H376" s="43"/>
    </row>
    <row r="377" spans="1:14" x14ac:dyDescent="0.3">
      <c r="H377" s="43"/>
    </row>
    <row r="378" spans="1:14" x14ac:dyDescent="0.3">
      <c r="H378" s="43"/>
    </row>
    <row r="379" spans="1:14" x14ac:dyDescent="0.3">
      <c r="H379" s="43"/>
    </row>
    <row r="380" spans="1:14" x14ac:dyDescent="0.3">
      <c r="H380" s="43"/>
    </row>
    <row r="381" spans="1:14" x14ac:dyDescent="0.3">
      <c r="H381" s="43"/>
    </row>
    <row r="382" spans="1:14" x14ac:dyDescent="0.3">
      <c r="H382" s="43"/>
    </row>
    <row r="383" spans="1:14" x14ac:dyDescent="0.3">
      <c r="H383" s="43"/>
    </row>
    <row r="384" spans="1:14" x14ac:dyDescent="0.3">
      <c r="H384" s="43"/>
    </row>
    <row r="385" spans="8:8" x14ac:dyDescent="0.3">
      <c r="H385" s="43"/>
    </row>
    <row r="386" spans="8:8" x14ac:dyDescent="0.3">
      <c r="H386" s="43"/>
    </row>
    <row r="387" spans="8:8" x14ac:dyDescent="0.3">
      <c r="H387" s="43"/>
    </row>
    <row r="388" spans="8:8" x14ac:dyDescent="0.3">
      <c r="H388" s="43"/>
    </row>
    <row r="389" spans="8:8" x14ac:dyDescent="0.3">
      <c r="H389" s="43"/>
    </row>
  </sheetData>
  <sheetProtection algorithmName="SHA-512" hashValue="vrQ8jcvmf9DuZ6LnkmIN+544KwSz53QTcsopbtGTxa2eC8UcewkpNNbs2qC4vF/h8fKyXgry0EwIC+C6Ou/LRw==" saltValue="qgJtbHiv5n1LKtCzq3Ynng==" spinCount="100000" sheet="1" objects="1" scenarios="1"/>
  <mergeCells count="1">
    <mergeCell ref="Q3:S6"/>
  </mergeCells>
  <conditionalFormatting sqref="B1:B1048576">
    <cfRule type="cellIs" dxfId="22" priority="2" operator="equal">
      <formula>"Not Needed"</formula>
    </cfRule>
    <cfRule type="cellIs" dxfId="21" priority="3" operator="equal">
      <formula>"Critical"</formula>
    </cfRule>
    <cfRule type="cellIs" dxfId="20" priority="4" operator="equal">
      <formula>"Extremely Advantageous"</formula>
    </cfRule>
  </conditionalFormatting>
  <conditionalFormatting sqref="G3 G5:G6 G8:G21 G23 G25:G31 G34:G35 G37:G41 G43:G44 G46:G53 G55 G57:G58 G61:G63 G65:G67 G70:G99 G102:G103 G106:G112 G114:G118 G121:G123 G125:G127 G129:G130 G132:G136 G139:G140 G142:G144 G146 G148:G154 G156:G157 G159:G160 G162 G165:G167 G169 G171:G173 G175:G176 G178:G179 G181 G183:G184 G187:G190 G193:G196 G198:G200 G203:G204 G206:G207 G209:G211 G213:G218 G220:G222 G224:G236 G238 G240:G257 G259:G263 G265:G269 G271:G279 G281:G284 G286:G289 G291:G295 G297 G299:G300 G303 G305:G309 G311:G318 G321:G322 G324:G328 G330 G332:G334 G336 G338:G345 G347:G350 G352:G358 G360 G362:G365 G367 G369:G372">
    <cfRule type="cellIs" dxfId="19"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372" xr:uid="{00000000-0002-0000-1300-000000000000}">
      <formula1>SpecType</formula1>
      <formula2>0</formula2>
    </dataValidation>
    <dataValidation type="list" allowBlank="1" showInputMessage="1" showErrorMessage="1" sqref="G3 G5:G6 G8:G21 G23 G25:G31 G34:G35 G37:G41 G43:G44 G46:G53 G55 G57:G58 G61:G63 G65:G67 G70:G99 G102:G103 G106:G112 G114:G118 G121:G123 G125:G127 G129:G130 G132:G136 G139:G140 G142:G144 G146 G148:G154 G156:G157 G159:G160 G162 G165:G167 G169 G171:G173 G175:G176 G178:G179 G181 G183:G184 G187:G190 G193:G196 G198:G200 G203:G204 G206:G207 G209:G211 G213:G218 G220:G222 G224:G236 G238 G240:G257 G259:G263 G265:G269 G271:G279 G281:G284 G286:G289 G291:G295 G297 G299:G300 G303 G305:G309 G311:G318 G321:G322 G324:G328 G330 G332:G334 G336 G338:G345 G347:G350 G352:G358 G360 G362:G365 G367 G369:G372" xr:uid="{00000000-0002-0000-13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S197"/>
  <sheetViews>
    <sheetView zoomScaleNormal="100" zoomScalePageLayoutView="80" workbookViewId="0">
      <selection activeCell="Q3" sqref="Q3:S6"/>
    </sheetView>
  </sheetViews>
  <sheetFormatPr defaultColWidth="9" defaultRowHeight="15.6" x14ac:dyDescent="0.3"/>
  <cols>
    <col min="1" max="1" width="10.59765625" style="41" customWidth="1"/>
    <col min="2" max="2" width="14.59765625" style="41" customWidth="1"/>
    <col min="3" max="3" width="65.59765625" style="42" customWidth="1"/>
    <col min="4" max="4" width="65.59765625" style="43" customWidth="1"/>
    <col min="5" max="5" width="8.69921875" style="43" hidden="1" customWidth="1"/>
    <col min="6" max="6" width="10.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08" t="s">
        <v>2384</v>
      </c>
      <c r="B2" s="209"/>
      <c r="C2" s="210"/>
      <c r="D2" s="211"/>
      <c r="E2" s="212"/>
      <c r="F2" s="212"/>
      <c r="G2" s="410"/>
      <c r="H2" s="110">
        <f>COUNTA(B3:B197)</f>
        <v>151</v>
      </c>
      <c r="K2" s="110">
        <f>SUM(K3:K197)</f>
        <v>0</v>
      </c>
    </row>
    <row r="3" spans="1:19" ht="29.4" customHeight="1" x14ac:dyDescent="0.3">
      <c r="A3" s="239" t="str">
        <f>IF(L3=1,"LAW-"&amp;TEXT(COUNTIF($L$3:L3, "1"), "0"), "")</f>
        <v>LAW-1</v>
      </c>
      <c r="B3" s="77" t="s">
        <v>10</v>
      </c>
      <c r="C3" s="95" t="s">
        <v>2385</v>
      </c>
      <c r="D3" s="137"/>
      <c r="E3" s="214"/>
      <c r="F3" s="101">
        <v>1</v>
      </c>
      <c r="G3" s="88" t="s">
        <v>67</v>
      </c>
      <c r="H3" s="44">
        <f>COUNTIF(G:G,"=Select from Drop Down List")</f>
        <v>151</v>
      </c>
      <c r="I3" s="110">
        <f>IF(NOT(ISBLANK($B3)),VLOOKUP($B3,specdata,2,FALSE()),"")</f>
        <v>1</v>
      </c>
      <c r="J3" s="110">
        <f>VLOOKUP(G3,AvailabilityData,2,FALSE())</f>
        <v>0</v>
      </c>
      <c r="K3" s="110">
        <f>I3*J3</f>
        <v>0</v>
      </c>
      <c r="L3" s="43">
        <v>1</v>
      </c>
      <c r="N3" s="51" t="s">
        <v>78</v>
      </c>
      <c r="Q3" s="443"/>
      <c r="R3" s="443"/>
      <c r="S3" s="443"/>
    </row>
    <row r="4" spans="1:19" ht="15" customHeight="1" x14ac:dyDescent="0.3">
      <c r="A4" s="247"/>
      <c r="B4" s="53"/>
      <c r="C4" s="141" t="s">
        <v>2386</v>
      </c>
      <c r="D4" s="127"/>
      <c r="E4" s="223"/>
      <c r="F4" s="75"/>
      <c r="G4" s="411"/>
      <c r="H4" s="44">
        <f>COUNTIF(G:G,"=Function Available")</f>
        <v>0</v>
      </c>
      <c r="Q4" s="443"/>
      <c r="R4" s="443"/>
      <c r="S4" s="443"/>
    </row>
    <row r="5" spans="1:19" ht="31.2" x14ac:dyDescent="0.3">
      <c r="A5" s="239" t="str">
        <f>IF(L5=1,"LAW-"&amp;TEXT(COUNTIF($L$3:L5, "1"), "0"), "")</f>
        <v>LAW-2</v>
      </c>
      <c r="B5" s="77" t="s">
        <v>9</v>
      </c>
      <c r="C5" s="119" t="s">
        <v>2387</v>
      </c>
      <c r="D5" s="130"/>
      <c r="E5" s="262"/>
      <c r="F5" s="116">
        <v>1</v>
      </c>
      <c r="G5" s="117" t="s">
        <v>67</v>
      </c>
      <c r="H5" s="44">
        <f>COUNTIF(F:G,"=Function Not Available")</f>
        <v>0</v>
      </c>
      <c r="I5" s="110">
        <f t="shared" ref="I5:I6" si="0">IF(NOT(ISBLANK($B5)),VLOOKUP($B5,specdata,2,FALSE()),"")</f>
        <v>5</v>
      </c>
      <c r="J5" s="110">
        <f t="shared" ref="J5:J6" si="1">VLOOKUP(G5,AvailabilityData,2,FALSE())</f>
        <v>0</v>
      </c>
      <c r="K5" s="110">
        <f t="shared" ref="K5:K6" si="2">I5*J5</f>
        <v>0</v>
      </c>
      <c r="L5" s="43">
        <v>1</v>
      </c>
      <c r="N5" s="51" t="s">
        <v>87</v>
      </c>
      <c r="Q5" s="443"/>
      <c r="R5" s="443"/>
      <c r="S5" s="443"/>
    </row>
    <row r="6" spans="1:19" ht="31.2" x14ac:dyDescent="0.3">
      <c r="A6" s="239" t="str">
        <f>IF(L6=1,"LAW-"&amp;TEXT(COUNTIF($L$3:L6, "1"), "0"), "")</f>
        <v>LAW-3</v>
      </c>
      <c r="B6" s="83" t="s">
        <v>9</v>
      </c>
      <c r="C6" s="95" t="s">
        <v>2388</v>
      </c>
      <c r="D6" s="137"/>
      <c r="E6" s="214"/>
      <c r="F6" s="101">
        <v>1</v>
      </c>
      <c r="G6" s="88" t="s">
        <v>67</v>
      </c>
      <c r="H6" s="44">
        <f>COUNTIF(G:G,"=Exception")</f>
        <v>0</v>
      </c>
      <c r="I6" s="110">
        <f t="shared" si="0"/>
        <v>5</v>
      </c>
      <c r="J6" s="110">
        <f t="shared" si="1"/>
        <v>0</v>
      </c>
      <c r="K6" s="110">
        <f t="shared" si="2"/>
        <v>0</v>
      </c>
      <c r="L6" s="43">
        <v>1</v>
      </c>
      <c r="N6" s="51" t="s">
        <v>87</v>
      </c>
      <c r="Q6" s="443"/>
      <c r="R6" s="443"/>
      <c r="S6" s="443"/>
    </row>
    <row r="7" spans="1:19" ht="15" customHeight="1" x14ac:dyDescent="0.3">
      <c r="A7" s="247"/>
      <c r="B7" s="53"/>
      <c r="C7" s="141" t="s">
        <v>2389</v>
      </c>
      <c r="D7" s="127"/>
      <c r="E7" s="223"/>
      <c r="F7" s="75"/>
      <c r="G7" s="411"/>
      <c r="H7" s="396">
        <f>COUNTIFS(B:B,"=Critical",G:G,"=Select from Drop Down List")</f>
        <v>9</v>
      </c>
    </row>
    <row r="8" spans="1:19" ht="78" x14ac:dyDescent="0.3">
      <c r="A8" s="239" t="str">
        <f>IF(L8=1,"LAW-"&amp;TEXT(COUNTIF($L$3:L8, "1"), "0"), "")</f>
        <v>LAW-4</v>
      </c>
      <c r="B8" s="77" t="s">
        <v>10</v>
      </c>
      <c r="C8" s="119" t="s">
        <v>2390</v>
      </c>
      <c r="D8" s="130"/>
      <c r="E8" s="262"/>
      <c r="F8" s="116">
        <v>1</v>
      </c>
      <c r="G8" s="117" t="s">
        <v>67</v>
      </c>
      <c r="H8" s="396">
        <f>COUNTIFS(B:B,"=Critical",G:G,"=Function Available")</f>
        <v>0</v>
      </c>
      <c r="I8" s="110">
        <f>IF(NOT(ISBLANK($B8)),VLOOKUP($B8,specdata,2,FALSE()),"")</f>
        <v>1</v>
      </c>
      <c r="J8" s="110">
        <f>VLOOKUP(G8,AvailabilityData,2,FALSE())</f>
        <v>0</v>
      </c>
      <c r="K8" s="110">
        <f>I8*J8</f>
        <v>0</v>
      </c>
      <c r="L8" s="43">
        <v>1</v>
      </c>
      <c r="N8" s="51" t="s">
        <v>78</v>
      </c>
    </row>
    <row r="9" spans="1:19" ht="46.8" x14ac:dyDescent="0.3">
      <c r="A9" s="239" t="str">
        <f>IF(L9=1,"LAW-"&amp;TEXT(COUNTIF($L$3:L9, "1"), "0"), "")</f>
        <v>LAW-5</v>
      </c>
      <c r="B9" s="98" t="s">
        <v>10</v>
      </c>
      <c r="C9" s="95" t="s">
        <v>2391</v>
      </c>
      <c r="D9" s="137"/>
      <c r="E9" s="214"/>
      <c r="F9" s="101">
        <v>1</v>
      </c>
      <c r="G9" s="88" t="s">
        <v>67</v>
      </c>
      <c r="H9" s="396">
        <f>COUNTIFS(B:B,"=Critical",G:G,"=Function Not Available")</f>
        <v>0</v>
      </c>
      <c r="I9" s="110">
        <f>IF(NOT(ISBLANK($B9)),VLOOKUP($B9,specdata,2,FALSE()),"")</f>
        <v>1</v>
      </c>
      <c r="J9" s="110">
        <f>VLOOKUP(G9,AvailabilityData,2,FALSE())</f>
        <v>0</v>
      </c>
      <c r="K9" s="110">
        <f>I9*J9</f>
        <v>0</v>
      </c>
      <c r="L9" s="43">
        <v>1</v>
      </c>
      <c r="N9" s="51" t="s">
        <v>78</v>
      </c>
    </row>
    <row r="10" spans="1:19" ht="31.2" x14ac:dyDescent="0.3">
      <c r="A10" s="247"/>
      <c r="B10" s="53"/>
      <c r="C10" s="126" t="s">
        <v>2392</v>
      </c>
      <c r="D10" s="127"/>
      <c r="E10" s="223"/>
      <c r="F10" s="75"/>
      <c r="G10" s="411"/>
      <c r="H10" s="396">
        <f>COUNTIFS(B:B,"=Critical",G:G,"=Exception")</f>
        <v>0</v>
      </c>
    </row>
    <row r="11" spans="1:19" ht="30" customHeight="1" x14ac:dyDescent="0.3">
      <c r="A11" s="239" t="str">
        <f>IF(L11=1,"LAW-"&amp;TEXT(COUNTIF($L$3:L11, "1"), "0"), "")</f>
        <v>LAW-6</v>
      </c>
      <c r="B11" s="77" t="s">
        <v>10</v>
      </c>
      <c r="C11" s="78" t="s">
        <v>2393</v>
      </c>
      <c r="D11" s="130"/>
      <c r="E11" s="262"/>
      <c r="F11" s="116">
        <v>1</v>
      </c>
      <c r="G11" s="117" t="s">
        <v>67</v>
      </c>
      <c r="H11" s="397">
        <f>COUNTIFS(B:B,"=Important",G:G,"=Select from Drop Down List")</f>
        <v>93</v>
      </c>
      <c r="I11" s="110">
        <f t="shared" ref="I11:I16" si="3">IF(NOT(ISBLANK($B11)),VLOOKUP($B11,specdata,2,FALSE()),"")</f>
        <v>1</v>
      </c>
      <c r="J11" s="110">
        <f t="shared" ref="J11:J16" si="4">VLOOKUP(G11,AvailabilityData,2,FALSE())</f>
        <v>0</v>
      </c>
      <c r="K11" s="110">
        <f t="shared" ref="K11:K16" si="5">I11*J11</f>
        <v>0</v>
      </c>
      <c r="L11" s="43">
        <v>1</v>
      </c>
      <c r="N11" s="51" t="s">
        <v>78</v>
      </c>
    </row>
    <row r="12" spans="1:19" ht="30" customHeight="1" x14ac:dyDescent="0.3">
      <c r="A12" s="239" t="str">
        <f>IF(L12=1,"LAW-"&amp;TEXT(COUNTIF($L$3:L12, "1"), "0"), "")</f>
        <v>LAW-7</v>
      </c>
      <c r="B12" s="83" t="s">
        <v>10</v>
      </c>
      <c r="C12" s="84" t="s">
        <v>2394</v>
      </c>
      <c r="D12" s="137"/>
      <c r="E12" s="214"/>
      <c r="F12" s="101">
        <v>1</v>
      </c>
      <c r="G12" s="102" t="s">
        <v>67</v>
      </c>
      <c r="H12" s="397">
        <f>COUNTIFS(B:B,"=Important",G:G,"=Function Available")</f>
        <v>0</v>
      </c>
      <c r="I12" s="110">
        <f t="shared" si="3"/>
        <v>1</v>
      </c>
      <c r="J12" s="110">
        <f t="shared" si="4"/>
        <v>0</v>
      </c>
      <c r="K12" s="110">
        <f t="shared" si="5"/>
        <v>0</v>
      </c>
      <c r="L12" s="43">
        <v>1</v>
      </c>
      <c r="N12" s="51" t="s">
        <v>78</v>
      </c>
    </row>
    <row r="13" spans="1:19" ht="30" customHeight="1" x14ac:dyDescent="0.3">
      <c r="A13" s="239" t="str">
        <f>IF(L13=1,"LAW-"&amp;TEXT(COUNTIF($L$3:L13, "1"), "0"), "")</f>
        <v>LAW-8</v>
      </c>
      <c r="B13" s="83" t="s">
        <v>10</v>
      </c>
      <c r="C13" s="84" t="s">
        <v>2395</v>
      </c>
      <c r="D13" s="137"/>
      <c r="E13" s="214"/>
      <c r="F13" s="101">
        <v>1</v>
      </c>
      <c r="G13" s="102" t="s">
        <v>67</v>
      </c>
      <c r="H13" s="397">
        <f>COUNTIFS(B:B,"=Important",G:G,"=Function Not Available")</f>
        <v>0</v>
      </c>
      <c r="I13" s="110">
        <f t="shared" si="3"/>
        <v>1</v>
      </c>
      <c r="J13" s="110">
        <f t="shared" si="4"/>
        <v>0</v>
      </c>
      <c r="K13" s="110">
        <f t="shared" si="5"/>
        <v>0</v>
      </c>
      <c r="L13" s="43">
        <v>1</v>
      </c>
      <c r="N13" s="51" t="s">
        <v>78</v>
      </c>
    </row>
    <row r="14" spans="1:19" ht="31.2" x14ac:dyDescent="0.3">
      <c r="A14" s="239" t="str">
        <f>IF(L14=1,"LAW-"&amp;TEXT(COUNTIF($L$3:L14, "1"), "0"), "")</f>
        <v>LAW-9</v>
      </c>
      <c r="B14" s="83" t="s">
        <v>10</v>
      </c>
      <c r="C14" s="95" t="s">
        <v>2396</v>
      </c>
      <c r="D14" s="137"/>
      <c r="E14" s="214"/>
      <c r="F14" s="101">
        <v>1</v>
      </c>
      <c r="G14" s="102" t="s">
        <v>67</v>
      </c>
      <c r="H14" s="397">
        <f>COUNTIFS(B:B,"=Important",G:G,"=Exception")</f>
        <v>0</v>
      </c>
      <c r="I14" s="110">
        <f t="shared" si="3"/>
        <v>1</v>
      </c>
      <c r="J14" s="110">
        <f t="shared" si="4"/>
        <v>0</v>
      </c>
      <c r="K14" s="110">
        <f t="shared" si="5"/>
        <v>0</v>
      </c>
      <c r="L14" s="43">
        <v>1</v>
      </c>
      <c r="N14" s="51" t="s">
        <v>78</v>
      </c>
    </row>
    <row r="15" spans="1:19" ht="30" customHeight="1" x14ac:dyDescent="0.3">
      <c r="A15" s="239" t="str">
        <f>IF(L15=1,"LAW-"&amp;TEXT(COUNTIF($L$3:L15, "1"), "0"), "")</f>
        <v>LAW-10</v>
      </c>
      <c r="B15" s="83" t="s">
        <v>10</v>
      </c>
      <c r="C15" s="95" t="s">
        <v>2397</v>
      </c>
      <c r="D15" s="137"/>
      <c r="E15" s="214"/>
      <c r="F15" s="101">
        <v>1</v>
      </c>
      <c r="G15" s="102" t="s">
        <v>67</v>
      </c>
      <c r="H15" s="142">
        <f>COUNTIFS(B:B,"=Informational",G:G,"=Select from Drop Down List")</f>
        <v>49</v>
      </c>
      <c r="I15" s="110">
        <f t="shared" si="3"/>
        <v>1</v>
      </c>
      <c r="J15" s="110">
        <f t="shared" si="4"/>
        <v>0</v>
      </c>
      <c r="K15" s="110">
        <f t="shared" si="5"/>
        <v>0</v>
      </c>
      <c r="L15" s="43">
        <v>1</v>
      </c>
      <c r="N15" s="51" t="s">
        <v>78</v>
      </c>
    </row>
    <row r="16" spans="1:19" ht="31.2" x14ac:dyDescent="0.3">
      <c r="A16" s="239" t="str">
        <f>IF(L16=1,"LAW-"&amp;TEXT(COUNTIF($L$3:L16, "1"), "0"), "")</f>
        <v>LAW-11</v>
      </c>
      <c r="B16" s="98" t="s">
        <v>10</v>
      </c>
      <c r="C16" s="95" t="s">
        <v>2398</v>
      </c>
      <c r="D16" s="137"/>
      <c r="E16" s="214"/>
      <c r="F16" s="101">
        <v>1</v>
      </c>
      <c r="G16" s="88" t="s">
        <v>67</v>
      </c>
      <c r="H16" s="142">
        <f>COUNTIFS(B:B,"=Informational",G:G,"=Function Available")</f>
        <v>0</v>
      </c>
      <c r="I16" s="110">
        <f t="shared" si="3"/>
        <v>1</v>
      </c>
      <c r="J16" s="110">
        <f t="shared" si="4"/>
        <v>0</v>
      </c>
      <c r="K16" s="110">
        <f t="shared" si="5"/>
        <v>0</v>
      </c>
      <c r="L16" s="43">
        <v>1</v>
      </c>
      <c r="N16" s="51" t="s">
        <v>78</v>
      </c>
    </row>
    <row r="17" spans="1:14" ht="15" customHeight="1" x14ac:dyDescent="0.3">
      <c r="A17" s="247"/>
      <c r="B17" s="121"/>
      <c r="C17" s="122" t="s">
        <v>2399</v>
      </c>
      <c r="D17" s="123"/>
      <c r="E17" s="222"/>
      <c r="F17" s="125"/>
      <c r="G17" s="411"/>
      <c r="H17" s="142">
        <f>COUNTIFS(B:B,"=Informational",G:G,"=Function Not Available")</f>
        <v>0</v>
      </c>
    </row>
    <row r="18" spans="1:14" ht="30" customHeight="1" x14ac:dyDescent="0.3">
      <c r="A18" s="247"/>
      <c r="B18" s="53"/>
      <c r="C18" s="126" t="s">
        <v>2400</v>
      </c>
      <c r="D18" s="127"/>
      <c r="E18" s="223"/>
      <c r="F18" s="75"/>
      <c r="G18" s="411"/>
      <c r="H18" s="142">
        <f>COUNTIFS(B:B,"=Informational",G:G,"=Exception")</f>
        <v>0</v>
      </c>
    </row>
    <row r="19" spans="1:14" ht="31.2" x14ac:dyDescent="0.3">
      <c r="A19" s="239" t="str">
        <f>IF(L19=1,"LAW-"&amp;TEXT(COUNTIF($L$3:L19, "1"), "0"), "")</f>
        <v>LAW-12</v>
      </c>
      <c r="B19" s="402" t="s">
        <v>18</v>
      </c>
      <c r="C19" s="78" t="s">
        <v>2401</v>
      </c>
      <c r="D19" s="130"/>
      <c r="E19" s="262"/>
      <c r="F19" s="116">
        <v>1</v>
      </c>
      <c r="G19" s="117" t="s">
        <v>67</v>
      </c>
      <c r="I19" s="110">
        <f>IF(NOT(ISBLANK($B19)),VLOOKUP($B19,specdata,2,FALSE()),"")</f>
        <v>0</v>
      </c>
      <c r="J19" s="110">
        <f>VLOOKUP(G19,AvailabilityData,2,FALSE())</f>
        <v>0</v>
      </c>
      <c r="K19" s="110">
        <f>I19*J19</f>
        <v>0</v>
      </c>
      <c r="L19" s="43">
        <v>1</v>
      </c>
      <c r="N19" s="51" t="s">
        <v>87</v>
      </c>
    </row>
    <row r="20" spans="1:14" ht="30" customHeight="1" x14ac:dyDescent="0.3">
      <c r="A20" s="239" t="str">
        <f>IF(L20=1,"LAW-"&amp;TEXT(COUNTIF($L$3:L20, "1"), "0"), "")</f>
        <v>LAW-13</v>
      </c>
      <c r="B20" s="400" t="s">
        <v>18</v>
      </c>
      <c r="C20" s="84" t="s">
        <v>2402</v>
      </c>
      <c r="D20" s="137"/>
      <c r="E20" s="214"/>
      <c r="F20" s="101">
        <v>1</v>
      </c>
      <c r="G20" s="102" t="s">
        <v>67</v>
      </c>
      <c r="I20" s="110">
        <f>IF(NOT(ISBLANK($B20)),VLOOKUP($B20,specdata,2,FALSE()),"")</f>
        <v>0</v>
      </c>
      <c r="J20" s="110">
        <f>VLOOKUP(G20,AvailabilityData,2,FALSE())</f>
        <v>0</v>
      </c>
      <c r="K20" s="110">
        <f>I20*J20</f>
        <v>0</v>
      </c>
      <c r="L20" s="43">
        <v>1</v>
      </c>
      <c r="N20" s="51" t="s">
        <v>87</v>
      </c>
    </row>
    <row r="21" spans="1:14" ht="30" customHeight="1" x14ac:dyDescent="0.3">
      <c r="A21" s="239" t="str">
        <f>IF(L21=1,"LAW-"&amp;TEXT(COUNTIF($L$3:L21, "1"), "0"), "")</f>
        <v>LAW-14</v>
      </c>
      <c r="B21" s="400" t="s">
        <v>18</v>
      </c>
      <c r="C21" s="84" t="s">
        <v>2403</v>
      </c>
      <c r="D21" s="137"/>
      <c r="E21" s="214"/>
      <c r="F21" s="101">
        <v>1</v>
      </c>
      <c r="G21" s="102" t="s">
        <v>67</v>
      </c>
      <c r="I21" s="110">
        <f>IF(NOT(ISBLANK($B21)),VLOOKUP($B21,specdata,2,FALSE()),"")</f>
        <v>0</v>
      </c>
      <c r="J21" s="110">
        <f>VLOOKUP(G21,AvailabilityData,2,FALSE())</f>
        <v>0</v>
      </c>
      <c r="K21" s="110">
        <f>I21*J21</f>
        <v>0</v>
      </c>
      <c r="L21" s="43">
        <v>1</v>
      </c>
      <c r="N21" s="51" t="s">
        <v>87</v>
      </c>
    </row>
    <row r="22" spans="1:14" ht="30" customHeight="1" x14ac:dyDescent="0.3">
      <c r="A22" s="239" t="str">
        <f>IF(L22=1,"LAW-"&amp;TEXT(COUNTIF($L$3:L22, "1"), "0"), "")</f>
        <v>LAW-15</v>
      </c>
      <c r="B22" s="400" t="s">
        <v>18</v>
      </c>
      <c r="C22" s="84" t="s">
        <v>2404</v>
      </c>
      <c r="D22" s="137"/>
      <c r="E22" s="214"/>
      <c r="F22" s="101">
        <v>1</v>
      </c>
      <c r="G22" s="102" t="s">
        <v>67</v>
      </c>
      <c r="I22" s="110">
        <f>IF(NOT(ISBLANK($B22)),VLOOKUP($B22,specdata,2,FALSE()),"")</f>
        <v>0</v>
      </c>
      <c r="J22" s="110">
        <f>VLOOKUP(G22,AvailabilityData,2,FALSE())</f>
        <v>0</v>
      </c>
      <c r="K22" s="110">
        <f>I22*J22</f>
        <v>0</v>
      </c>
      <c r="L22" s="43">
        <v>1</v>
      </c>
      <c r="N22" s="51" t="s">
        <v>87</v>
      </c>
    </row>
    <row r="23" spans="1:14" ht="30" customHeight="1" x14ac:dyDescent="0.3">
      <c r="A23" s="239" t="str">
        <f>IF(L23=1,"LAW-"&amp;TEXT(COUNTIF($L$3:L23, "1"), "0"), "")</f>
        <v>LAW-16</v>
      </c>
      <c r="B23" s="401" t="s">
        <v>18</v>
      </c>
      <c r="C23" s="84" t="s">
        <v>2405</v>
      </c>
      <c r="D23" s="137"/>
      <c r="E23" s="214"/>
      <c r="F23" s="101">
        <v>1</v>
      </c>
      <c r="G23" s="88" t="s">
        <v>67</v>
      </c>
      <c r="I23" s="110">
        <f>IF(NOT(ISBLANK($B23)),VLOOKUP($B23,specdata,2,FALSE()),"")</f>
        <v>0</v>
      </c>
      <c r="J23" s="110">
        <f>VLOOKUP(G23,AvailabilityData,2,FALSE())</f>
        <v>0</v>
      </c>
      <c r="K23" s="110">
        <f>I23*J23</f>
        <v>0</v>
      </c>
      <c r="L23" s="43">
        <v>1</v>
      </c>
      <c r="N23" s="51" t="s">
        <v>87</v>
      </c>
    </row>
    <row r="24" spans="1:14" ht="15" customHeight="1" x14ac:dyDescent="0.3">
      <c r="A24" s="247"/>
      <c r="B24" s="53"/>
      <c r="C24" s="141" t="s">
        <v>2406</v>
      </c>
      <c r="D24" s="127"/>
      <c r="E24" s="223"/>
      <c r="F24" s="75"/>
      <c r="G24" s="411"/>
    </row>
    <row r="25" spans="1:14" ht="31.2" x14ac:dyDescent="0.3">
      <c r="A25" s="239" t="str">
        <f>IF(L25=1,"LAW-"&amp;TEXT(COUNTIF($L$3:L25, "1"), "0"), "")</f>
        <v>LAW-17</v>
      </c>
      <c r="B25" s="402" t="s">
        <v>18</v>
      </c>
      <c r="C25" s="119" t="s">
        <v>2407</v>
      </c>
      <c r="D25" s="130"/>
      <c r="E25" s="262"/>
      <c r="F25" s="116">
        <v>1</v>
      </c>
      <c r="G25" s="117" t="s">
        <v>67</v>
      </c>
      <c r="I25" s="110">
        <f>IF(NOT(ISBLANK($B25)),VLOOKUP($B25,specdata,2,FALSE()),"")</f>
        <v>0</v>
      </c>
      <c r="J25" s="110">
        <f>VLOOKUP(G25,AvailabilityData,2,FALSE())</f>
        <v>0</v>
      </c>
      <c r="K25" s="110">
        <f>I25*J25</f>
        <v>0</v>
      </c>
      <c r="L25" s="43">
        <v>1</v>
      </c>
      <c r="N25" s="51" t="s">
        <v>87</v>
      </c>
    </row>
    <row r="26" spans="1:14" ht="31.2" x14ac:dyDescent="0.3">
      <c r="A26" s="239" t="str">
        <f>IF(L26=1,"LAW-"&amp;TEXT(COUNTIF($L$3:L26, "1"), "0"), "")</f>
        <v>LAW-18</v>
      </c>
      <c r="B26" s="402" t="s">
        <v>18</v>
      </c>
      <c r="C26" s="95" t="s">
        <v>2408</v>
      </c>
      <c r="D26" s="137"/>
      <c r="E26" s="214"/>
      <c r="F26" s="101">
        <v>1</v>
      </c>
      <c r="G26" s="102" t="s">
        <v>67</v>
      </c>
      <c r="I26" s="110">
        <f>IF(NOT(ISBLANK($B26)),VLOOKUP($B26,specdata,2,FALSE()),"")</f>
        <v>0</v>
      </c>
      <c r="J26" s="110">
        <f>VLOOKUP(G26,AvailabilityData,2,FALSE())</f>
        <v>0</v>
      </c>
      <c r="K26" s="110">
        <f>I26*J26</f>
        <v>0</v>
      </c>
      <c r="L26" s="43">
        <v>1</v>
      </c>
      <c r="N26" s="51" t="s">
        <v>87</v>
      </c>
    </row>
    <row r="27" spans="1:14" ht="46.8" x14ac:dyDescent="0.3">
      <c r="A27" s="239" t="str">
        <f>IF(L27=1,"LAW-"&amp;TEXT(COUNTIF($L$3:L27, "1"), "0"), "")</f>
        <v>LAW-19</v>
      </c>
      <c r="B27" s="402" t="s">
        <v>18</v>
      </c>
      <c r="C27" s="95" t="s">
        <v>2409</v>
      </c>
      <c r="D27" s="137"/>
      <c r="E27" s="214"/>
      <c r="F27" s="101">
        <v>1</v>
      </c>
      <c r="G27" s="102" t="s">
        <v>67</v>
      </c>
      <c r="I27" s="110">
        <f>IF(NOT(ISBLANK($B27)),VLOOKUP($B27,specdata,2,FALSE()),"")</f>
        <v>0</v>
      </c>
      <c r="J27" s="110">
        <f>VLOOKUP(G27,AvailabilityData,2,FALSE())</f>
        <v>0</v>
      </c>
      <c r="K27" s="110">
        <f>I27*J27</f>
        <v>0</v>
      </c>
      <c r="L27" s="43">
        <v>1</v>
      </c>
      <c r="N27" s="51" t="s">
        <v>87</v>
      </c>
    </row>
    <row r="28" spans="1:14" ht="46.8" x14ac:dyDescent="0.3">
      <c r="A28" s="239" t="str">
        <f>IF(L28=1,"LAW-"&amp;TEXT(COUNTIF($L$3:L28, "1"), "0"), "")</f>
        <v>LAW-20</v>
      </c>
      <c r="B28" s="402" t="s">
        <v>18</v>
      </c>
      <c r="C28" s="95" t="s">
        <v>2410</v>
      </c>
      <c r="D28" s="137"/>
      <c r="E28" s="214"/>
      <c r="F28" s="101">
        <v>1</v>
      </c>
      <c r="G28" s="88" t="s">
        <v>67</v>
      </c>
      <c r="I28" s="110">
        <f>IF(NOT(ISBLANK($B28)),VLOOKUP($B28,specdata,2,FALSE()),"")</f>
        <v>0</v>
      </c>
      <c r="J28" s="110">
        <f>VLOOKUP(G28,AvailabilityData,2,FALSE())</f>
        <v>0</v>
      </c>
      <c r="K28" s="110">
        <f>I28*J28</f>
        <v>0</v>
      </c>
      <c r="L28" s="43">
        <v>1</v>
      </c>
      <c r="N28" s="51" t="s">
        <v>87</v>
      </c>
    </row>
    <row r="29" spans="1:14" ht="15" customHeight="1" x14ac:dyDescent="0.3">
      <c r="A29" s="247"/>
      <c r="B29" s="53"/>
      <c r="C29" s="144" t="s">
        <v>2411</v>
      </c>
      <c r="D29" s="127"/>
      <c r="E29" s="223"/>
      <c r="F29" s="75"/>
      <c r="G29" s="411"/>
    </row>
    <row r="30" spans="1:14" ht="46.8" x14ac:dyDescent="0.3">
      <c r="A30" s="239" t="str">
        <f>IF(L30=1,"LAW-"&amp;TEXT(COUNTIF($L$3:L30, "1"), "0"), "")</f>
        <v>LAW-21</v>
      </c>
      <c r="B30" s="402" t="s">
        <v>18</v>
      </c>
      <c r="C30" s="119" t="s">
        <v>2412</v>
      </c>
      <c r="D30" s="130"/>
      <c r="E30" s="262"/>
      <c r="F30" s="116">
        <v>1</v>
      </c>
      <c r="G30" s="117" t="s">
        <v>67</v>
      </c>
      <c r="I30" s="110">
        <f>IF(NOT(ISBLANK($B30)),VLOOKUP($B30,specdata,2,FALSE()),"")</f>
        <v>0</v>
      </c>
      <c r="J30" s="110">
        <f>VLOOKUP(G30,AvailabilityData,2,FALSE())</f>
        <v>0</v>
      </c>
      <c r="K30" s="110">
        <f>I30*J30</f>
        <v>0</v>
      </c>
      <c r="L30" s="43">
        <v>1</v>
      </c>
      <c r="N30" s="51" t="s">
        <v>87</v>
      </c>
    </row>
    <row r="31" spans="1:14" ht="46.8" x14ac:dyDescent="0.3">
      <c r="A31" s="239" t="str">
        <f>IF(L31=1,"LAW-"&amp;TEXT(COUNTIF($L$3:L31, "1"), "0"), "")</f>
        <v>LAW-22</v>
      </c>
      <c r="B31" s="400" t="s">
        <v>18</v>
      </c>
      <c r="C31" s="95" t="s">
        <v>2413</v>
      </c>
      <c r="D31" s="137"/>
      <c r="E31" s="214"/>
      <c r="F31" s="101">
        <v>1</v>
      </c>
      <c r="G31" s="102" t="s">
        <v>67</v>
      </c>
      <c r="I31" s="110">
        <f>IF(NOT(ISBLANK($B31)),VLOOKUP($B31,specdata,2,FALSE()),"")</f>
        <v>0</v>
      </c>
      <c r="J31" s="110">
        <f>VLOOKUP(G31,AvailabilityData,2,FALSE())</f>
        <v>0</v>
      </c>
      <c r="K31" s="110">
        <f>I31*J31</f>
        <v>0</v>
      </c>
      <c r="L31" s="43">
        <v>1</v>
      </c>
      <c r="N31" s="51" t="s">
        <v>87</v>
      </c>
    </row>
    <row r="32" spans="1:14" ht="31.2" x14ac:dyDescent="0.3">
      <c r="A32" s="239" t="str">
        <f>IF(L32=1,"LAW-"&amp;TEXT(COUNTIF($L$3:L32, "1"), "0"), "")</f>
        <v>LAW-23</v>
      </c>
      <c r="B32" s="400" t="s">
        <v>18</v>
      </c>
      <c r="C32" s="95" t="s">
        <v>2414</v>
      </c>
      <c r="D32" s="137"/>
      <c r="E32" s="214"/>
      <c r="F32" s="101">
        <v>1</v>
      </c>
      <c r="G32" s="102" t="s">
        <v>67</v>
      </c>
      <c r="I32" s="110">
        <f>IF(NOT(ISBLANK($B32)),VLOOKUP($B32,specdata,2,FALSE()),"")</f>
        <v>0</v>
      </c>
      <c r="J32" s="110">
        <f>VLOOKUP(G32,AvailabilityData,2,FALSE())</f>
        <v>0</v>
      </c>
      <c r="K32" s="110">
        <f>I32*J32</f>
        <v>0</v>
      </c>
      <c r="L32" s="43">
        <v>1</v>
      </c>
      <c r="N32" s="51" t="s">
        <v>87</v>
      </c>
    </row>
    <row r="33" spans="1:14" ht="30" customHeight="1" x14ac:dyDescent="0.3">
      <c r="A33" s="239" t="str">
        <f>IF(L33=1,"LAW-"&amp;TEXT(COUNTIF($L$3:L33, "1"), "0"), "")</f>
        <v>LAW-24</v>
      </c>
      <c r="B33" s="401" t="s">
        <v>18</v>
      </c>
      <c r="C33" s="95" t="s">
        <v>2415</v>
      </c>
      <c r="D33" s="137"/>
      <c r="E33" s="214"/>
      <c r="F33" s="101">
        <v>1</v>
      </c>
      <c r="G33" s="88" t="s">
        <v>67</v>
      </c>
      <c r="I33" s="110">
        <f>IF(NOT(ISBLANK($B33)),VLOOKUP($B33,specdata,2,FALSE()),"")</f>
        <v>0</v>
      </c>
      <c r="J33" s="110">
        <f>VLOOKUP(G33,AvailabilityData,2,FALSE())</f>
        <v>0</v>
      </c>
      <c r="K33" s="110">
        <f>I33*J33</f>
        <v>0</v>
      </c>
      <c r="L33" s="43">
        <v>1</v>
      </c>
      <c r="N33" s="51" t="s">
        <v>87</v>
      </c>
    </row>
    <row r="34" spans="1:14" ht="15" customHeight="1" x14ac:dyDescent="0.3">
      <c r="A34" s="247"/>
      <c r="B34" s="53"/>
      <c r="C34" s="144" t="s">
        <v>2416</v>
      </c>
      <c r="D34" s="127"/>
      <c r="E34" s="223"/>
      <c r="F34" s="75"/>
      <c r="G34" s="411"/>
    </row>
    <row r="35" spans="1:14" ht="46.8" x14ac:dyDescent="0.3">
      <c r="A35" s="239" t="str">
        <f>IF(L35=1,"LAW-"&amp;TEXT(COUNTIF($L$3:L35, "1"), "0"), "")</f>
        <v>LAW-25</v>
      </c>
      <c r="B35" s="402" t="s">
        <v>18</v>
      </c>
      <c r="C35" s="119" t="s">
        <v>2417</v>
      </c>
      <c r="D35" s="130"/>
      <c r="E35" s="262"/>
      <c r="F35" s="116">
        <v>1</v>
      </c>
      <c r="G35" s="117" t="s">
        <v>67</v>
      </c>
      <c r="I35" s="110">
        <f>IF(NOT(ISBLANK($B35)),VLOOKUP($B35,specdata,2,FALSE()),"")</f>
        <v>0</v>
      </c>
      <c r="J35" s="110">
        <f>VLOOKUP(G35,AvailabilityData,2,FALSE())</f>
        <v>0</v>
      </c>
      <c r="K35" s="110">
        <f>I35*J35</f>
        <v>0</v>
      </c>
      <c r="L35" s="43">
        <v>1</v>
      </c>
      <c r="N35" s="51" t="s">
        <v>87</v>
      </c>
    </row>
    <row r="36" spans="1:14" ht="31.2" x14ac:dyDescent="0.3">
      <c r="A36" s="239" t="str">
        <f>IF(L36=1,"LAW-"&amp;TEXT(COUNTIF($L$3:L36, "1"), "0"), "")</f>
        <v>LAW-26</v>
      </c>
      <c r="B36" s="401" t="s">
        <v>18</v>
      </c>
      <c r="C36" s="95" t="s">
        <v>2418</v>
      </c>
      <c r="D36" s="137"/>
      <c r="E36" s="214"/>
      <c r="F36" s="101">
        <v>1</v>
      </c>
      <c r="G36" s="88" t="s">
        <v>67</v>
      </c>
      <c r="I36" s="110">
        <f>IF(NOT(ISBLANK($B36)),VLOOKUP($B36,specdata,2,FALSE()),"")</f>
        <v>0</v>
      </c>
      <c r="J36" s="110">
        <f>VLOOKUP(G36,AvailabilityData,2,FALSE())</f>
        <v>0</v>
      </c>
      <c r="K36" s="110">
        <f>I36*J36</f>
        <v>0</v>
      </c>
      <c r="L36" s="43">
        <v>1</v>
      </c>
      <c r="N36" s="51" t="s">
        <v>87</v>
      </c>
    </row>
    <row r="37" spans="1:14" x14ac:dyDescent="0.3">
      <c r="A37" s="247"/>
      <c r="B37" s="53"/>
      <c r="C37" s="126" t="s">
        <v>2419</v>
      </c>
      <c r="D37" s="127"/>
      <c r="E37" s="223"/>
      <c r="F37" s="75"/>
      <c r="G37" s="411"/>
    </row>
    <row r="38" spans="1:14" ht="31.2" x14ac:dyDescent="0.3">
      <c r="A38" s="239" t="str">
        <f>IF(L38=1,"LAW-"&amp;TEXT(COUNTIF($L$3:L38, "1"), "0"), "")</f>
        <v>LAW-27</v>
      </c>
      <c r="B38" s="402" t="s">
        <v>18</v>
      </c>
      <c r="C38" s="78" t="s">
        <v>2420</v>
      </c>
      <c r="D38" s="130"/>
      <c r="E38" s="262"/>
      <c r="F38" s="116">
        <v>1</v>
      </c>
      <c r="G38" s="117" t="s">
        <v>67</v>
      </c>
      <c r="I38" s="110">
        <f>IF(NOT(ISBLANK($B38)),VLOOKUP($B38,specdata,2,FALSE()),"")</f>
        <v>0</v>
      </c>
      <c r="J38" s="110">
        <f>VLOOKUP(G38,AvailabilityData,2,FALSE())</f>
        <v>0</v>
      </c>
      <c r="K38" s="110">
        <f>I38*J38</f>
        <v>0</v>
      </c>
      <c r="L38" s="43">
        <v>1</v>
      </c>
      <c r="N38" s="51" t="s">
        <v>87</v>
      </c>
    </row>
    <row r="39" spans="1:14" ht="62.4" x14ac:dyDescent="0.3">
      <c r="A39" s="239" t="str">
        <f>IF(L39=1,"LAW-"&amp;TEXT(COUNTIF($L$3:L39, "1"), "0"), "")</f>
        <v>LAW-28</v>
      </c>
      <c r="B39" s="400" t="s">
        <v>18</v>
      </c>
      <c r="C39" s="84" t="s">
        <v>2421</v>
      </c>
      <c r="D39" s="137"/>
      <c r="E39" s="214"/>
      <c r="F39" s="101">
        <v>1</v>
      </c>
      <c r="G39" s="102" t="s">
        <v>67</v>
      </c>
      <c r="I39" s="110">
        <f>IF(NOT(ISBLANK($B39)),VLOOKUP($B39,specdata,2,FALSE()),"")</f>
        <v>0</v>
      </c>
      <c r="J39" s="110">
        <f>VLOOKUP(G39,AvailabilityData,2,FALSE())</f>
        <v>0</v>
      </c>
      <c r="K39" s="110">
        <f>I39*J39</f>
        <v>0</v>
      </c>
      <c r="L39" s="43">
        <v>1</v>
      </c>
      <c r="N39" s="51" t="s">
        <v>87</v>
      </c>
    </row>
    <row r="40" spans="1:14" ht="31.2" x14ac:dyDescent="0.3">
      <c r="A40" s="239" t="str">
        <f>IF(L40=1,"LAW-"&amp;TEXT(COUNTIF($L$3:L40, "1"), "0"), "")</f>
        <v>LAW-29</v>
      </c>
      <c r="B40" s="401" t="s">
        <v>18</v>
      </c>
      <c r="C40" s="84" t="s">
        <v>2422</v>
      </c>
      <c r="D40" s="137"/>
      <c r="E40" s="214"/>
      <c r="F40" s="101">
        <v>1</v>
      </c>
      <c r="G40" s="88" t="s">
        <v>67</v>
      </c>
      <c r="I40" s="110">
        <f>IF(NOT(ISBLANK($B40)),VLOOKUP($B40,specdata,2,FALSE()),"")</f>
        <v>0</v>
      </c>
      <c r="J40" s="110">
        <f>VLOOKUP(G40,AvailabilityData,2,FALSE())</f>
        <v>0</v>
      </c>
      <c r="K40" s="110">
        <f>I40*J40</f>
        <v>0</v>
      </c>
      <c r="L40" s="43">
        <v>1</v>
      </c>
      <c r="N40" s="51" t="s">
        <v>87</v>
      </c>
    </row>
    <row r="41" spans="1:14" ht="15" customHeight="1" x14ac:dyDescent="0.3">
      <c r="A41" s="247"/>
      <c r="B41" s="53"/>
      <c r="C41" s="144" t="s">
        <v>2423</v>
      </c>
      <c r="D41" s="127"/>
      <c r="E41" s="223"/>
      <c r="F41" s="75"/>
      <c r="G41" s="411"/>
    </row>
    <row r="42" spans="1:14" ht="31.2" x14ac:dyDescent="0.3">
      <c r="A42" s="239" t="str">
        <f>IF(L42=1,"LAW-"&amp;TEXT(COUNTIF($L$3:L42, "1"), "0"), "")</f>
        <v>LAW-30</v>
      </c>
      <c r="B42" s="402" t="s">
        <v>18</v>
      </c>
      <c r="C42" s="119" t="s">
        <v>2424</v>
      </c>
      <c r="D42" s="130"/>
      <c r="E42" s="262"/>
      <c r="F42" s="116">
        <v>1</v>
      </c>
      <c r="G42" s="117" t="s">
        <v>67</v>
      </c>
      <c r="I42" s="110">
        <f>IF(NOT(ISBLANK($B42)),VLOOKUP($B42,specdata,2,FALSE()),"")</f>
        <v>0</v>
      </c>
      <c r="J42" s="110">
        <f>VLOOKUP(G42,AvailabilityData,2,FALSE())</f>
        <v>0</v>
      </c>
      <c r="K42" s="110">
        <f>I42*J42</f>
        <v>0</v>
      </c>
      <c r="L42" s="43">
        <v>1</v>
      </c>
      <c r="N42" s="51" t="s">
        <v>87</v>
      </c>
    </row>
    <row r="43" spans="1:14" ht="30" customHeight="1" x14ac:dyDescent="0.3">
      <c r="A43" s="239" t="str">
        <f>IF(L43=1,"LAW-"&amp;TEXT(COUNTIF($L$3:L43, "1"), "0"), "")</f>
        <v>LAW-31</v>
      </c>
      <c r="B43" s="400" t="s">
        <v>18</v>
      </c>
      <c r="C43" s="95" t="s">
        <v>2425</v>
      </c>
      <c r="D43" s="137"/>
      <c r="E43" s="214"/>
      <c r="F43" s="101">
        <v>1</v>
      </c>
      <c r="G43" s="102" t="s">
        <v>67</v>
      </c>
      <c r="I43" s="110">
        <f>IF(NOT(ISBLANK($B43)),VLOOKUP($B43,specdata,2,FALSE()),"")</f>
        <v>0</v>
      </c>
      <c r="J43" s="110">
        <f>VLOOKUP(G43,AvailabilityData,2,FALSE())</f>
        <v>0</v>
      </c>
      <c r="K43" s="110">
        <f>I43*J43</f>
        <v>0</v>
      </c>
      <c r="L43" s="43">
        <v>1</v>
      </c>
      <c r="N43" s="51" t="s">
        <v>87</v>
      </c>
    </row>
    <row r="44" spans="1:14" ht="30" customHeight="1" x14ac:dyDescent="0.3">
      <c r="A44" s="239" t="str">
        <f>IF(L44=1,"LAW-"&amp;TEXT(COUNTIF($L$3:L44, "1"), "0"), "")</f>
        <v>LAW-32</v>
      </c>
      <c r="B44" s="401" t="s">
        <v>18</v>
      </c>
      <c r="C44" s="95" t="s">
        <v>2426</v>
      </c>
      <c r="D44" s="137"/>
      <c r="E44" s="214"/>
      <c r="F44" s="101">
        <v>1</v>
      </c>
      <c r="G44" s="88" t="s">
        <v>67</v>
      </c>
      <c r="I44" s="110">
        <f>IF(NOT(ISBLANK($B44)),VLOOKUP($B44,specdata,2,FALSE()),"")</f>
        <v>0</v>
      </c>
      <c r="J44" s="110">
        <f>VLOOKUP(G44,AvailabilityData,2,FALSE())</f>
        <v>0</v>
      </c>
      <c r="K44" s="110">
        <f>I44*J44</f>
        <v>0</v>
      </c>
      <c r="L44" s="43">
        <v>1</v>
      </c>
      <c r="N44" s="51" t="s">
        <v>87</v>
      </c>
    </row>
    <row r="45" spans="1:14" ht="15" customHeight="1" x14ac:dyDescent="0.3">
      <c r="A45" s="247"/>
      <c r="B45" s="53"/>
      <c r="C45" s="144" t="s">
        <v>2427</v>
      </c>
      <c r="D45" s="127"/>
      <c r="E45" s="223"/>
      <c r="F45" s="75"/>
      <c r="G45" s="411"/>
    </row>
    <row r="46" spans="1:14" ht="31.2" x14ac:dyDescent="0.3">
      <c r="A46" s="239" t="str">
        <f>IF(L46=1,"LAW-"&amp;TEXT(COUNTIF($L$3:L46, "1"), "0"), "")</f>
        <v>LAW-33</v>
      </c>
      <c r="B46" s="402" t="s">
        <v>18</v>
      </c>
      <c r="C46" s="119" t="s">
        <v>2428</v>
      </c>
      <c r="D46" s="130"/>
      <c r="E46" s="262"/>
      <c r="F46" s="116">
        <v>1</v>
      </c>
      <c r="G46" s="117" t="s">
        <v>67</v>
      </c>
      <c r="I46" s="110">
        <f t="shared" ref="I46:I51" si="6">IF(NOT(ISBLANK($B46)),VLOOKUP($B46,specdata,2,FALSE()),"")</f>
        <v>0</v>
      </c>
      <c r="J46" s="110">
        <f t="shared" ref="J46:J51" si="7">VLOOKUP(G46,AvailabilityData,2,FALSE())</f>
        <v>0</v>
      </c>
      <c r="K46" s="110">
        <f t="shared" ref="K46:K51" si="8">I46*J46</f>
        <v>0</v>
      </c>
      <c r="L46" s="43">
        <v>1</v>
      </c>
      <c r="N46" s="51" t="s">
        <v>87</v>
      </c>
    </row>
    <row r="47" spans="1:14" ht="30" customHeight="1" x14ac:dyDescent="0.3">
      <c r="A47" s="239" t="str">
        <f>IF(L47=1,"LAW-"&amp;TEXT(COUNTIF($L$3:L47, "1"), "0"), "")</f>
        <v>LAW-34</v>
      </c>
      <c r="B47" s="400" t="s">
        <v>18</v>
      </c>
      <c r="C47" s="95" t="s">
        <v>2429</v>
      </c>
      <c r="D47" s="137"/>
      <c r="E47" s="214"/>
      <c r="F47" s="101">
        <v>1</v>
      </c>
      <c r="G47" s="102" t="s">
        <v>67</v>
      </c>
      <c r="I47" s="110">
        <f t="shared" si="6"/>
        <v>0</v>
      </c>
      <c r="J47" s="110">
        <f t="shared" si="7"/>
        <v>0</v>
      </c>
      <c r="K47" s="110">
        <f t="shared" si="8"/>
        <v>0</v>
      </c>
      <c r="L47" s="43">
        <v>1</v>
      </c>
      <c r="N47" s="51" t="s">
        <v>87</v>
      </c>
    </row>
    <row r="48" spans="1:14" ht="46.8" x14ac:dyDescent="0.3">
      <c r="A48" s="239" t="str">
        <f>IF(L48=1,"LAW-"&amp;TEXT(COUNTIF($L$3:L48, "1"), "0"), "")</f>
        <v>LAW-35</v>
      </c>
      <c r="B48" s="400" t="s">
        <v>18</v>
      </c>
      <c r="C48" s="95" t="s">
        <v>2430</v>
      </c>
      <c r="D48" s="137"/>
      <c r="E48" s="214"/>
      <c r="F48" s="101">
        <v>1</v>
      </c>
      <c r="G48" s="102" t="s">
        <v>67</v>
      </c>
      <c r="I48" s="110">
        <f t="shared" si="6"/>
        <v>0</v>
      </c>
      <c r="J48" s="110">
        <f t="shared" si="7"/>
        <v>0</v>
      </c>
      <c r="K48" s="110">
        <f t="shared" si="8"/>
        <v>0</v>
      </c>
      <c r="L48" s="43">
        <v>1</v>
      </c>
      <c r="N48" s="51" t="s">
        <v>87</v>
      </c>
    </row>
    <row r="49" spans="1:14" ht="46.8" x14ac:dyDescent="0.3">
      <c r="A49" s="239" t="str">
        <f>IF(L49=1,"LAW-"&amp;TEXT(COUNTIF($L$3:L49, "1"), "0"), "")</f>
        <v>LAW-36</v>
      </c>
      <c r="B49" s="400" t="s">
        <v>18</v>
      </c>
      <c r="C49" s="95" t="s">
        <v>2431</v>
      </c>
      <c r="D49" s="137"/>
      <c r="E49" s="214"/>
      <c r="F49" s="101">
        <v>1</v>
      </c>
      <c r="G49" s="102" t="s">
        <v>67</v>
      </c>
      <c r="I49" s="110">
        <f t="shared" si="6"/>
        <v>0</v>
      </c>
      <c r="J49" s="110">
        <f t="shared" si="7"/>
        <v>0</v>
      </c>
      <c r="K49" s="110">
        <f t="shared" si="8"/>
        <v>0</v>
      </c>
      <c r="L49" s="43">
        <v>1</v>
      </c>
      <c r="N49" s="51" t="s">
        <v>87</v>
      </c>
    </row>
    <row r="50" spans="1:14" ht="31.2" x14ac:dyDescent="0.3">
      <c r="A50" s="239" t="str">
        <f>IF(L50=1,"LAW-"&amp;TEXT(COUNTIF($L$3:L50, "1"), "0"), "")</f>
        <v>LAW-37</v>
      </c>
      <c r="B50" s="400" t="s">
        <v>18</v>
      </c>
      <c r="C50" s="95" t="s">
        <v>2432</v>
      </c>
      <c r="D50" s="137"/>
      <c r="E50" s="214"/>
      <c r="F50" s="101">
        <v>1</v>
      </c>
      <c r="G50" s="102" t="s">
        <v>67</v>
      </c>
      <c r="I50" s="110">
        <f t="shared" si="6"/>
        <v>0</v>
      </c>
      <c r="J50" s="110">
        <f t="shared" si="7"/>
        <v>0</v>
      </c>
      <c r="K50" s="110">
        <f t="shared" si="8"/>
        <v>0</v>
      </c>
      <c r="L50" s="43">
        <v>1</v>
      </c>
      <c r="N50" s="51" t="s">
        <v>87</v>
      </c>
    </row>
    <row r="51" spans="1:14" ht="30" customHeight="1" x14ac:dyDescent="0.3">
      <c r="A51" s="239" t="str">
        <f>IF(L51=1,"LAW-"&amp;TEXT(COUNTIF($L$3:L51, "1"), "0"), "")</f>
        <v>LAW-38</v>
      </c>
      <c r="B51" s="401" t="s">
        <v>18</v>
      </c>
      <c r="C51" s="95" t="s">
        <v>2433</v>
      </c>
      <c r="D51" s="137"/>
      <c r="E51" s="214"/>
      <c r="F51" s="101">
        <v>1</v>
      </c>
      <c r="G51" s="88" t="s">
        <v>67</v>
      </c>
      <c r="I51" s="110">
        <f t="shared" si="6"/>
        <v>0</v>
      </c>
      <c r="J51" s="110">
        <f t="shared" si="7"/>
        <v>0</v>
      </c>
      <c r="K51" s="110">
        <f t="shared" si="8"/>
        <v>0</v>
      </c>
      <c r="L51" s="43">
        <v>1</v>
      </c>
      <c r="N51" s="51" t="s">
        <v>87</v>
      </c>
    </row>
    <row r="52" spans="1:14" ht="15" customHeight="1" x14ac:dyDescent="0.3">
      <c r="A52" s="247"/>
      <c r="B52" s="53"/>
      <c r="C52" s="144" t="s">
        <v>2434</v>
      </c>
      <c r="D52" s="127"/>
      <c r="E52" s="223"/>
      <c r="F52" s="75"/>
      <c r="G52" s="411"/>
    </row>
    <row r="53" spans="1:14" ht="62.4" x14ac:dyDescent="0.3">
      <c r="A53" s="239" t="str">
        <f>IF(L53=1,"LAW-"&amp;TEXT(COUNTIF($L$3:L53, "1"), "0"), "")</f>
        <v>LAW-39</v>
      </c>
      <c r="B53" s="402" t="s">
        <v>18</v>
      </c>
      <c r="C53" s="119" t="s">
        <v>2435</v>
      </c>
      <c r="D53" s="130"/>
      <c r="E53" s="262"/>
      <c r="F53" s="116">
        <v>1</v>
      </c>
      <c r="G53" s="117" t="s">
        <v>67</v>
      </c>
      <c r="I53" s="110">
        <f>IF(NOT(ISBLANK($B53)),VLOOKUP($B53,specdata,2,FALSE()),"")</f>
        <v>0</v>
      </c>
      <c r="J53" s="110">
        <f>VLOOKUP(G53,AvailabilityData,2,FALSE())</f>
        <v>0</v>
      </c>
      <c r="K53" s="110">
        <f>I53*J53</f>
        <v>0</v>
      </c>
      <c r="L53" s="43">
        <v>1</v>
      </c>
      <c r="N53" s="51" t="s">
        <v>87</v>
      </c>
    </row>
    <row r="54" spans="1:14" ht="30" customHeight="1" x14ac:dyDescent="0.3">
      <c r="A54" s="239" t="str">
        <f>IF(L54=1,"LAW-"&amp;TEXT(COUNTIF($L$3:L54, "1"), "0"), "")</f>
        <v>LAW-40</v>
      </c>
      <c r="B54" s="400" t="s">
        <v>18</v>
      </c>
      <c r="C54" s="95" t="s">
        <v>2436</v>
      </c>
      <c r="D54" s="137"/>
      <c r="E54" s="214"/>
      <c r="F54" s="101">
        <v>1</v>
      </c>
      <c r="G54" s="102" t="s">
        <v>67</v>
      </c>
      <c r="I54" s="110">
        <f>IF(NOT(ISBLANK($B54)),VLOOKUP($B54,specdata,2,FALSE()),"")</f>
        <v>0</v>
      </c>
      <c r="J54" s="110">
        <f>VLOOKUP(G54,AvailabilityData,2,FALSE())</f>
        <v>0</v>
      </c>
      <c r="K54" s="110">
        <f>I54*J54</f>
        <v>0</v>
      </c>
      <c r="L54" s="43">
        <v>1</v>
      </c>
      <c r="N54" s="51" t="s">
        <v>87</v>
      </c>
    </row>
    <row r="55" spans="1:14" ht="78" x14ac:dyDescent="0.3">
      <c r="A55" s="239" t="str">
        <f>IF(L55=1,"LAW-"&amp;TEXT(COUNTIF($L$3:L55, "1"), "0"), "")</f>
        <v>LAW-41</v>
      </c>
      <c r="B55" s="400" t="s">
        <v>18</v>
      </c>
      <c r="C55" s="95" t="s">
        <v>2437</v>
      </c>
      <c r="D55" s="137"/>
      <c r="E55" s="214"/>
      <c r="F55" s="101">
        <v>1</v>
      </c>
      <c r="G55" s="102" t="s">
        <v>67</v>
      </c>
      <c r="I55" s="110">
        <f>IF(NOT(ISBLANK($B55)),VLOOKUP($B55,specdata,2,FALSE()),"")</f>
        <v>0</v>
      </c>
      <c r="J55" s="110">
        <f>VLOOKUP(G55,AvailabilityData,2,FALSE())</f>
        <v>0</v>
      </c>
      <c r="K55" s="110">
        <f>I55*J55</f>
        <v>0</v>
      </c>
      <c r="L55" s="43">
        <v>1</v>
      </c>
      <c r="N55" s="51" t="s">
        <v>87</v>
      </c>
    </row>
    <row r="56" spans="1:14" ht="30" customHeight="1" x14ac:dyDescent="0.3">
      <c r="A56" s="239" t="str">
        <f>IF(L56=1,"LAW-"&amp;TEXT(COUNTIF($L$3:L56, "1"), "0"), "")</f>
        <v>LAW-42</v>
      </c>
      <c r="B56" s="401" t="s">
        <v>18</v>
      </c>
      <c r="C56" s="95" t="s">
        <v>2438</v>
      </c>
      <c r="D56" s="137"/>
      <c r="E56" s="214"/>
      <c r="F56" s="101">
        <v>1</v>
      </c>
      <c r="G56" s="88" t="s">
        <v>67</v>
      </c>
      <c r="I56" s="110">
        <f>IF(NOT(ISBLANK($B56)),VLOOKUP($B56,specdata,2,FALSE()),"")</f>
        <v>0</v>
      </c>
      <c r="J56" s="110">
        <f>VLOOKUP(G56,AvailabilityData,2,FALSE())</f>
        <v>0</v>
      </c>
      <c r="K56" s="110">
        <f>I56*J56</f>
        <v>0</v>
      </c>
      <c r="L56" s="43">
        <v>1</v>
      </c>
      <c r="N56" s="51" t="s">
        <v>87</v>
      </c>
    </row>
    <row r="57" spans="1:14" x14ac:dyDescent="0.3">
      <c r="A57" s="247"/>
      <c r="B57" s="53"/>
      <c r="C57" s="144" t="s">
        <v>2439</v>
      </c>
      <c r="D57" s="127"/>
      <c r="E57" s="223"/>
      <c r="F57" s="75"/>
      <c r="G57" s="411"/>
    </row>
    <row r="58" spans="1:14" ht="30" customHeight="1" x14ac:dyDescent="0.3">
      <c r="A58" s="239" t="str">
        <f>IF(L58=1,"LAW-"&amp;TEXT(COUNTIF($L$3:L58, "1"), "0"), "")</f>
        <v>LAW-43</v>
      </c>
      <c r="B58" s="402" t="s">
        <v>18</v>
      </c>
      <c r="C58" s="119" t="s">
        <v>2440</v>
      </c>
      <c r="D58" s="130"/>
      <c r="E58" s="262"/>
      <c r="F58" s="116">
        <v>1</v>
      </c>
      <c r="G58" s="117" t="s">
        <v>67</v>
      </c>
      <c r="I58" s="110">
        <f>IF(NOT(ISBLANK($B58)),VLOOKUP($B58,specdata,2,FALSE()),"")</f>
        <v>0</v>
      </c>
      <c r="J58" s="110">
        <f>VLOOKUP(G58,AvailabilityData,2,FALSE())</f>
        <v>0</v>
      </c>
      <c r="K58" s="110">
        <f>I58*J58</f>
        <v>0</v>
      </c>
      <c r="L58" s="43">
        <v>1</v>
      </c>
      <c r="N58" s="51" t="s">
        <v>87</v>
      </c>
    </row>
    <row r="59" spans="1:14" ht="31.2" x14ac:dyDescent="0.3">
      <c r="A59" s="239" t="str">
        <f>IF(L59=1,"LAW-"&amp;TEXT(COUNTIF($L$3:L59, "1"), "0"), "")</f>
        <v>LAW-44</v>
      </c>
      <c r="B59" s="400" t="s">
        <v>18</v>
      </c>
      <c r="C59" s="95" t="s">
        <v>2441</v>
      </c>
      <c r="D59" s="137"/>
      <c r="E59" s="214"/>
      <c r="F59" s="101">
        <v>1</v>
      </c>
      <c r="G59" s="102" t="s">
        <v>67</v>
      </c>
      <c r="I59" s="110">
        <f>IF(NOT(ISBLANK($B59)),VLOOKUP($B59,specdata,2,FALSE()),"")</f>
        <v>0</v>
      </c>
      <c r="J59" s="110">
        <f>VLOOKUP(G59,AvailabilityData,2,FALSE())</f>
        <v>0</v>
      </c>
      <c r="K59" s="110">
        <f>I59*J59</f>
        <v>0</v>
      </c>
      <c r="L59" s="43">
        <v>1</v>
      </c>
      <c r="N59" s="51" t="s">
        <v>87</v>
      </c>
    </row>
    <row r="60" spans="1:14" ht="30" customHeight="1" x14ac:dyDescent="0.3">
      <c r="A60" s="239" t="str">
        <f>IF(L60=1,"LAW-"&amp;TEXT(COUNTIF($L$3:L60, "1"), "0"), "")</f>
        <v>LAW-45</v>
      </c>
      <c r="B60" s="400" t="s">
        <v>18</v>
      </c>
      <c r="C60" s="95" t="s">
        <v>2442</v>
      </c>
      <c r="D60" s="137"/>
      <c r="E60" s="214"/>
      <c r="F60" s="101">
        <v>1</v>
      </c>
      <c r="G60" s="102" t="s">
        <v>67</v>
      </c>
      <c r="I60" s="110">
        <f>IF(NOT(ISBLANK($B60)),VLOOKUP($B60,specdata,2,FALSE()),"")</f>
        <v>0</v>
      </c>
      <c r="J60" s="110">
        <f>VLOOKUP(G60,AvailabilityData,2,FALSE())</f>
        <v>0</v>
      </c>
      <c r="K60" s="110">
        <f>I60*J60</f>
        <v>0</v>
      </c>
      <c r="L60" s="43">
        <v>1</v>
      </c>
      <c r="N60" s="51" t="s">
        <v>87</v>
      </c>
    </row>
    <row r="61" spans="1:14" ht="30" customHeight="1" x14ac:dyDescent="0.3">
      <c r="A61" s="239" t="str">
        <f>IF(L61=1,"LAW-"&amp;TEXT(COUNTIF($L$3:L61, "1"), "0"), "")</f>
        <v>LAW-46</v>
      </c>
      <c r="B61" s="401" t="s">
        <v>18</v>
      </c>
      <c r="C61" s="95" t="s">
        <v>2443</v>
      </c>
      <c r="D61" s="137"/>
      <c r="E61" s="214"/>
      <c r="F61" s="101">
        <v>1</v>
      </c>
      <c r="G61" s="88" t="s">
        <v>67</v>
      </c>
      <c r="I61" s="110">
        <f>IF(NOT(ISBLANK($B61)),VLOOKUP($B61,specdata,2,FALSE()),"")</f>
        <v>0</v>
      </c>
      <c r="J61" s="110">
        <f>VLOOKUP(G61,AvailabilityData,2,FALSE())</f>
        <v>0</v>
      </c>
      <c r="K61" s="110">
        <f>I61*J61</f>
        <v>0</v>
      </c>
      <c r="L61" s="43">
        <v>1</v>
      </c>
      <c r="N61" s="51" t="s">
        <v>87</v>
      </c>
    </row>
    <row r="62" spans="1:14" x14ac:dyDescent="0.3">
      <c r="A62" s="247"/>
      <c r="B62" s="53"/>
      <c r="C62" s="144" t="s">
        <v>2444</v>
      </c>
      <c r="D62" s="127"/>
      <c r="E62" s="223"/>
      <c r="F62" s="75"/>
      <c r="G62" s="411"/>
    </row>
    <row r="63" spans="1:14" ht="30" customHeight="1" x14ac:dyDescent="0.3">
      <c r="A63" s="239" t="str">
        <f>IF(L63=1,"LAW-"&amp;TEXT(COUNTIF($L$3:L63, "1"), "0"), "")</f>
        <v>LAW-47</v>
      </c>
      <c r="B63" s="402" t="s">
        <v>18</v>
      </c>
      <c r="C63" s="119" t="s">
        <v>2445</v>
      </c>
      <c r="D63" s="130"/>
      <c r="E63" s="262"/>
      <c r="F63" s="116">
        <v>1</v>
      </c>
      <c r="G63" s="88" t="s">
        <v>67</v>
      </c>
      <c r="I63" s="110">
        <f>IF(NOT(ISBLANK($B63)),VLOOKUP($B63,specdata,2,FALSE()),"")</f>
        <v>0</v>
      </c>
      <c r="J63" s="110">
        <f>VLOOKUP(G63,AvailabilityData,2,FALSE())</f>
        <v>0</v>
      </c>
      <c r="K63" s="110">
        <f>I63*J63</f>
        <v>0</v>
      </c>
      <c r="L63" s="43">
        <v>1</v>
      </c>
      <c r="N63" s="51" t="s">
        <v>87</v>
      </c>
    </row>
    <row r="64" spans="1:14" x14ac:dyDescent="0.3">
      <c r="A64" s="363"/>
      <c r="B64" s="229"/>
      <c r="C64" s="144" t="s">
        <v>2446</v>
      </c>
      <c r="D64" s="230"/>
      <c r="E64" s="231"/>
      <c r="F64" s="232"/>
      <c r="G64" s="411"/>
    </row>
    <row r="65" spans="1:14" ht="30" customHeight="1" x14ac:dyDescent="0.3">
      <c r="A65" s="239" t="str">
        <f>IF(L65=1,"LAW-"&amp;TEXT(COUNTIF($L$3:L65, "1"), "0"), "")</f>
        <v>LAW-48</v>
      </c>
      <c r="B65" s="402" t="s">
        <v>18</v>
      </c>
      <c r="C65" s="119" t="s">
        <v>2447</v>
      </c>
      <c r="D65" s="130"/>
      <c r="E65" s="262"/>
      <c r="F65" s="116">
        <v>1</v>
      </c>
      <c r="G65" s="117" t="s">
        <v>67</v>
      </c>
      <c r="I65" s="110">
        <f>IF(NOT(ISBLANK($B65)),VLOOKUP($B65,specdata,2,FALSE()),"")</f>
        <v>0</v>
      </c>
      <c r="J65" s="110">
        <f>VLOOKUP(G65,AvailabilityData,2,FALSE())</f>
        <v>0</v>
      </c>
      <c r="K65" s="110">
        <f>I65*J65</f>
        <v>0</v>
      </c>
      <c r="L65" s="43">
        <v>1</v>
      </c>
      <c r="N65" s="51" t="s">
        <v>87</v>
      </c>
    </row>
    <row r="66" spans="1:14" ht="30" customHeight="1" x14ac:dyDescent="0.3">
      <c r="A66" s="239" t="str">
        <f>IF(L66=1,"LAW-"&amp;TEXT(COUNTIF($L$3:L66, "1"), "0"), "")</f>
        <v>LAW-49</v>
      </c>
      <c r="B66" s="401" t="s">
        <v>18</v>
      </c>
      <c r="C66" s="95" t="s">
        <v>2448</v>
      </c>
      <c r="D66" s="137"/>
      <c r="E66" s="214"/>
      <c r="F66" s="101">
        <v>1</v>
      </c>
      <c r="G66" s="88" t="s">
        <v>67</v>
      </c>
      <c r="I66" s="110">
        <f>IF(NOT(ISBLANK($B66)),VLOOKUP($B66,specdata,2,FALSE()),"")</f>
        <v>0</v>
      </c>
      <c r="J66" s="110">
        <f>VLOOKUP(G66,AvailabilityData,2,FALSE())</f>
        <v>0</v>
      </c>
      <c r="K66" s="110">
        <f>I66*J66</f>
        <v>0</v>
      </c>
      <c r="L66" s="43">
        <v>1</v>
      </c>
      <c r="N66" s="51" t="s">
        <v>87</v>
      </c>
    </row>
    <row r="67" spans="1:14" ht="15" customHeight="1" x14ac:dyDescent="0.3">
      <c r="A67" s="247"/>
      <c r="B67" s="53"/>
      <c r="C67" s="141" t="s">
        <v>2449</v>
      </c>
      <c r="D67" s="127"/>
      <c r="E67" s="223"/>
      <c r="F67" s="75"/>
      <c r="G67" s="411"/>
    </row>
    <row r="68" spans="1:14" ht="31.2" x14ac:dyDescent="0.3">
      <c r="A68" s="239" t="str">
        <f>IF(L68=1,"LAW-"&amp;TEXT(COUNTIF($L$3:L68, "1"), "0"), "")</f>
        <v>LAW-50</v>
      </c>
      <c r="B68" s="402" t="s">
        <v>18</v>
      </c>
      <c r="C68" s="119" t="s">
        <v>2450</v>
      </c>
      <c r="D68" s="130"/>
      <c r="E68" s="262"/>
      <c r="F68" s="116">
        <v>1</v>
      </c>
      <c r="G68" s="88" t="s">
        <v>67</v>
      </c>
      <c r="I68" s="110">
        <f>IF(NOT(ISBLANK($B68)),VLOOKUP($B68,specdata,2,FALSE()),"")</f>
        <v>0</v>
      </c>
      <c r="J68" s="110">
        <f>VLOOKUP(G68,AvailabilityData,2,FALSE())</f>
        <v>0</v>
      </c>
      <c r="K68" s="110">
        <f>I68*J68</f>
        <v>0</v>
      </c>
      <c r="L68" s="43">
        <v>1</v>
      </c>
      <c r="N68" s="51" t="s">
        <v>87</v>
      </c>
    </row>
    <row r="69" spans="1:14" ht="15" customHeight="1" x14ac:dyDescent="0.3">
      <c r="A69" s="247"/>
      <c r="B69" s="53"/>
      <c r="C69" s="141" t="s">
        <v>2451</v>
      </c>
      <c r="D69" s="127"/>
      <c r="E69" s="223"/>
      <c r="F69" s="75"/>
      <c r="G69" s="411"/>
    </row>
    <row r="70" spans="1:14" ht="30" customHeight="1" x14ac:dyDescent="0.3">
      <c r="A70" s="239" t="str">
        <f>IF(L70=1,"LAW-"&amp;TEXT(COUNTIF($L$3:L70, "1"), "0"), "")</f>
        <v>LAW-51</v>
      </c>
      <c r="B70" s="402" t="s">
        <v>18</v>
      </c>
      <c r="C70" s="119" t="s">
        <v>2452</v>
      </c>
      <c r="D70" s="130"/>
      <c r="E70" s="262"/>
      <c r="F70" s="116">
        <v>1</v>
      </c>
      <c r="G70" s="117" t="s">
        <v>67</v>
      </c>
      <c r="I70" s="110">
        <f t="shared" ref="I70:I75" si="9">IF(NOT(ISBLANK($B70)),VLOOKUP($B70,specdata,2,FALSE()),"")</f>
        <v>0</v>
      </c>
      <c r="J70" s="110">
        <f t="shared" ref="J70:J75" si="10">VLOOKUP(G70,AvailabilityData,2,FALSE())</f>
        <v>0</v>
      </c>
      <c r="K70" s="110">
        <f t="shared" ref="K70:K75" si="11">I70*J70</f>
        <v>0</v>
      </c>
      <c r="L70" s="43">
        <v>1</v>
      </c>
      <c r="N70" s="51" t="s">
        <v>87</v>
      </c>
    </row>
    <row r="71" spans="1:14" ht="46.8" x14ac:dyDescent="0.3">
      <c r="A71" s="239" t="str">
        <f>IF(L71=1,"LAW-"&amp;TEXT(COUNTIF($L$3:L71, "1"), "0"), "")</f>
        <v>LAW-52</v>
      </c>
      <c r="B71" s="400" t="s">
        <v>18</v>
      </c>
      <c r="C71" s="95" t="s">
        <v>2453</v>
      </c>
      <c r="D71" s="137"/>
      <c r="E71" s="214"/>
      <c r="F71" s="101">
        <v>1</v>
      </c>
      <c r="G71" s="102" t="s">
        <v>67</v>
      </c>
      <c r="I71" s="110">
        <f t="shared" si="9"/>
        <v>0</v>
      </c>
      <c r="J71" s="110">
        <f t="shared" si="10"/>
        <v>0</v>
      </c>
      <c r="K71" s="110">
        <f t="shared" si="11"/>
        <v>0</v>
      </c>
      <c r="L71" s="43">
        <v>1</v>
      </c>
      <c r="N71" s="51" t="s">
        <v>87</v>
      </c>
    </row>
    <row r="72" spans="1:14" ht="46.8" x14ac:dyDescent="0.3">
      <c r="A72" s="239" t="str">
        <f>IF(L72=1,"LAW-"&amp;TEXT(COUNTIF($L$3:L72, "1"), "0"), "")</f>
        <v>LAW-53</v>
      </c>
      <c r="B72" s="400" t="s">
        <v>18</v>
      </c>
      <c r="C72" s="95" t="s">
        <v>2454</v>
      </c>
      <c r="D72" s="137"/>
      <c r="E72" s="214"/>
      <c r="F72" s="101">
        <v>1</v>
      </c>
      <c r="G72" s="102" t="s">
        <v>67</v>
      </c>
      <c r="I72" s="110">
        <f t="shared" si="9"/>
        <v>0</v>
      </c>
      <c r="J72" s="110">
        <f t="shared" si="10"/>
        <v>0</v>
      </c>
      <c r="K72" s="110">
        <f t="shared" si="11"/>
        <v>0</v>
      </c>
      <c r="L72" s="43">
        <v>1</v>
      </c>
      <c r="N72" s="51" t="s">
        <v>87</v>
      </c>
    </row>
    <row r="73" spans="1:14" ht="46.8" x14ac:dyDescent="0.3">
      <c r="A73" s="239" t="str">
        <f>IF(L73=1,"LAW-"&amp;TEXT(COUNTIF($L$3:L73, "1"), "0"), "")</f>
        <v>LAW-54</v>
      </c>
      <c r="B73" s="400" t="s">
        <v>18</v>
      </c>
      <c r="C73" s="95" t="s">
        <v>2455</v>
      </c>
      <c r="D73" s="137"/>
      <c r="E73" s="214"/>
      <c r="F73" s="101">
        <v>1</v>
      </c>
      <c r="G73" s="102" t="s">
        <v>67</v>
      </c>
      <c r="I73" s="110">
        <f t="shared" si="9"/>
        <v>0</v>
      </c>
      <c r="J73" s="110">
        <f t="shared" si="10"/>
        <v>0</v>
      </c>
      <c r="K73" s="110">
        <f t="shared" si="11"/>
        <v>0</v>
      </c>
      <c r="L73" s="43">
        <v>1</v>
      </c>
      <c r="N73" s="51" t="s">
        <v>87</v>
      </c>
    </row>
    <row r="74" spans="1:14" ht="78" x14ac:dyDescent="0.3">
      <c r="A74" s="239" t="str">
        <f>IF(L74=1,"LAW-"&amp;TEXT(COUNTIF($L$3:L74, "1"), "0"), "")</f>
        <v>LAW-55</v>
      </c>
      <c r="B74" s="400" t="s">
        <v>18</v>
      </c>
      <c r="C74" s="95" t="s">
        <v>2456</v>
      </c>
      <c r="D74" s="137"/>
      <c r="E74" s="214"/>
      <c r="F74" s="101">
        <v>1</v>
      </c>
      <c r="G74" s="102" t="s">
        <v>67</v>
      </c>
      <c r="I74" s="110">
        <f t="shared" si="9"/>
        <v>0</v>
      </c>
      <c r="J74" s="110">
        <f t="shared" si="10"/>
        <v>0</v>
      </c>
      <c r="K74" s="110">
        <f t="shared" si="11"/>
        <v>0</v>
      </c>
      <c r="L74" s="43">
        <v>1</v>
      </c>
      <c r="N74" s="51" t="s">
        <v>87</v>
      </c>
    </row>
    <row r="75" spans="1:14" ht="30" customHeight="1" x14ac:dyDescent="0.3">
      <c r="A75" s="239" t="str">
        <f>IF(L75=1,"LAW-"&amp;TEXT(COUNTIF($L$3:L75, "1"), "0"), "")</f>
        <v>LAW-56</v>
      </c>
      <c r="B75" s="401" t="s">
        <v>18</v>
      </c>
      <c r="C75" s="95" t="s">
        <v>2457</v>
      </c>
      <c r="D75" s="137"/>
      <c r="E75" s="214"/>
      <c r="F75" s="101">
        <v>1</v>
      </c>
      <c r="G75" s="88" t="s">
        <v>67</v>
      </c>
      <c r="I75" s="110">
        <f t="shared" si="9"/>
        <v>0</v>
      </c>
      <c r="J75" s="110">
        <f t="shared" si="10"/>
        <v>0</v>
      </c>
      <c r="K75" s="110">
        <f t="shared" si="11"/>
        <v>0</v>
      </c>
      <c r="L75" s="43">
        <v>1</v>
      </c>
      <c r="N75" s="51" t="s">
        <v>87</v>
      </c>
    </row>
    <row r="76" spans="1:14" ht="15" customHeight="1" x14ac:dyDescent="0.3">
      <c r="A76" s="247"/>
      <c r="B76" s="53"/>
      <c r="C76" s="144" t="s">
        <v>867</v>
      </c>
      <c r="D76" s="127"/>
      <c r="E76" s="223"/>
      <c r="F76" s="75"/>
      <c r="G76" s="411"/>
    </row>
    <row r="77" spans="1:14" ht="62.4" x14ac:dyDescent="0.3">
      <c r="A77" s="239" t="str">
        <f>IF(L77=1,"LAW-"&amp;TEXT(COUNTIF($L$3:L77, "1"), "0"), "")</f>
        <v>LAW-57</v>
      </c>
      <c r="B77" s="77" t="s">
        <v>9</v>
      </c>
      <c r="C77" s="119" t="s">
        <v>2458</v>
      </c>
      <c r="D77" s="130"/>
      <c r="E77" s="262"/>
      <c r="F77" s="116">
        <v>1</v>
      </c>
      <c r="G77" s="117" t="s">
        <v>67</v>
      </c>
      <c r="I77" s="110">
        <f>IF(NOT(ISBLANK($B77)),VLOOKUP($B77,specdata,2,FALSE()),"")</f>
        <v>5</v>
      </c>
      <c r="J77" s="110">
        <f>VLOOKUP(G77,AvailabilityData,2,FALSE())</f>
        <v>0</v>
      </c>
      <c r="K77" s="110">
        <f>I77*J77</f>
        <v>0</v>
      </c>
      <c r="L77" s="43">
        <v>1</v>
      </c>
      <c r="N77" s="51" t="s">
        <v>87</v>
      </c>
    </row>
    <row r="78" spans="1:14" ht="62.4" x14ac:dyDescent="0.3">
      <c r="A78" s="239" t="str">
        <f>IF(L78=1,"LAW-"&amp;TEXT(COUNTIF($L$3:L78, "1"), "0"), "")</f>
        <v>LAW-58</v>
      </c>
      <c r="B78" s="98" t="s">
        <v>9</v>
      </c>
      <c r="C78" s="95" t="s">
        <v>2459</v>
      </c>
      <c r="D78" s="137"/>
      <c r="E78" s="214"/>
      <c r="F78" s="101">
        <v>1</v>
      </c>
      <c r="G78" s="88" t="s">
        <v>67</v>
      </c>
      <c r="I78" s="110">
        <f>IF(NOT(ISBLANK($B78)),VLOOKUP($B78,specdata,2,FALSE()),"")</f>
        <v>5</v>
      </c>
      <c r="J78" s="110">
        <f>VLOOKUP(G78,AvailabilityData,2,FALSE())</f>
        <v>0</v>
      </c>
      <c r="K78" s="110">
        <f>I78*J78</f>
        <v>0</v>
      </c>
      <c r="L78" s="43">
        <v>1</v>
      </c>
      <c r="N78" s="51" t="s">
        <v>87</v>
      </c>
    </row>
    <row r="79" spans="1:14" ht="15" customHeight="1" x14ac:dyDescent="0.3">
      <c r="A79" s="247"/>
      <c r="B79" s="53"/>
      <c r="C79" s="144" t="s">
        <v>2460</v>
      </c>
      <c r="D79" s="127"/>
      <c r="E79" s="223"/>
      <c r="F79" s="75"/>
      <c r="G79" s="411"/>
    </row>
    <row r="80" spans="1:14" ht="46.8" x14ac:dyDescent="0.3">
      <c r="A80" s="239" t="str">
        <f>IF(L80=1,"LAW-"&amp;TEXT(COUNTIF($L$3:L80, "1"), "0"), "")</f>
        <v>LAW-59</v>
      </c>
      <c r="B80" s="402" t="s">
        <v>18</v>
      </c>
      <c r="C80" s="119" t="s">
        <v>2461</v>
      </c>
      <c r="D80" s="130"/>
      <c r="E80" s="262"/>
      <c r="F80" s="116">
        <v>1</v>
      </c>
      <c r="G80" s="117" t="s">
        <v>67</v>
      </c>
      <c r="I80" s="110">
        <f>IF(NOT(ISBLANK($B80)),VLOOKUP($B80,specdata,2,FALSE()),"")</f>
        <v>0</v>
      </c>
      <c r="J80" s="110">
        <f>VLOOKUP(G80,AvailabilityData,2,FALSE())</f>
        <v>0</v>
      </c>
      <c r="K80" s="110">
        <f>I80*J80</f>
        <v>0</v>
      </c>
      <c r="L80" s="43">
        <v>1</v>
      </c>
      <c r="N80" s="51" t="s">
        <v>87</v>
      </c>
    </row>
    <row r="81" spans="1:14" ht="30" customHeight="1" x14ac:dyDescent="0.3">
      <c r="A81" s="239" t="str">
        <f>IF(L81=1,"LAW-"&amp;TEXT(COUNTIF($L$3:L81, "1"), "0"), "")</f>
        <v>LAW-60</v>
      </c>
      <c r="B81" s="401" t="s">
        <v>18</v>
      </c>
      <c r="C81" s="95" t="s">
        <v>2462</v>
      </c>
      <c r="D81" s="137"/>
      <c r="E81" s="214"/>
      <c r="F81" s="101">
        <v>1</v>
      </c>
      <c r="G81" s="88" t="s">
        <v>67</v>
      </c>
      <c r="I81" s="110">
        <f>IF(NOT(ISBLANK($B81)),VLOOKUP($B81,specdata,2,FALSE()),"")</f>
        <v>0</v>
      </c>
      <c r="J81" s="110">
        <f>VLOOKUP(G81,AvailabilityData,2,FALSE())</f>
        <v>0</v>
      </c>
      <c r="K81" s="110">
        <f>I81*J81</f>
        <v>0</v>
      </c>
      <c r="L81" s="43">
        <v>1</v>
      </c>
      <c r="N81" s="51" t="s">
        <v>87</v>
      </c>
    </row>
    <row r="82" spans="1:14" ht="15" customHeight="1" x14ac:dyDescent="0.3">
      <c r="A82" s="247"/>
      <c r="B82" s="53"/>
      <c r="C82" s="141" t="s">
        <v>2463</v>
      </c>
      <c r="D82" s="127"/>
      <c r="E82" s="223"/>
      <c r="F82" s="75"/>
      <c r="G82" s="411"/>
    </row>
    <row r="83" spans="1:14" ht="30" customHeight="1" x14ac:dyDescent="0.3">
      <c r="A83" s="239" t="str">
        <f>IF(L83=1,"LAW-"&amp;TEXT(COUNTIF($L$3:L83, "1"), "0"), "")</f>
        <v>LAW-61</v>
      </c>
      <c r="B83" s="77" t="s">
        <v>9</v>
      </c>
      <c r="C83" s="119" t="s">
        <v>2464</v>
      </c>
      <c r="D83" s="130"/>
      <c r="E83" s="262"/>
      <c r="F83" s="116">
        <v>1</v>
      </c>
      <c r="G83" s="117" t="s">
        <v>67</v>
      </c>
      <c r="I83" s="110">
        <f>IF(NOT(ISBLANK($B83)),VLOOKUP($B83,specdata,2,FALSE()),"")</f>
        <v>5</v>
      </c>
      <c r="J83" s="110">
        <f>VLOOKUP(G83,AvailabilityData,2,FALSE())</f>
        <v>0</v>
      </c>
      <c r="K83" s="110">
        <f>I83*J83</f>
        <v>0</v>
      </c>
      <c r="L83" s="43">
        <v>1</v>
      </c>
      <c r="N83" s="51" t="s">
        <v>87</v>
      </c>
    </row>
    <row r="84" spans="1:14" ht="30" customHeight="1" x14ac:dyDescent="0.3">
      <c r="A84" s="239" t="str">
        <f>IF(L84=1,"LAW-"&amp;TEXT(COUNTIF($L$3:L84, "1"), "0"), "")</f>
        <v>LAW-62</v>
      </c>
      <c r="B84" s="77" t="s">
        <v>9</v>
      </c>
      <c r="C84" s="95" t="s">
        <v>2465</v>
      </c>
      <c r="D84" s="137"/>
      <c r="E84" s="214"/>
      <c r="F84" s="101">
        <v>1</v>
      </c>
      <c r="G84" s="102" t="s">
        <v>67</v>
      </c>
      <c r="I84" s="110">
        <f>IF(NOT(ISBLANK($B84)),VLOOKUP($B84,specdata,2,FALSE()),"")</f>
        <v>5</v>
      </c>
      <c r="J84" s="110">
        <f>VLOOKUP(G84,AvailabilityData,2,FALSE())</f>
        <v>0</v>
      </c>
      <c r="K84" s="110">
        <f>I84*J84</f>
        <v>0</v>
      </c>
      <c r="L84" s="43">
        <v>1</v>
      </c>
      <c r="N84" s="51" t="s">
        <v>87</v>
      </c>
    </row>
    <row r="85" spans="1:14" ht="30" customHeight="1" x14ac:dyDescent="0.3">
      <c r="A85" s="239" t="str">
        <f>IF(L85=1,"LAW-"&amp;TEXT(COUNTIF($L$3:L85, "1"), "0"), "")</f>
        <v>LAW-63</v>
      </c>
      <c r="B85" s="77" t="s">
        <v>9</v>
      </c>
      <c r="C85" s="95" t="s">
        <v>2466</v>
      </c>
      <c r="D85" s="137"/>
      <c r="E85" s="214"/>
      <c r="F85" s="101">
        <v>1</v>
      </c>
      <c r="G85" s="102" t="s">
        <v>67</v>
      </c>
      <c r="I85" s="110">
        <f>IF(NOT(ISBLANK($B85)),VLOOKUP($B85,specdata,2,FALSE()),"")</f>
        <v>5</v>
      </c>
      <c r="J85" s="110">
        <f>VLOOKUP(G85,AvailabilityData,2,FALSE())</f>
        <v>0</v>
      </c>
      <c r="K85" s="110">
        <f>I85*J85</f>
        <v>0</v>
      </c>
      <c r="L85" s="43">
        <v>1</v>
      </c>
      <c r="N85" s="51" t="s">
        <v>87</v>
      </c>
    </row>
    <row r="86" spans="1:14" ht="30" customHeight="1" x14ac:dyDescent="0.3">
      <c r="A86" s="239" t="str">
        <f>IF(L86=1,"LAW-"&amp;TEXT(COUNTIF($L$3:L86, "1"), "0"), "")</f>
        <v>LAW-64</v>
      </c>
      <c r="B86" s="77" t="s">
        <v>9</v>
      </c>
      <c r="C86" s="95" t="s">
        <v>2467</v>
      </c>
      <c r="D86" s="137"/>
      <c r="E86" s="214"/>
      <c r="F86" s="101">
        <v>1</v>
      </c>
      <c r="G86" s="88" t="s">
        <v>67</v>
      </c>
      <c r="I86" s="110">
        <f>IF(NOT(ISBLANK($B86)),VLOOKUP($B86,specdata,2,FALSE()),"")</f>
        <v>5</v>
      </c>
      <c r="J86" s="110">
        <f>VLOOKUP(G86,AvailabilityData,2,FALSE())</f>
        <v>0</v>
      </c>
      <c r="K86" s="110">
        <f>I86*J86</f>
        <v>0</v>
      </c>
      <c r="L86" s="43">
        <v>1</v>
      </c>
      <c r="N86" s="51" t="s">
        <v>87</v>
      </c>
    </row>
    <row r="87" spans="1:14" ht="15" customHeight="1" x14ac:dyDescent="0.3">
      <c r="A87" s="247"/>
      <c r="B87" s="53"/>
      <c r="C87" s="141" t="s">
        <v>2468</v>
      </c>
      <c r="D87" s="127"/>
      <c r="E87" s="223"/>
      <c r="F87" s="75"/>
      <c r="G87" s="411"/>
    </row>
    <row r="88" spans="1:14" ht="46.8" x14ac:dyDescent="0.3">
      <c r="A88" s="239" t="str">
        <f>IF(L88=1,"LAW-"&amp;TEXT(COUNTIF($L$3:L88, "1"), "0"), "")</f>
        <v>LAW-65</v>
      </c>
      <c r="B88" s="77" t="s">
        <v>9</v>
      </c>
      <c r="C88" s="119" t="s">
        <v>2469</v>
      </c>
      <c r="D88" s="130"/>
      <c r="E88" s="262"/>
      <c r="F88" s="116">
        <v>1</v>
      </c>
      <c r="G88" s="117" t="s">
        <v>67</v>
      </c>
      <c r="I88" s="110">
        <f>IF(NOT(ISBLANK($B88)),VLOOKUP($B88,specdata,2,FALSE()),"")</f>
        <v>5</v>
      </c>
      <c r="J88" s="110">
        <f>VLOOKUP(G88,AvailabilityData,2,FALSE())</f>
        <v>0</v>
      </c>
      <c r="K88" s="110">
        <f>I88*J88</f>
        <v>0</v>
      </c>
      <c r="L88" s="43">
        <v>1</v>
      </c>
      <c r="N88" s="51" t="s">
        <v>87</v>
      </c>
    </row>
    <row r="89" spans="1:14" ht="46.8" x14ac:dyDescent="0.3">
      <c r="A89" s="239" t="str">
        <f>IF(L89=1,"LAW-"&amp;TEXT(COUNTIF($L$3:L89, "1"), "0"), "")</f>
        <v>LAW-66</v>
      </c>
      <c r="B89" s="83" t="s">
        <v>10</v>
      </c>
      <c r="C89" s="95" t="s">
        <v>2470</v>
      </c>
      <c r="D89" s="137"/>
      <c r="E89" s="214"/>
      <c r="F89" s="101">
        <v>1</v>
      </c>
      <c r="G89" s="102" t="s">
        <v>67</v>
      </c>
      <c r="I89" s="110">
        <f>IF(NOT(ISBLANK($B89)),VLOOKUP($B89,specdata,2,FALSE()),"")</f>
        <v>1</v>
      </c>
      <c r="J89" s="110">
        <f>VLOOKUP(G89,AvailabilityData,2,FALSE())</f>
        <v>0</v>
      </c>
      <c r="K89" s="110">
        <f>I89*J89</f>
        <v>0</v>
      </c>
      <c r="L89" s="43">
        <v>1</v>
      </c>
      <c r="N89" s="51" t="s">
        <v>87</v>
      </c>
    </row>
    <row r="90" spans="1:14" ht="46.8" x14ac:dyDescent="0.3">
      <c r="A90" s="239" t="str">
        <f>IF(L90=1,"LAW-"&amp;TEXT(COUNTIF($L$3:L90, "1"), "0"), "")</f>
        <v>LAW-67</v>
      </c>
      <c r="B90" s="98" t="s">
        <v>10</v>
      </c>
      <c r="C90" s="95" t="s">
        <v>2471</v>
      </c>
      <c r="D90" s="137"/>
      <c r="E90" s="214"/>
      <c r="F90" s="101">
        <v>1</v>
      </c>
      <c r="G90" s="88" t="s">
        <v>67</v>
      </c>
      <c r="I90" s="110">
        <f>IF(NOT(ISBLANK($B90)),VLOOKUP($B90,specdata,2,FALSE()),"")</f>
        <v>1</v>
      </c>
      <c r="J90" s="110">
        <f>VLOOKUP(G90,AvailabilityData,2,FALSE())</f>
        <v>0</v>
      </c>
      <c r="K90" s="110">
        <f>I90*J90</f>
        <v>0</v>
      </c>
      <c r="L90" s="43">
        <v>1</v>
      </c>
      <c r="N90" s="51" t="s">
        <v>87</v>
      </c>
    </row>
    <row r="91" spans="1:14" ht="31.2" x14ac:dyDescent="0.3">
      <c r="A91" s="247"/>
      <c r="B91" s="53"/>
      <c r="C91" s="199" t="s">
        <v>2472</v>
      </c>
      <c r="D91" s="127"/>
      <c r="E91" s="223"/>
      <c r="F91" s="75"/>
      <c r="G91" s="411"/>
    </row>
    <row r="92" spans="1:14" ht="31.2" x14ac:dyDescent="0.3">
      <c r="A92" s="239" t="str">
        <f>IF(L92=1,"LAW-"&amp;TEXT(COUNTIF($L$3:L92, "1"), "0"), "")</f>
        <v>LAW-68</v>
      </c>
      <c r="B92" s="83" t="s">
        <v>10</v>
      </c>
      <c r="C92" s="95" t="s">
        <v>2473</v>
      </c>
      <c r="D92" s="137"/>
      <c r="E92" s="214"/>
      <c r="F92" s="101">
        <v>1</v>
      </c>
      <c r="G92" s="102" t="s">
        <v>67</v>
      </c>
      <c r="I92" s="110">
        <f t="shared" ref="I92:I103" si="12">IF(NOT(ISBLANK($B92)),VLOOKUP($B92,specdata,2,FALSE()),"")</f>
        <v>1</v>
      </c>
      <c r="J92" s="110">
        <f t="shared" ref="J92:J103" si="13">VLOOKUP(G92,AvailabilityData,2,FALSE())</f>
        <v>0</v>
      </c>
      <c r="K92" s="110">
        <f t="shared" ref="K92:K103" si="14">I92*J92</f>
        <v>0</v>
      </c>
      <c r="L92" s="43">
        <v>1</v>
      </c>
      <c r="N92" s="51" t="s">
        <v>87</v>
      </c>
    </row>
    <row r="93" spans="1:14" ht="30" customHeight="1" x14ac:dyDescent="0.3">
      <c r="A93" s="239" t="str">
        <f>IF(L93=1,"LAW-"&amp;TEXT(COUNTIF($L$3:L93, "1"), "0"), "")</f>
        <v>LAW-69</v>
      </c>
      <c r="B93" s="83" t="s">
        <v>10</v>
      </c>
      <c r="C93" s="95" t="s">
        <v>2474</v>
      </c>
      <c r="D93" s="137"/>
      <c r="E93" s="214"/>
      <c r="F93" s="101">
        <v>1</v>
      </c>
      <c r="G93" s="102" t="s">
        <v>67</v>
      </c>
      <c r="I93" s="110">
        <f t="shared" si="12"/>
        <v>1</v>
      </c>
      <c r="J93" s="110">
        <f t="shared" si="13"/>
        <v>0</v>
      </c>
      <c r="K93" s="110">
        <f t="shared" si="14"/>
        <v>0</v>
      </c>
      <c r="L93" s="43">
        <v>1</v>
      </c>
      <c r="N93" s="51" t="s">
        <v>87</v>
      </c>
    </row>
    <row r="94" spans="1:14" ht="53.25" customHeight="1" x14ac:dyDescent="0.3">
      <c r="A94" s="239" t="str">
        <f>IF(L94=1,"LAW-"&amp;TEXT(COUNTIF($L$3:L94, "1"), "0"), "")</f>
        <v>LAW-70</v>
      </c>
      <c r="B94" s="83" t="s">
        <v>10</v>
      </c>
      <c r="C94" s="95" t="s">
        <v>2475</v>
      </c>
      <c r="D94" s="137"/>
      <c r="E94" s="214"/>
      <c r="F94" s="101">
        <v>1</v>
      </c>
      <c r="G94" s="102" t="s">
        <v>67</v>
      </c>
      <c r="I94" s="110">
        <f t="shared" si="12"/>
        <v>1</v>
      </c>
      <c r="J94" s="110">
        <f t="shared" si="13"/>
        <v>0</v>
      </c>
      <c r="K94" s="110">
        <f t="shared" si="14"/>
        <v>0</v>
      </c>
      <c r="L94" s="43">
        <v>1</v>
      </c>
      <c r="N94" s="51" t="s">
        <v>87</v>
      </c>
    </row>
    <row r="95" spans="1:14" ht="30" customHeight="1" x14ac:dyDescent="0.3">
      <c r="A95" s="239" t="str">
        <f>IF(L95=1,"LAW-"&amp;TEXT(COUNTIF($L$3:L95, "1"), "0"), "")</f>
        <v>LAW-71</v>
      </c>
      <c r="B95" s="83" t="s">
        <v>10</v>
      </c>
      <c r="C95" s="95" t="s">
        <v>2476</v>
      </c>
      <c r="D95" s="137"/>
      <c r="E95" s="214"/>
      <c r="F95" s="101">
        <v>1</v>
      </c>
      <c r="G95" s="102" t="s">
        <v>67</v>
      </c>
      <c r="I95" s="110">
        <f t="shared" si="12"/>
        <v>1</v>
      </c>
      <c r="J95" s="110">
        <f t="shared" si="13"/>
        <v>0</v>
      </c>
      <c r="K95" s="110">
        <f t="shared" si="14"/>
        <v>0</v>
      </c>
      <c r="L95" s="43">
        <v>1</v>
      </c>
      <c r="N95" s="51" t="s">
        <v>87</v>
      </c>
    </row>
    <row r="96" spans="1:14" ht="30" customHeight="1" x14ac:dyDescent="0.3">
      <c r="A96" s="239" t="str">
        <f>IF(L96=1,"LAW-"&amp;TEXT(COUNTIF($L$3:L96, "1"), "0"), "")</f>
        <v>LAW-72</v>
      </c>
      <c r="B96" s="83" t="s">
        <v>10</v>
      </c>
      <c r="C96" s="95" t="s">
        <v>2477</v>
      </c>
      <c r="D96" s="137"/>
      <c r="E96" s="214"/>
      <c r="F96" s="101">
        <v>1</v>
      </c>
      <c r="G96" s="102" t="s">
        <v>67</v>
      </c>
      <c r="I96" s="110">
        <f t="shared" si="12"/>
        <v>1</v>
      </c>
      <c r="J96" s="110">
        <f t="shared" si="13"/>
        <v>0</v>
      </c>
      <c r="K96" s="110">
        <f t="shared" si="14"/>
        <v>0</v>
      </c>
      <c r="L96" s="43">
        <v>1</v>
      </c>
      <c r="N96" s="51" t="s">
        <v>87</v>
      </c>
    </row>
    <row r="97" spans="1:14" ht="46.8" x14ac:dyDescent="0.3">
      <c r="A97" s="239" t="str">
        <f>IF(L97=1,"LAW-"&amp;TEXT(COUNTIF($L$3:L97, "1"), "0"), "")</f>
        <v>LAW-73</v>
      </c>
      <c r="B97" s="83" t="s">
        <v>10</v>
      </c>
      <c r="C97" s="95" t="s">
        <v>2478</v>
      </c>
      <c r="D97" s="137"/>
      <c r="E97" s="214"/>
      <c r="F97" s="101">
        <v>1</v>
      </c>
      <c r="G97" s="102" t="s">
        <v>67</v>
      </c>
      <c r="I97" s="110">
        <f t="shared" si="12"/>
        <v>1</v>
      </c>
      <c r="J97" s="110">
        <f t="shared" si="13"/>
        <v>0</v>
      </c>
      <c r="K97" s="110">
        <f t="shared" si="14"/>
        <v>0</v>
      </c>
      <c r="L97" s="43">
        <v>1</v>
      </c>
      <c r="N97" s="51" t="s">
        <v>87</v>
      </c>
    </row>
    <row r="98" spans="1:14" ht="31.2" x14ac:dyDescent="0.3">
      <c r="A98" s="239" t="str">
        <f>IF(L98=1,"LAW-"&amp;TEXT(COUNTIF($L$3:L98, "1"), "0"), "")</f>
        <v>LAW-74</v>
      </c>
      <c r="B98" s="83" t="s">
        <v>10</v>
      </c>
      <c r="C98" s="95" t="s">
        <v>2479</v>
      </c>
      <c r="D98" s="137"/>
      <c r="E98" s="214"/>
      <c r="F98" s="101">
        <v>1</v>
      </c>
      <c r="G98" s="102" t="s">
        <v>67</v>
      </c>
      <c r="I98" s="110">
        <f t="shared" si="12"/>
        <v>1</v>
      </c>
      <c r="J98" s="110">
        <f t="shared" si="13"/>
        <v>0</v>
      </c>
      <c r="K98" s="110">
        <f t="shared" si="14"/>
        <v>0</v>
      </c>
      <c r="L98" s="43">
        <v>1</v>
      </c>
      <c r="N98" s="51" t="s">
        <v>87</v>
      </c>
    </row>
    <row r="99" spans="1:14" ht="31.2" x14ac:dyDescent="0.3">
      <c r="A99" s="239" t="str">
        <f>IF(L99=1,"LAW-"&amp;TEXT(COUNTIF($L$3:L99, "1"), "0"), "")</f>
        <v>LAW-75</v>
      </c>
      <c r="B99" s="83" t="s">
        <v>10</v>
      </c>
      <c r="C99" s="95" t="s">
        <v>2480</v>
      </c>
      <c r="D99" s="137"/>
      <c r="E99" s="214"/>
      <c r="F99" s="101">
        <v>1</v>
      </c>
      <c r="G99" s="102" t="s">
        <v>67</v>
      </c>
      <c r="I99" s="110">
        <f t="shared" si="12"/>
        <v>1</v>
      </c>
      <c r="J99" s="110">
        <f t="shared" si="13"/>
        <v>0</v>
      </c>
      <c r="K99" s="110">
        <f t="shared" si="14"/>
        <v>0</v>
      </c>
      <c r="L99" s="43">
        <v>1</v>
      </c>
      <c r="N99" s="51" t="s">
        <v>87</v>
      </c>
    </row>
    <row r="100" spans="1:14" ht="46.8" x14ac:dyDescent="0.3">
      <c r="A100" s="239" t="str">
        <f>IF(L100=1,"LAW-"&amp;TEXT(COUNTIF($L$3:L100, "1"), "0"), "")</f>
        <v>LAW-76</v>
      </c>
      <c r="B100" s="83" t="s">
        <v>10</v>
      </c>
      <c r="C100" s="95" t="s">
        <v>2481</v>
      </c>
      <c r="D100" s="137"/>
      <c r="E100" s="214"/>
      <c r="F100" s="101">
        <v>1</v>
      </c>
      <c r="G100" s="102" t="s">
        <v>67</v>
      </c>
      <c r="I100" s="110">
        <f t="shared" si="12"/>
        <v>1</v>
      </c>
      <c r="J100" s="110">
        <f t="shared" si="13"/>
        <v>0</v>
      </c>
      <c r="K100" s="110">
        <f t="shared" si="14"/>
        <v>0</v>
      </c>
      <c r="L100" s="43">
        <v>1</v>
      </c>
      <c r="N100" s="51" t="s">
        <v>87</v>
      </c>
    </row>
    <row r="101" spans="1:14" ht="46.8" x14ac:dyDescent="0.3">
      <c r="A101" s="239" t="str">
        <f>IF(L101=1,"LAW-"&amp;TEXT(COUNTIF($L$3:L101, "1"), "0"), "")</f>
        <v>LAW-77</v>
      </c>
      <c r="B101" s="83" t="s">
        <v>10</v>
      </c>
      <c r="C101" s="95" t="s">
        <v>2482</v>
      </c>
      <c r="D101" s="137"/>
      <c r="E101" s="214"/>
      <c r="F101" s="101">
        <v>1</v>
      </c>
      <c r="G101" s="102" t="s">
        <v>67</v>
      </c>
      <c r="I101" s="110">
        <f t="shared" si="12"/>
        <v>1</v>
      </c>
      <c r="J101" s="110">
        <f t="shared" si="13"/>
        <v>0</v>
      </c>
      <c r="K101" s="110">
        <f t="shared" si="14"/>
        <v>0</v>
      </c>
      <c r="L101" s="43">
        <v>1</v>
      </c>
      <c r="N101" s="51" t="s">
        <v>87</v>
      </c>
    </row>
    <row r="102" spans="1:14" ht="46.8" x14ac:dyDescent="0.3">
      <c r="A102" s="239" t="str">
        <f>IF(L102=1,"LAW-"&amp;TEXT(COUNTIF($L$3:L102, "1"), "0"), "")</f>
        <v>LAW-78</v>
      </c>
      <c r="B102" s="83" t="s">
        <v>10</v>
      </c>
      <c r="C102" s="95" t="s">
        <v>2483</v>
      </c>
      <c r="D102" s="137"/>
      <c r="E102" s="214"/>
      <c r="F102" s="101">
        <v>1</v>
      </c>
      <c r="G102" s="102" t="s">
        <v>67</v>
      </c>
      <c r="I102" s="110">
        <f t="shared" si="12"/>
        <v>1</v>
      </c>
      <c r="J102" s="110">
        <f t="shared" si="13"/>
        <v>0</v>
      </c>
      <c r="K102" s="110">
        <f t="shared" si="14"/>
        <v>0</v>
      </c>
      <c r="L102" s="43">
        <v>1</v>
      </c>
      <c r="N102" s="51" t="s">
        <v>87</v>
      </c>
    </row>
    <row r="103" spans="1:14" ht="46.8" x14ac:dyDescent="0.3">
      <c r="A103" s="239" t="str">
        <f>IF(L103=1,"LAW-"&amp;TEXT(COUNTIF($L$3:L103, "1"), "0"), "")</f>
        <v>LAW-79</v>
      </c>
      <c r="B103" s="83" t="s">
        <v>10</v>
      </c>
      <c r="C103" s="95" t="s">
        <v>2484</v>
      </c>
      <c r="D103" s="137"/>
      <c r="E103" s="214"/>
      <c r="F103" s="101">
        <v>1</v>
      </c>
      <c r="G103" s="88" t="s">
        <v>67</v>
      </c>
      <c r="I103" s="110">
        <f t="shared" si="12"/>
        <v>1</v>
      </c>
      <c r="J103" s="110">
        <f t="shared" si="13"/>
        <v>0</v>
      </c>
      <c r="K103" s="110">
        <f t="shared" si="14"/>
        <v>0</v>
      </c>
      <c r="L103" s="43">
        <v>1</v>
      </c>
      <c r="N103" s="51" t="s">
        <v>87</v>
      </c>
    </row>
    <row r="104" spans="1:14" ht="15" customHeight="1" x14ac:dyDescent="0.3">
      <c r="A104" s="247"/>
      <c r="B104" s="53"/>
      <c r="C104" s="126" t="s">
        <v>2485</v>
      </c>
      <c r="D104" s="127"/>
      <c r="E104" s="223"/>
      <c r="F104" s="75"/>
      <c r="G104" s="411"/>
    </row>
    <row r="105" spans="1:14" ht="30" customHeight="1" x14ac:dyDescent="0.3">
      <c r="A105" s="239" t="str">
        <f>IF(L105=1,"LAW-"&amp;TEXT(COUNTIF($L$3:L105, "1"), "0"), "")</f>
        <v>LAW-80</v>
      </c>
      <c r="B105" s="83" t="s">
        <v>10</v>
      </c>
      <c r="C105" s="84" t="s">
        <v>2486</v>
      </c>
      <c r="D105" s="137"/>
      <c r="E105" s="214"/>
      <c r="F105" s="101">
        <v>1</v>
      </c>
      <c r="G105" s="102" t="s">
        <v>67</v>
      </c>
      <c r="I105" s="110">
        <f>IF(NOT(ISBLANK($B105)),VLOOKUP($B105,specdata,2,FALSE()),"")</f>
        <v>1</v>
      </c>
      <c r="J105" s="110">
        <f>VLOOKUP(G105,AvailabilityData,2,FALSE())</f>
        <v>0</v>
      </c>
      <c r="K105" s="110">
        <f>I105*J105</f>
        <v>0</v>
      </c>
      <c r="L105" s="43">
        <v>1</v>
      </c>
      <c r="N105" s="51" t="s">
        <v>87</v>
      </c>
    </row>
    <row r="106" spans="1:14" ht="30" customHeight="1" x14ac:dyDescent="0.3">
      <c r="A106" s="239" t="str">
        <f>IF(L106=1,"LAW-"&amp;TEXT(COUNTIF($L$3:L106, "1"), "0"), "")</f>
        <v>LAW-81</v>
      </c>
      <c r="B106" s="83" t="s">
        <v>10</v>
      </c>
      <c r="C106" s="84" t="s">
        <v>2487</v>
      </c>
      <c r="D106" s="137"/>
      <c r="E106" s="214"/>
      <c r="F106" s="101">
        <v>1</v>
      </c>
      <c r="G106" s="102" t="s">
        <v>67</v>
      </c>
      <c r="I106" s="110">
        <f>IF(NOT(ISBLANK($B106)),VLOOKUP($B106,specdata,2,FALSE()),"")</f>
        <v>1</v>
      </c>
      <c r="J106" s="110">
        <f>VLOOKUP(G106,AvailabilityData,2,FALSE())</f>
        <v>0</v>
      </c>
      <c r="K106" s="110">
        <f>I106*J106</f>
        <v>0</v>
      </c>
      <c r="L106" s="43">
        <v>1</v>
      </c>
      <c r="N106" s="51" t="s">
        <v>87</v>
      </c>
    </row>
    <row r="107" spans="1:14" ht="30" customHeight="1" x14ac:dyDescent="0.3">
      <c r="A107" s="239" t="str">
        <f>IF(L107=1,"LAW-"&amp;TEXT(COUNTIF($L$3:L107, "1"), "0"), "")</f>
        <v>LAW-82</v>
      </c>
      <c r="B107" s="83" t="s">
        <v>10</v>
      </c>
      <c r="C107" s="84" t="s">
        <v>2488</v>
      </c>
      <c r="D107" s="137"/>
      <c r="E107" s="214"/>
      <c r="F107" s="101">
        <v>1</v>
      </c>
      <c r="G107" s="88" t="s">
        <v>67</v>
      </c>
      <c r="I107" s="110">
        <f>IF(NOT(ISBLANK($B107)),VLOOKUP($B107,specdata,2,FALSE()),"")</f>
        <v>1</v>
      </c>
      <c r="J107" s="110">
        <f>VLOOKUP(G107,AvailabilityData,2,FALSE())</f>
        <v>0</v>
      </c>
      <c r="K107" s="110">
        <f>I107*J107</f>
        <v>0</v>
      </c>
      <c r="L107" s="43">
        <v>1</v>
      </c>
      <c r="N107" s="51" t="s">
        <v>87</v>
      </c>
    </row>
    <row r="108" spans="1:14" ht="15" customHeight="1" x14ac:dyDescent="0.3">
      <c r="A108" s="247"/>
      <c r="B108" s="53"/>
      <c r="C108" s="141" t="s">
        <v>2489</v>
      </c>
      <c r="D108" s="127"/>
      <c r="E108" s="223"/>
      <c r="F108" s="75"/>
      <c r="G108" s="411"/>
    </row>
    <row r="109" spans="1:14" ht="31.2" x14ac:dyDescent="0.3">
      <c r="A109" s="239" t="str">
        <f>IF(L109=1,"LAW-"&amp;TEXT(COUNTIF($L$3:L109, "1"), "0"), "")</f>
        <v>LAW-83</v>
      </c>
      <c r="B109" s="77" t="s">
        <v>10</v>
      </c>
      <c r="C109" s="95" t="s">
        <v>2490</v>
      </c>
      <c r="D109" s="137"/>
      <c r="E109" s="214"/>
      <c r="F109" s="101">
        <v>1</v>
      </c>
      <c r="G109" s="102" t="s">
        <v>67</v>
      </c>
      <c r="I109" s="110">
        <f>IF(NOT(ISBLANK($B109)),VLOOKUP($B109,specdata,2,FALSE()),"")</f>
        <v>1</v>
      </c>
      <c r="J109" s="110">
        <f>VLOOKUP(G109,AvailabilityData,2,FALSE())</f>
        <v>0</v>
      </c>
      <c r="K109" s="110">
        <f>I109*J109</f>
        <v>0</v>
      </c>
      <c r="L109" s="43">
        <v>1</v>
      </c>
      <c r="N109" s="51" t="s">
        <v>87</v>
      </c>
    </row>
    <row r="110" spans="1:14" ht="62.4" x14ac:dyDescent="0.3">
      <c r="A110" s="239" t="str">
        <f>IF(L110=1,"LAW-"&amp;TEXT(COUNTIF($L$3:L110, "1"), "0"), "")</f>
        <v>LAW-84</v>
      </c>
      <c r="B110" s="77" t="s">
        <v>10</v>
      </c>
      <c r="C110" s="95" t="s">
        <v>2491</v>
      </c>
      <c r="D110" s="137"/>
      <c r="E110" s="214"/>
      <c r="F110" s="101">
        <v>1</v>
      </c>
      <c r="G110" s="88" t="s">
        <v>67</v>
      </c>
      <c r="I110" s="110">
        <f>IF(NOT(ISBLANK($B110)),VLOOKUP($B110,specdata,2,FALSE()),"")</f>
        <v>1</v>
      </c>
      <c r="J110" s="110">
        <f>VLOOKUP(G110,AvailabilityData,2,FALSE())</f>
        <v>0</v>
      </c>
      <c r="K110" s="110">
        <f>I110*J110</f>
        <v>0</v>
      </c>
      <c r="L110" s="43">
        <v>1</v>
      </c>
      <c r="N110" s="51" t="s">
        <v>87</v>
      </c>
    </row>
    <row r="111" spans="1:14" ht="15" customHeight="1" x14ac:dyDescent="0.3">
      <c r="A111" s="247"/>
      <c r="B111" s="53"/>
      <c r="C111" s="141" t="s">
        <v>2492</v>
      </c>
      <c r="D111" s="127"/>
      <c r="E111" s="223"/>
      <c r="F111" s="75"/>
      <c r="G111" s="411"/>
    </row>
    <row r="112" spans="1:14" ht="46.8" x14ac:dyDescent="0.3">
      <c r="A112" s="239" t="str">
        <f>IF(L112=1,"LAW-"&amp;TEXT(COUNTIF($L$3:L112, "1"), "0"), "")</f>
        <v>LAW-85</v>
      </c>
      <c r="B112" s="77" t="s">
        <v>10</v>
      </c>
      <c r="C112" s="119" t="s">
        <v>2493</v>
      </c>
      <c r="D112" s="130"/>
      <c r="E112" s="262"/>
      <c r="F112" s="116">
        <v>1</v>
      </c>
      <c r="G112" s="117" t="s">
        <v>67</v>
      </c>
      <c r="I112" s="110">
        <f>IF(NOT(ISBLANK($B112)),VLOOKUP($B112,specdata,2,FALSE()),"")</f>
        <v>1</v>
      </c>
      <c r="J112" s="110">
        <f>VLOOKUP(G112,AvailabilityData,2,FALSE())</f>
        <v>0</v>
      </c>
      <c r="K112" s="110">
        <f>I112*J112</f>
        <v>0</v>
      </c>
      <c r="L112" s="43">
        <v>1</v>
      </c>
      <c r="N112" s="51" t="s">
        <v>87</v>
      </c>
    </row>
    <row r="113" spans="1:14" ht="62.4" x14ac:dyDescent="0.3">
      <c r="A113" s="239" t="str">
        <f>IF(L113=1,"LAW-"&amp;TEXT(COUNTIF($L$3:L113, "1"), "0"), "")</f>
        <v>LAW-86</v>
      </c>
      <c r="B113" s="83" t="s">
        <v>10</v>
      </c>
      <c r="C113" s="95" t="s">
        <v>2494</v>
      </c>
      <c r="D113" s="137"/>
      <c r="E113" s="214"/>
      <c r="F113" s="101">
        <v>1</v>
      </c>
      <c r="G113" s="102" t="s">
        <v>67</v>
      </c>
      <c r="I113" s="110">
        <f>IF(NOT(ISBLANK($B113)),VLOOKUP($B113,specdata,2,FALSE()),"")</f>
        <v>1</v>
      </c>
      <c r="J113" s="110">
        <f>VLOOKUP(G113,AvailabilityData,2,FALSE())</f>
        <v>0</v>
      </c>
      <c r="K113" s="110">
        <f>I113*J113</f>
        <v>0</v>
      </c>
      <c r="L113" s="43">
        <v>1</v>
      </c>
      <c r="N113" s="51" t="s">
        <v>87</v>
      </c>
    </row>
    <row r="114" spans="1:14" ht="31.2" x14ac:dyDescent="0.3">
      <c r="A114" s="239" t="str">
        <f>IF(L114=1,"LAW-"&amp;TEXT(COUNTIF($L$3:L114, "1"), "0"), "")</f>
        <v>LAW-87</v>
      </c>
      <c r="B114" s="83" t="s">
        <v>10</v>
      </c>
      <c r="C114" s="95" t="s">
        <v>2495</v>
      </c>
      <c r="D114" s="137"/>
      <c r="E114" s="214"/>
      <c r="F114" s="101">
        <v>1</v>
      </c>
      <c r="G114" s="102" t="s">
        <v>67</v>
      </c>
      <c r="I114" s="110">
        <f>IF(NOT(ISBLANK($B114)),VLOOKUP($B114,specdata,2,FALSE()),"")</f>
        <v>1</v>
      </c>
      <c r="J114" s="110">
        <f>VLOOKUP(G114,AvailabilityData,2,FALSE())</f>
        <v>0</v>
      </c>
      <c r="K114" s="110">
        <f>I114*J114</f>
        <v>0</v>
      </c>
      <c r="L114" s="43">
        <v>1</v>
      </c>
      <c r="N114" s="51" t="s">
        <v>87</v>
      </c>
    </row>
    <row r="115" spans="1:14" ht="46.8" x14ac:dyDescent="0.3">
      <c r="A115" s="239" t="str">
        <f>IF(L115=1,"LAW-"&amp;TEXT(COUNTIF($L$3:L115, "1"), "0"), "")</f>
        <v>LAW-88</v>
      </c>
      <c r="B115" s="83" t="s">
        <v>10</v>
      </c>
      <c r="C115" s="95" t="s">
        <v>2496</v>
      </c>
      <c r="D115" s="137"/>
      <c r="E115" s="214"/>
      <c r="F115" s="101">
        <v>1</v>
      </c>
      <c r="G115" s="102" t="s">
        <v>67</v>
      </c>
      <c r="I115" s="110">
        <f>IF(NOT(ISBLANK($B115)),VLOOKUP($B115,specdata,2,FALSE()),"")</f>
        <v>1</v>
      </c>
      <c r="J115" s="110">
        <f>VLOOKUP(G115,AvailabilityData,2,FALSE())</f>
        <v>0</v>
      </c>
      <c r="K115" s="110">
        <f>I115*J115</f>
        <v>0</v>
      </c>
      <c r="L115" s="43">
        <v>1</v>
      </c>
      <c r="N115" s="51" t="s">
        <v>87</v>
      </c>
    </row>
    <row r="116" spans="1:14" ht="31.2" x14ac:dyDescent="0.3">
      <c r="A116" s="239" t="str">
        <f>IF(L116=1,"LAW-"&amp;TEXT(COUNTIF($L$3:L116, "1"), "0"), "")</f>
        <v>LAW-89</v>
      </c>
      <c r="B116" s="98" t="s">
        <v>10</v>
      </c>
      <c r="C116" s="95" t="s">
        <v>2497</v>
      </c>
      <c r="D116" s="137"/>
      <c r="E116" s="214"/>
      <c r="F116" s="101">
        <v>1</v>
      </c>
      <c r="G116" s="88" t="s">
        <v>67</v>
      </c>
      <c r="I116" s="110">
        <f>IF(NOT(ISBLANK($B116)),VLOOKUP($B116,specdata,2,FALSE()),"")</f>
        <v>1</v>
      </c>
      <c r="J116" s="110">
        <f>VLOOKUP(G116,AvailabilityData,2,FALSE())</f>
        <v>0</v>
      </c>
      <c r="K116" s="110">
        <f>I116*J116</f>
        <v>0</v>
      </c>
      <c r="L116" s="43">
        <v>1</v>
      </c>
      <c r="N116" s="51" t="s">
        <v>87</v>
      </c>
    </row>
    <row r="117" spans="1:14" ht="15" customHeight="1" x14ac:dyDescent="0.3">
      <c r="A117" s="247"/>
      <c r="B117" s="53"/>
      <c r="C117" s="141" t="s">
        <v>2498</v>
      </c>
      <c r="D117" s="127"/>
      <c r="E117" s="223"/>
      <c r="F117" s="75"/>
      <c r="G117" s="411"/>
    </row>
    <row r="118" spans="1:14" ht="31.2" x14ac:dyDescent="0.3">
      <c r="A118" s="239" t="str">
        <f>IF(L118=1,"LAW-"&amp;TEXT(COUNTIF($L$3:L118, "1"), "0"), "")</f>
        <v>LAW-90</v>
      </c>
      <c r="B118" s="403" t="s">
        <v>18</v>
      </c>
      <c r="C118" s="119" t="s">
        <v>2499</v>
      </c>
      <c r="D118" s="130"/>
      <c r="E118" s="262"/>
      <c r="F118" s="116">
        <v>1</v>
      </c>
      <c r="G118" s="88" t="s">
        <v>67</v>
      </c>
      <c r="I118" s="110">
        <f>IF(NOT(ISBLANK($B118)),VLOOKUP($B118,specdata,2,FALSE()),"")</f>
        <v>0</v>
      </c>
      <c r="J118" s="110">
        <f>VLOOKUP(G118,AvailabilityData,2,FALSE())</f>
        <v>0</v>
      </c>
      <c r="K118" s="110">
        <f>I118*J118</f>
        <v>0</v>
      </c>
      <c r="L118" s="43">
        <v>1</v>
      </c>
      <c r="N118" s="51" t="s">
        <v>87</v>
      </c>
    </row>
    <row r="119" spans="1:14" ht="15" customHeight="1" x14ac:dyDescent="0.3">
      <c r="A119" s="247"/>
      <c r="B119" s="53"/>
      <c r="C119" s="144" t="s">
        <v>2500</v>
      </c>
      <c r="D119" s="127"/>
      <c r="E119" s="223"/>
      <c r="F119" s="75"/>
      <c r="G119" s="411"/>
    </row>
    <row r="120" spans="1:14" ht="31.2" x14ac:dyDescent="0.3">
      <c r="A120" s="239" t="str">
        <f>IF(L120=1,"LAW-"&amp;TEXT(COUNTIF($L$3:L120, "1"), "0"), "")</f>
        <v>LAW-91</v>
      </c>
      <c r="B120" s="77" t="s">
        <v>10</v>
      </c>
      <c r="C120" s="119" t="s">
        <v>2501</v>
      </c>
      <c r="D120" s="130"/>
      <c r="E120" s="262"/>
      <c r="F120" s="116">
        <v>1</v>
      </c>
      <c r="G120" s="117" t="s">
        <v>67</v>
      </c>
      <c r="I120" s="110">
        <f t="shared" ref="I120:I126" si="15">IF(NOT(ISBLANK($B120)),VLOOKUP($B120,specdata,2,FALSE()),"")</f>
        <v>1</v>
      </c>
      <c r="J120" s="110">
        <f t="shared" ref="J120:J126" si="16">VLOOKUP(G120,AvailabilityData,2,FALSE())</f>
        <v>0</v>
      </c>
      <c r="K120" s="110">
        <f t="shared" ref="K120:K126" si="17">I120*J120</f>
        <v>0</v>
      </c>
      <c r="L120" s="43">
        <v>1</v>
      </c>
      <c r="N120" s="51" t="s">
        <v>87</v>
      </c>
    </row>
    <row r="121" spans="1:14" ht="31.2" x14ac:dyDescent="0.3">
      <c r="A121" s="239" t="str">
        <f>IF(L121=1,"LAW-"&amp;TEXT(COUNTIF($L$3:L121, "1"), "0"), "")</f>
        <v>LAW-92</v>
      </c>
      <c r="B121" s="83" t="s">
        <v>10</v>
      </c>
      <c r="C121" s="95" t="s">
        <v>2502</v>
      </c>
      <c r="D121" s="137"/>
      <c r="E121" s="214"/>
      <c r="F121" s="101">
        <v>1</v>
      </c>
      <c r="G121" s="102" t="s">
        <v>67</v>
      </c>
      <c r="I121" s="110">
        <f t="shared" si="15"/>
        <v>1</v>
      </c>
      <c r="J121" s="110">
        <f t="shared" si="16"/>
        <v>0</v>
      </c>
      <c r="K121" s="110">
        <f t="shared" si="17"/>
        <v>0</v>
      </c>
      <c r="L121" s="43">
        <v>1</v>
      </c>
      <c r="N121" s="51" t="s">
        <v>87</v>
      </c>
    </row>
    <row r="122" spans="1:14" ht="46.8" x14ac:dyDescent="0.3">
      <c r="A122" s="239" t="str">
        <f>IF(L122=1,"LAW-"&amp;TEXT(COUNTIF($L$3:L122, "1"), "0"), "")</f>
        <v>LAW-93</v>
      </c>
      <c r="B122" s="83" t="s">
        <v>10</v>
      </c>
      <c r="C122" s="95" t="s">
        <v>2503</v>
      </c>
      <c r="D122" s="137"/>
      <c r="E122" s="214"/>
      <c r="F122" s="101">
        <v>1</v>
      </c>
      <c r="G122" s="102" t="s">
        <v>67</v>
      </c>
      <c r="I122" s="110">
        <f t="shared" si="15"/>
        <v>1</v>
      </c>
      <c r="J122" s="110">
        <f t="shared" si="16"/>
        <v>0</v>
      </c>
      <c r="K122" s="110">
        <f t="shared" si="17"/>
        <v>0</v>
      </c>
      <c r="L122" s="43">
        <v>1</v>
      </c>
      <c r="N122" s="51" t="s">
        <v>87</v>
      </c>
    </row>
    <row r="123" spans="1:14" x14ac:dyDescent="0.3">
      <c r="A123" s="239" t="str">
        <f>IF(L123=1,"LAW-"&amp;TEXT(COUNTIF($L$3:L123, "1"), "0"), "")</f>
        <v>LAW-94</v>
      </c>
      <c r="B123" s="83" t="s">
        <v>10</v>
      </c>
      <c r="C123" s="95" t="s">
        <v>2504</v>
      </c>
      <c r="D123" s="137"/>
      <c r="E123" s="214"/>
      <c r="F123" s="101">
        <v>1</v>
      </c>
      <c r="G123" s="102" t="s">
        <v>67</v>
      </c>
      <c r="I123" s="110">
        <f t="shared" si="15"/>
        <v>1</v>
      </c>
      <c r="J123" s="110">
        <f t="shared" si="16"/>
        <v>0</v>
      </c>
      <c r="K123" s="110">
        <f t="shared" si="17"/>
        <v>0</v>
      </c>
      <c r="L123" s="43">
        <v>1</v>
      </c>
      <c r="N123" s="51" t="s">
        <v>87</v>
      </c>
    </row>
    <row r="124" spans="1:14" ht="62.4" x14ac:dyDescent="0.3">
      <c r="A124" s="239" t="str">
        <f>IF(L124=1,"LAW-"&amp;TEXT(COUNTIF($L$3:L124, "1"), "0"), "")</f>
        <v>LAW-95</v>
      </c>
      <c r="B124" s="83" t="s">
        <v>10</v>
      </c>
      <c r="C124" s="95" t="s">
        <v>2505</v>
      </c>
      <c r="D124" s="137"/>
      <c r="E124" s="214"/>
      <c r="F124" s="101">
        <v>1</v>
      </c>
      <c r="G124" s="102" t="s">
        <v>67</v>
      </c>
      <c r="I124" s="110">
        <f t="shared" si="15"/>
        <v>1</v>
      </c>
      <c r="J124" s="110">
        <f t="shared" si="16"/>
        <v>0</v>
      </c>
      <c r="K124" s="110">
        <f t="shared" si="17"/>
        <v>0</v>
      </c>
      <c r="L124" s="43">
        <v>1</v>
      </c>
      <c r="N124" s="51" t="s">
        <v>87</v>
      </c>
    </row>
    <row r="125" spans="1:14" ht="31.2" x14ac:dyDescent="0.3">
      <c r="A125" s="239" t="str">
        <f>IF(L125=1,"LAW-"&amp;TEXT(COUNTIF($L$3:L125, "1"), "0"), "")</f>
        <v>LAW-96</v>
      </c>
      <c r="B125" s="83" t="s">
        <v>10</v>
      </c>
      <c r="C125" s="95" t="s">
        <v>2506</v>
      </c>
      <c r="D125" s="137"/>
      <c r="E125" s="214"/>
      <c r="F125" s="101">
        <v>1</v>
      </c>
      <c r="G125" s="102" t="s">
        <v>67</v>
      </c>
      <c r="I125" s="110">
        <f t="shared" si="15"/>
        <v>1</v>
      </c>
      <c r="J125" s="110">
        <f t="shared" si="16"/>
        <v>0</v>
      </c>
      <c r="K125" s="110">
        <f t="shared" si="17"/>
        <v>0</v>
      </c>
      <c r="L125" s="43">
        <v>1</v>
      </c>
      <c r="N125" s="51" t="s">
        <v>87</v>
      </c>
    </row>
    <row r="126" spans="1:14" ht="30" customHeight="1" x14ac:dyDescent="0.3">
      <c r="A126" s="239" t="str">
        <f>IF(L126=1,"LAW-"&amp;TEXT(COUNTIF($L$3:L126, "1"), "0"), "")</f>
        <v>LAW-97</v>
      </c>
      <c r="B126" s="401" t="s">
        <v>18</v>
      </c>
      <c r="C126" s="95" t="s">
        <v>2507</v>
      </c>
      <c r="D126" s="137"/>
      <c r="E126" s="214"/>
      <c r="F126" s="101">
        <v>1</v>
      </c>
      <c r="G126" s="88" t="s">
        <v>67</v>
      </c>
      <c r="I126" s="110">
        <f t="shared" si="15"/>
        <v>0</v>
      </c>
      <c r="J126" s="110">
        <f t="shared" si="16"/>
        <v>0</v>
      </c>
      <c r="K126" s="110">
        <f t="shared" si="17"/>
        <v>0</v>
      </c>
      <c r="L126" s="43">
        <v>1</v>
      </c>
      <c r="N126" s="51" t="s">
        <v>87</v>
      </c>
    </row>
    <row r="127" spans="1:14" x14ac:dyDescent="0.3">
      <c r="A127" s="363"/>
      <c r="B127" s="229"/>
      <c r="C127" s="144" t="s">
        <v>2508</v>
      </c>
      <c r="D127" s="230"/>
      <c r="E127" s="231"/>
      <c r="F127" s="232"/>
      <c r="G127" s="411"/>
    </row>
    <row r="128" spans="1:14" ht="30" customHeight="1" x14ac:dyDescent="0.3">
      <c r="A128" s="239" t="str">
        <f>IF(L128=1,"LAW-"&amp;TEXT(COUNTIF($L$3:L128, "1"), "0"), "")</f>
        <v>LAW-98</v>
      </c>
      <c r="B128" s="77" t="s">
        <v>10</v>
      </c>
      <c r="C128" s="119" t="s">
        <v>2509</v>
      </c>
      <c r="D128" s="130"/>
      <c r="E128" s="262"/>
      <c r="F128" s="116">
        <v>1</v>
      </c>
      <c r="G128" s="117" t="s">
        <v>67</v>
      </c>
      <c r="I128" s="110">
        <f>IF(NOT(ISBLANK($B128)),VLOOKUP($B128,specdata,2,FALSE()),"")</f>
        <v>1</v>
      </c>
      <c r="J128" s="110">
        <f>VLOOKUP(G128,AvailabilityData,2,FALSE())</f>
        <v>0</v>
      </c>
      <c r="K128" s="110">
        <f>I128*J128</f>
        <v>0</v>
      </c>
      <c r="L128" s="43">
        <v>1</v>
      </c>
      <c r="N128" s="51" t="s">
        <v>87</v>
      </c>
    </row>
    <row r="129" spans="1:14" ht="46.8" x14ac:dyDescent="0.3">
      <c r="A129" s="239" t="str">
        <f>IF(L129=1,"LAW-"&amp;TEXT(COUNTIF($L$3:L129, "1"), "0"), "")</f>
        <v>LAW-99</v>
      </c>
      <c r="B129" s="83" t="s">
        <v>10</v>
      </c>
      <c r="C129" s="95" t="s">
        <v>2510</v>
      </c>
      <c r="D129" s="137"/>
      <c r="E129" s="214"/>
      <c r="F129" s="101">
        <v>1</v>
      </c>
      <c r="G129" s="102" t="s">
        <v>67</v>
      </c>
      <c r="I129" s="110">
        <f>IF(NOT(ISBLANK($B129)),VLOOKUP($B129,specdata,2,FALSE()),"")</f>
        <v>1</v>
      </c>
      <c r="J129" s="110">
        <f>VLOOKUP(G129,AvailabilityData,2,FALSE())</f>
        <v>0</v>
      </c>
      <c r="K129" s="110">
        <f>I129*J129</f>
        <v>0</v>
      </c>
      <c r="L129" s="43">
        <v>1</v>
      </c>
      <c r="N129" s="51" t="s">
        <v>87</v>
      </c>
    </row>
    <row r="130" spans="1:14" ht="62.4" x14ac:dyDescent="0.3">
      <c r="A130" s="239" t="str">
        <f>IF(L130=1,"LAW-"&amp;TEXT(COUNTIF($L$3:L130, "1"), "0"), "")</f>
        <v>LAW-100</v>
      </c>
      <c r="B130" s="98" t="s">
        <v>10</v>
      </c>
      <c r="C130" s="95" t="s">
        <v>2505</v>
      </c>
      <c r="D130" s="137"/>
      <c r="E130" s="214"/>
      <c r="F130" s="101">
        <v>1</v>
      </c>
      <c r="G130" s="88" t="s">
        <v>67</v>
      </c>
      <c r="I130" s="110">
        <f>IF(NOT(ISBLANK($B130)),VLOOKUP($B130,specdata,2,FALSE()),"")</f>
        <v>1</v>
      </c>
      <c r="J130" s="110">
        <f>VLOOKUP(G130,AvailabilityData,2,FALSE())</f>
        <v>0</v>
      </c>
      <c r="K130" s="110">
        <f>I130*J130</f>
        <v>0</v>
      </c>
      <c r="L130" s="43">
        <v>1</v>
      </c>
      <c r="N130" s="51" t="s">
        <v>87</v>
      </c>
    </row>
    <row r="131" spans="1:14" ht="15" customHeight="1" x14ac:dyDescent="0.3">
      <c r="A131" s="247"/>
      <c r="B131" s="53"/>
      <c r="C131" s="144" t="s">
        <v>2511</v>
      </c>
      <c r="D131" s="127"/>
      <c r="E131" s="223"/>
      <c r="F131" s="75"/>
      <c r="G131" s="411"/>
    </row>
    <row r="132" spans="1:14" ht="31.2" x14ac:dyDescent="0.3">
      <c r="A132" s="239" t="str">
        <f>IF(L132=1,"LAW-"&amp;TEXT(COUNTIF($L$3:L132, "1"), "0"), "")</f>
        <v>LAW-101</v>
      </c>
      <c r="B132" s="77" t="s">
        <v>10</v>
      </c>
      <c r="C132" s="119" t="s">
        <v>2512</v>
      </c>
      <c r="D132" s="130"/>
      <c r="E132" s="262"/>
      <c r="F132" s="116">
        <v>1</v>
      </c>
      <c r="G132" s="117" t="s">
        <v>67</v>
      </c>
      <c r="I132" s="110">
        <f>IF(NOT(ISBLANK($B132)),VLOOKUP($B132,specdata,2,FALSE()),"")</f>
        <v>1</v>
      </c>
      <c r="J132" s="110">
        <f>VLOOKUP(G132,AvailabilityData,2,FALSE())</f>
        <v>0</v>
      </c>
      <c r="K132" s="110">
        <f>I132*J132</f>
        <v>0</v>
      </c>
      <c r="L132" s="43">
        <v>1</v>
      </c>
      <c r="N132" s="51" t="s">
        <v>87</v>
      </c>
    </row>
    <row r="133" spans="1:14" ht="30" customHeight="1" x14ac:dyDescent="0.3">
      <c r="A133" s="239" t="str">
        <f>IF(L133=1,"LAW-"&amp;TEXT(COUNTIF($L$3:L133, "1"), "0"), "")</f>
        <v>LAW-102</v>
      </c>
      <c r="B133" s="98" t="s">
        <v>10</v>
      </c>
      <c r="C133" s="95" t="s">
        <v>2513</v>
      </c>
      <c r="D133" s="137"/>
      <c r="E133" s="214"/>
      <c r="F133" s="101">
        <v>1</v>
      </c>
      <c r="G133" s="88" t="s">
        <v>67</v>
      </c>
      <c r="I133" s="110">
        <f>IF(NOT(ISBLANK($B133)),VLOOKUP($B133,specdata,2,FALSE()),"")</f>
        <v>1</v>
      </c>
      <c r="J133" s="110">
        <f>VLOOKUP(G133,AvailabilityData,2,FALSE())</f>
        <v>0</v>
      </c>
      <c r="K133" s="110">
        <f>I133*J133</f>
        <v>0</v>
      </c>
      <c r="L133" s="43">
        <v>1</v>
      </c>
      <c r="N133" s="51" t="s">
        <v>87</v>
      </c>
    </row>
    <row r="134" spans="1:14" ht="15" customHeight="1" x14ac:dyDescent="0.3">
      <c r="A134" s="247"/>
      <c r="B134" s="53"/>
      <c r="C134" s="144" t="s">
        <v>2514</v>
      </c>
      <c r="D134" s="127"/>
      <c r="E134" s="223"/>
      <c r="F134" s="75"/>
      <c r="G134" s="411"/>
    </row>
    <row r="135" spans="1:14" ht="30" customHeight="1" x14ac:dyDescent="0.3">
      <c r="A135" s="239" t="str">
        <f>IF(L135=1,"LAW-"&amp;TEXT(COUNTIF($L$3:L135, "1"), "0"), "")</f>
        <v>LAW-103</v>
      </c>
      <c r="B135" s="77" t="s">
        <v>10</v>
      </c>
      <c r="C135" s="119" t="s">
        <v>2515</v>
      </c>
      <c r="D135" s="130"/>
      <c r="E135" s="262"/>
      <c r="F135" s="116">
        <v>1</v>
      </c>
      <c r="G135" s="117" t="s">
        <v>67</v>
      </c>
      <c r="I135" s="110">
        <f>IF(NOT(ISBLANK($B135)),VLOOKUP($B135,specdata,2,FALSE()),"")</f>
        <v>1</v>
      </c>
      <c r="J135" s="110">
        <f>VLOOKUP(G135,AvailabilityData,2,FALSE())</f>
        <v>0</v>
      </c>
      <c r="K135" s="110">
        <f>I135*J135</f>
        <v>0</v>
      </c>
      <c r="L135" s="43">
        <v>1</v>
      </c>
      <c r="N135" s="51" t="s">
        <v>87</v>
      </c>
    </row>
    <row r="136" spans="1:14" ht="31.2" x14ac:dyDescent="0.3">
      <c r="A136" s="239" t="str">
        <f>IF(L136=1,"LAW-"&amp;TEXT(COUNTIF($L$3:L136, "1"), "0"), "")</f>
        <v>LAW-104</v>
      </c>
      <c r="B136" s="83" t="s">
        <v>10</v>
      </c>
      <c r="C136" s="95" t="s">
        <v>2516</v>
      </c>
      <c r="D136" s="137"/>
      <c r="E136" s="214"/>
      <c r="F136" s="101">
        <v>1</v>
      </c>
      <c r="G136" s="102" t="s">
        <v>67</v>
      </c>
      <c r="I136" s="110">
        <f>IF(NOT(ISBLANK($B136)),VLOOKUP($B136,specdata,2,FALSE()),"")</f>
        <v>1</v>
      </c>
      <c r="J136" s="110">
        <f>VLOOKUP(G136,AvailabilityData,2,FALSE())</f>
        <v>0</v>
      </c>
      <c r="K136" s="110">
        <f>I136*J136</f>
        <v>0</v>
      </c>
      <c r="L136" s="43">
        <v>1</v>
      </c>
      <c r="N136" s="51" t="s">
        <v>87</v>
      </c>
    </row>
    <row r="137" spans="1:14" ht="31.2" x14ac:dyDescent="0.3">
      <c r="A137" s="239" t="str">
        <f>IF(L137=1,"LAW-"&amp;TEXT(COUNTIF($L$3:L137, "1"), "0"), "")</f>
        <v>LAW-105</v>
      </c>
      <c r="B137" s="98" t="s">
        <v>10</v>
      </c>
      <c r="C137" s="95" t="s">
        <v>2517</v>
      </c>
      <c r="D137" s="137"/>
      <c r="E137" s="214"/>
      <c r="F137" s="101">
        <v>1</v>
      </c>
      <c r="G137" s="88" t="s">
        <v>67</v>
      </c>
      <c r="I137" s="110">
        <f>IF(NOT(ISBLANK($B137)),VLOOKUP($B137,specdata,2,FALSE()),"")</f>
        <v>1</v>
      </c>
      <c r="J137" s="110">
        <f>VLOOKUP(G137,AvailabilityData,2,FALSE())</f>
        <v>0</v>
      </c>
      <c r="K137" s="110">
        <f>I137*J137</f>
        <v>0</v>
      </c>
      <c r="L137" s="43">
        <v>1</v>
      </c>
      <c r="N137" s="51" t="s">
        <v>87</v>
      </c>
    </row>
    <row r="138" spans="1:14" ht="15" customHeight="1" x14ac:dyDescent="0.3">
      <c r="A138" s="247"/>
      <c r="B138" s="53"/>
      <c r="C138" s="144" t="s">
        <v>2518</v>
      </c>
      <c r="D138" s="127"/>
      <c r="E138" s="223"/>
      <c r="F138" s="75"/>
      <c r="G138" s="411"/>
    </row>
    <row r="139" spans="1:14" ht="31.2" x14ac:dyDescent="0.3">
      <c r="A139" s="239" t="str">
        <f>IF(L139=1,"LAW-"&amp;TEXT(COUNTIF($L$3:L139, "1"), "0"), "")</f>
        <v>LAW-106</v>
      </c>
      <c r="B139" s="98" t="s">
        <v>10</v>
      </c>
      <c r="C139" s="95" t="s">
        <v>2519</v>
      </c>
      <c r="D139" s="137"/>
      <c r="E139" s="214"/>
      <c r="F139" s="101">
        <v>1</v>
      </c>
      <c r="G139" s="88" t="s">
        <v>67</v>
      </c>
      <c r="I139" s="110">
        <f>IF(NOT(ISBLANK($B139)),VLOOKUP($B139,specdata,2,FALSE()),"")</f>
        <v>1</v>
      </c>
      <c r="J139" s="110">
        <f>VLOOKUP(G139,AvailabilityData,2,FALSE())</f>
        <v>0</v>
      </c>
      <c r="K139" s="110">
        <f>I139*J139</f>
        <v>0</v>
      </c>
      <c r="L139" s="43">
        <v>1</v>
      </c>
      <c r="N139" s="51" t="s">
        <v>87</v>
      </c>
    </row>
    <row r="140" spans="1:14" ht="15" customHeight="1" x14ac:dyDescent="0.3">
      <c r="A140" s="247"/>
      <c r="B140" s="121"/>
      <c r="C140" s="153" t="s">
        <v>2520</v>
      </c>
      <c r="D140" s="123"/>
      <c r="E140" s="222"/>
      <c r="F140" s="125"/>
      <c r="G140" s="411"/>
    </row>
    <row r="141" spans="1:14" ht="46.8" x14ac:dyDescent="0.3">
      <c r="A141" s="239" t="str">
        <f>IF(L141=1,"LAW-"&amp;TEXT(COUNTIF($L$3:L141, "1"), "0"), "")</f>
        <v>LAW-107</v>
      </c>
      <c r="B141" s="112" t="s">
        <v>10</v>
      </c>
      <c r="C141" s="234" t="s">
        <v>2521</v>
      </c>
      <c r="D141" s="130"/>
      <c r="E141" s="262"/>
      <c r="F141" s="116">
        <v>1</v>
      </c>
      <c r="G141" s="88" t="s">
        <v>67</v>
      </c>
      <c r="I141" s="110">
        <f>IF(NOT(ISBLANK($B141)),VLOOKUP($B141,specdata,2,FALSE()),"")</f>
        <v>1</v>
      </c>
      <c r="J141" s="110">
        <f>VLOOKUP(G141,AvailabilityData,2,FALSE())</f>
        <v>0</v>
      </c>
      <c r="K141" s="110">
        <f>I141*J141</f>
        <v>0</v>
      </c>
      <c r="L141" s="43">
        <v>1</v>
      </c>
      <c r="N141" s="51" t="s">
        <v>87</v>
      </c>
    </row>
    <row r="142" spans="1:14" ht="31.2" x14ac:dyDescent="0.3">
      <c r="A142" s="247"/>
      <c r="B142" s="53"/>
      <c r="C142" s="126" t="s">
        <v>2522</v>
      </c>
      <c r="D142" s="127"/>
      <c r="E142" s="223"/>
      <c r="F142" s="75"/>
      <c r="G142" s="411"/>
    </row>
    <row r="143" spans="1:14" ht="30" customHeight="1" x14ac:dyDescent="0.3">
      <c r="A143" s="239" t="str">
        <f>IF(L143=1,"LAW-"&amp;TEXT(COUNTIF($L$3:L143, "1"), "0"), "")</f>
        <v>LAW-108</v>
      </c>
      <c r="B143" s="77" t="s">
        <v>10</v>
      </c>
      <c r="C143" s="78" t="s">
        <v>2523</v>
      </c>
      <c r="D143" s="130"/>
      <c r="E143" s="262"/>
      <c r="F143" s="116">
        <v>1</v>
      </c>
      <c r="G143" s="117" t="s">
        <v>67</v>
      </c>
      <c r="I143" s="110">
        <f t="shared" ref="I143:I152" si="18">IF(NOT(ISBLANK($B143)),VLOOKUP($B143,specdata,2,FALSE()),"")</f>
        <v>1</v>
      </c>
      <c r="J143" s="110">
        <f t="shared" ref="J143:J152" si="19">VLOOKUP(G143,AvailabilityData,2,FALSE())</f>
        <v>0</v>
      </c>
      <c r="K143" s="110">
        <f t="shared" ref="K143:K152" si="20">I143*J143</f>
        <v>0</v>
      </c>
      <c r="L143" s="43">
        <v>1</v>
      </c>
      <c r="N143" s="51" t="s">
        <v>87</v>
      </c>
    </row>
    <row r="144" spans="1:14" ht="30" customHeight="1" x14ac:dyDescent="0.3">
      <c r="A144" s="239" t="str">
        <f>IF(L144=1,"LAW-"&amp;TEXT(COUNTIF($L$3:L144, "1"), "0"), "")</f>
        <v>LAW-109</v>
      </c>
      <c r="B144" s="83" t="s">
        <v>10</v>
      </c>
      <c r="C144" s="84" t="s">
        <v>2524</v>
      </c>
      <c r="D144" s="137"/>
      <c r="E144" s="214"/>
      <c r="F144" s="101">
        <v>1</v>
      </c>
      <c r="G144" s="102" t="s">
        <v>67</v>
      </c>
      <c r="I144" s="110">
        <f t="shared" si="18"/>
        <v>1</v>
      </c>
      <c r="J144" s="110">
        <f t="shared" si="19"/>
        <v>0</v>
      </c>
      <c r="K144" s="110">
        <f t="shared" si="20"/>
        <v>0</v>
      </c>
      <c r="L144" s="43">
        <v>1</v>
      </c>
      <c r="N144" s="51" t="s">
        <v>87</v>
      </c>
    </row>
    <row r="145" spans="1:14" ht="30" customHeight="1" x14ac:dyDescent="0.3">
      <c r="A145" s="239" t="str">
        <f>IF(L145=1,"LAW-"&amp;TEXT(COUNTIF($L$3:L145, "1"), "0"), "")</f>
        <v>LAW-110</v>
      </c>
      <c r="B145" s="83" t="s">
        <v>10</v>
      </c>
      <c r="C145" s="84" t="s">
        <v>2525</v>
      </c>
      <c r="D145" s="137"/>
      <c r="E145" s="214"/>
      <c r="F145" s="101">
        <v>1</v>
      </c>
      <c r="G145" s="102" t="s">
        <v>67</v>
      </c>
      <c r="I145" s="110">
        <f t="shared" si="18"/>
        <v>1</v>
      </c>
      <c r="J145" s="110">
        <f t="shared" si="19"/>
        <v>0</v>
      </c>
      <c r="K145" s="110">
        <f t="shared" si="20"/>
        <v>0</v>
      </c>
      <c r="L145" s="43">
        <v>1</v>
      </c>
      <c r="N145" s="51" t="s">
        <v>87</v>
      </c>
    </row>
    <row r="146" spans="1:14" ht="30" customHeight="1" x14ac:dyDescent="0.3">
      <c r="A146" s="239" t="str">
        <f>IF(L146=1,"LAW-"&amp;TEXT(COUNTIF($L$3:L146, "1"), "0"), "")</f>
        <v>LAW-111</v>
      </c>
      <c r="B146" s="83" t="s">
        <v>10</v>
      </c>
      <c r="C146" s="84" t="s">
        <v>2526</v>
      </c>
      <c r="D146" s="137"/>
      <c r="E146" s="214"/>
      <c r="F146" s="101">
        <v>1</v>
      </c>
      <c r="G146" s="102" t="s">
        <v>67</v>
      </c>
      <c r="I146" s="110">
        <f t="shared" si="18"/>
        <v>1</v>
      </c>
      <c r="J146" s="110">
        <f t="shared" si="19"/>
        <v>0</v>
      </c>
      <c r="K146" s="110">
        <f t="shared" si="20"/>
        <v>0</v>
      </c>
      <c r="L146" s="43">
        <v>1</v>
      </c>
      <c r="N146" s="51" t="s">
        <v>87</v>
      </c>
    </row>
    <row r="147" spans="1:14" ht="31.2" x14ac:dyDescent="0.3">
      <c r="A147" s="239" t="str">
        <f>IF(L147=1,"LAW-"&amp;TEXT(COUNTIF($L$3:L147, "1"), "0"), "")</f>
        <v>LAW-112</v>
      </c>
      <c r="B147" s="83" t="s">
        <v>10</v>
      </c>
      <c r="C147" s="84" t="s">
        <v>2527</v>
      </c>
      <c r="D147" s="137"/>
      <c r="E147" s="214"/>
      <c r="F147" s="101">
        <v>1</v>
      </c>
      <c r="G147" s="102" t="s">
        <v>67</v>
      </c>
      <c r="I147" s="110">
        <f t="shared" si="18"/>
        <v>1</v>
      </c>
      <c r="J147" s="110">
        <f t="shared" si="19"/>
        <v>0</v>
      </c>
      <c r="K147" s="110">
        <f t="shared" si="20"/>
        <v>0</v>
      </c>
      <c r="L147" s="43">
        <v>1</v>
      </c>
      <c r="N147" s="51" t="s">
        <v>87</v>
      </c>
    </row>
    <row r="148" spans="1:14" ht="31.2" x14ac:dyDescent="0.3">
      <c r="A148" s="239" t="str">
        <f>IF(L148=1,"LAW-"&amp;TEXT(COUNTIF($L$3:L148, "1"), "0"), "")</f>
        <v>LAW-113</v>
      </c>
      <c r="B148" s="83" t="s">
        <v>10</v>
      </c>
      <c r="C148" s="95" t="s">
        <v>2528</v>
      </c>
      <c r="D148" s="137"/>
      <c r="E148" s="214"/>
      <c r="F148" s="101">
        <v>1</v>
      </c>
      <c r="G148" s="102" t="s">
        <v>67</v>
      </c>
      <c r="I148" s="110">
        <f t="shared" si="18"/>
        <v>1</v>
      </c>
      <c r="J148" s="110">
        <f t="shared" si="19"/>
        <v>0</v>
      </c>
      <c r="K148" s="110">
        <f t="shared" si="20"/>
        <v>0</v>
      </c>
      <c r="L148" s="43">
        <v>1</v>
      </c>
      <c r="N148" s="51" t="s">
        <v>87</v>
      </c>
    </row>
    <row r="149" spans="1:14" ht="31.2" x14ac:dyDescent="0.3">
      <c r="A149" s="239" t="str">
        <f>IF(L149=1,"LAW-"&amp;TEXT(COUNTIF($L$3:L149, "1"), "0"), "")</f>
        <v>LAW-114</v>
      </c>
      <c r="B149" s="83" t="s">
        <v>10</v>
      </c>
      <c r="C149" s="95" t="s">
        <v>2529</v>
      </c>
      <c r="D149" s="137"/>
      <c r="E149" s="214"/>
      <c r="F149" s="101">
        <v>1</v>
      </c>
      <c r="G149" s="102" t="s">
        <v>67</v>
      </c>
      <c r="I149" s="110">
        <f t="shared" si="18"/>
        <v>1</v>
      </c>
      <c r="J149" s="110">
        <f t="shared" si="19"/>
        <v>0</v>
      </c>
      <c r="K149" s="110">
        <f t="shared" si="20"/>
        <v>0</v>
      </c>
      <c r="L149" s="43">
        <v>1</v>
      </c>
      <c r="N149" s="51" t="s">
        <v>87</v>
      </c>
    </row>
    <row r="150" spans="1:14" ht="46.8" x14ac:dyDescent="0.3">
      <c r="A150" s="239" t="str">
        <f>IF(L150=1,"LAW-"&amp;TEXT(COUNTIF($L$3:L150, "1"), "0"), "")</f>
        <v>LAW-115</v>
      </c>
      <c r="B150" s="83" t="s">
        <v>10</v>
      </c>
      <c r="C150" s="95" t="s">
        <v>2530</v>
      </c>
      <c r="D150" s="137"/>
      <c r="E150" s="214"/>
      <c r="F150" s="101">
        <v>1</v>
      </c>
      <c r="G150" s="102" t="s">
        <v>67</v>
      </c>
      <c r="I150" s="110">
        <f t="shared" si="18"/>
        <v>1</v>
      </c>
      <c r="J150" s="110">
        <f t="shared" si="19"/>
        <v>0</v>
      </c>
      <c r="K150" s="110">
        <f t="shared" si="20"/>
        <v>0</v>
      </c>
      <c r="L150" s="43">
        <v>1</v>
      </c>
      <c r="N150" s="51" t="s">
        <v>87</v>
      </c>
    </row>
    <row r="151" spans="1:14" ht="66" customHeight="1" x14ac:dyDescent="0.3">
      <c r="A151" s="239" t="str">
        <f>IF(L151=1,"LAW-"&amp;TEXT(COUNTIF($L$3:L151, "1"), "0"), "")</f>
        <v>LAW-116</v>
      </c>
      <c r="B151" s="83" t="s">
        <v>10</v>
      </c>
      <c r="C151" s="95" t="s">
        <v>2531</v>
      </c>
      <c r="D151" s="137"/>
      <c r="E151" s="214"/>
      <c r="F151" s="101">
        <v>1</v>
      </c>
      <c r="G151" s="102" t="s">
        <v>67</v>
      </c>
      <c r="I151" s="110">
        <f t="shared" si="18"/>
        <v>1</v>
      </c>
      <c r="J151" s="110">
        <f t="shared" si="19"/>
        <v>0</v>
      </c>
      <c r="K151" s="110">
        <f t="shared" si="20"/>
        <v>0</v>
      </c>
      <c r="L151" s="43">
        <v>1</v>
      </c>
      <c r="N151" s="51" t="s">
        <v>87</v>
      </c>
    </row>
    <row r="152" spans="1:14" ht="31.2" x14ac:dyDescent="0.3">
      <c r="A152" s="239" t="str">
        <f>IF(L152=1,"LAW-"&amp;TEXT(COUNTIF($L$3:L152, "1"), "0"), "")</f>
        <v>LAW-117</v>
      </c>
      <c r="B152" s="98" t="s">
        <v>10</v>
      </c>
      <c r="C152" s="95" t="s">
        <v>2532</v>
      </c>
      <c r="D152" s="137"/>
      <c r="E152" s="214"/>
      <c r="F152" s="101">
        <v>1</v>
      </c>
      <c r="G152" s="88" t="s">
        <v>67</v>
      </c>
      <c r="I152" s="110">
        <f t="shared" si="18"/>
        <v>1</v>
      </c>
      <c r="J152" s="110">
        <f t="shared" si="19"/>
        <v>0</v>
      </c>
      <c r="K152" s="110">
        <f t="shared" si="20"/>
        <v>0</v>
      </c>
      <c r="L152" s="43">
        <v>1</v>
      </c>
      <c r="N152" s="51" t="s">
        <v>87</v>
      </c>
    </row>
    <row r="153" spans="1:14" ht="15" customHeight="1" x14ac:dyDescent="0.3">
      <c r="A153" s="247"/>
      <c r="B153" s="53"/>
      <c r="C153" s="144" t="s">
        <v>2533</v>
      </c>
      <c r="D153" s="127"/>
      <c r="E153" s="223"/>
      <c r="F153" s="75"/>
      <c r="G153" s="411"/>
    </row>
    <row r="154" spans="1:14" ht="30" customHeight="1" x14ac:dyDescent="0.3">
      <c r="A154" s="239" t="str">
        <f>IF(L154=1,"LAW-"&amp;TEXT(COUNTIF($L$3:L154, "1"), "0"), "")</f>
        <v>LAW-118</v>
      </c>
      <c r="B154" s="112" t="s">
        <v>10</v>
      </c>
      <c r="C154" s="119" t="s">
        <v>2534</v>
      </c>
      <c r="D154" s="130"/>
      <c r="E154" s="262"/>
      <c r="F154" s="116">
        <v>1</v>
      </c>
      <c r="G154" s="88" t="s">
        <v>67</v>
      </c>
      <c r="I154" s="110">
        <f>IF(NOT(ISBLANK($B154)),VLOOKUP($B154,specdata,2,FALSE()),"")</f>
        <v>1</v>
      </c>
      <c r="J154" s="110">
        <f>VLOOKUP(G154,AvailabilityData,2,FALSE())</f>
        <v>0</v>
      </c>
      <c r="K154" s="110">
        <f>I154*J154</f>
        <v>0</v>
      </c>
      <c r="L154" s="43">
        <v>1</v>
      </c>
      <c r="N154" s="51" t="s">
        <v>87</v>
      </c>
    </row>
    <row r="155" spans="1:14" ht="15" customHeight="1" x14ac:dyDescent="0.3">
      <c r="A155" s="247"/>
      <c r="B155" s="53"/>
      <c r="C155" s="144" t="s">
        <v>2535</v>
      </c>
      <c r="D155" s="127"/>
      <c r="E155" s="223"/>
      <c r="F155" s="75"/>
      <c r="G155" s="411"/>
    </row>
    <row r="156" spans="1:14" ht="31.2" x14ac:dyDescent="0.3">
      <c r="A156" s="239" t="str">
        <f>IF(L156=1,"LAW-"&amp;TEXT(COUNTIF($L$3:L156, "1"), "0"), "")</f>
        <v>LAW-119</v>
      </c>
      <c r="B156" s="77" t="s">
        <v>10</v>
      </c>
      <c r="C156" s="119" t="s">
        <v>2536</v>
      </c>
      <c r="D156" s="130"/>
      <c r="E156" s="262"/>
      <c r="F156" s="116">
        <v>1</v>
      </c>
      <c r="G156" s="117" t="s">
        <v>67</v>
      </c>
      <c r="I156" s="110">
        <f>IF(NOT(ISBLANK($B156)),VLOOKUP($B156,specdata,2,FALSE()),"")</f>
        <v>1</v>
      </c>
      <c r="J156" s="110">
        <f>VLOOKUP(G156,AvailabilityData,2,FALSE())</f>
        <v>0</v>
      </c>
      <c r="K156" s="110">
        <f>I156*J156</f>
        <v>0</v>
      </c>
      <c r="L156" s="43">
        <v>1</v>
      </c>
      <c r="N156" s="51" t="s">
        <v>87</v>
      </c>
    </row>
    <row r="157" spans="1:14" ht="46.8" x14ac:dyDescent="0.3">
      <c r="A157" s="239" t="str">
        <f>IF(L157=1,"LAW-"&amp;TEXT(COUNTIF($L$3:L157, "1"), "0"), "")</f>
        <v>LAW-120</v>
      </c>
      <c r="B157" s="83" t="s">
        <v>10</v>
      </c>
      <c r="C157" s="95" t="s">
        <v>2537</v>
      </c>
      <c r="D157" s="137"/>
      <c r="E157" s="214"/>
      <c r="F157" s="101">
        <v>1</v>
      </c>
      <c r="G157" s="102" t="s">
        <v>67</v>
      </c>
      <c r="I157" s="110">
        <f>IF(NOT(ISBLANK($B157)),VLOOKUP($B157,specdata,2,FALSE()),"")</f>
        <v>1</v>
      </c>
      <c r="J157" s="110">
        <f>VLOOKUP(G157,AvailabilityData,2,FALSE())</f>
        <v>0</v>
      </c>
      <c r="K157" s="110">
        <f>I157*J157</f>
        <v>0</v>
      </c>
      <c r="L157" s="43">
        <v>1</v>
      </c>
      <c r="N157" s="51" t="s">
        <v>87</v>
      </c>
    </row>
    <row r="158" spans="1:14" ht="46.8" x14ac:dyDescent="0.3">
      <c r="A158" s="239" t="str">
        <f>IF(L158=1,"LAW-"&amp;TEXT(COUNTIF($L$3:L158, "1"), "0"), "")</f>
        <v>LAW-121</v>
      </c>
      <c r="B158" s="83" t="s">
        <v>10</v>
      </c>
      <c r="C158" s="95" t="s">
        <v>2538</v>
      </c>
      <c r="D158" s="137"/>
      <c r="E158" s="214"/>
      <c r="F158" s="101">
        <v>1</v>
      </c>
      <c r="G158" s="102" t="s">
        <v>67</v>
      </c>
      <c r="I158" s="110">
        <f>IF(NOT(ISBLANK($B158)),VLOOKUP($B158,specdata,2,FALSE()),"")</f>
        <v>1</v>
      </c>
      <c r="J158" s="110">
        <f>VLOOKUP(G158,AvailabilityData,2,FALSE())</f>
        <v>0</v>
      </c>
      <c r="K158" s="110">
        <f>I158*J158</f>
        <v>0</v>
      </c>
      <c r="L158" s="43">
        <v>1</v>
      </c>
      <c r="N158" s="51" t="s">
        <v>87</v>
      </c>
    </row>
    <row r="159" spans="1:14" ht="30" customHeight="1" x14ac:dyDescent="0.3">
      <c r="A159" s="239" t="str">
        <f>IF(L159=1,"LAW-"&amp;TEXT(COUNTIF($L$3:L159, "1"), "0"), "")</f>
        <v>LAW-122</v>
      </c>
      <c r="B159" s="98" t="s">
        <v>10</v>
      </c>
      <c r="C159" s="95" t="s">
        <v>2539</v>
      </c>
      <c r="D159" s="137"/>
      <c r="E159" s="214"/>
      <c r="F159" s="101">
        <v>1</v>
      </c>
      <c r="G159" s="88" t="s">
        <v>67</v>
      </c>
      <c r="I159" s="110">
        <f>IF(NOT(ISBLANK($B159)),VLOOKUP($B159,specdata,2,FALSE()),"")</f>
        <v>1</v>
      </c>
      <c r="J159" s="110">
        <f>VLOOKUP(G159,AvailabilityData,2,FALSE())</f>
        <v>0</v>
      </c>
      <c r="K159" s="110">
        <f>I159*J159</f>
        <v>0</v>
      </c>
      <c r="L159" s="43">
        <v>1</v>
      </c>
      <c r="N159" s="51" t="s">
        <v>87</v>
      </c>
    </row>
    <row r="160" spans="1:14" ht="15" customHeight="1" x14ac:dyDescent="0.3">
      <c r="A160" s="247"/>
      <c r="B160" s="53"/>
      <c r="C160" s="144" t="s">
        <v>2540</v>
      </c>
      <c r="D160" s="127"/>
      <c r="E160" s="223"/>
      <c r="F160" s="75"/>
      <c r="G160" s="411"/>
    </row>
    <row r="161" spans="1:14" ht="46.8" x14ac:dyDescent="0.3">
      <c r="A161" s="239" t="str">
        <f>IF(L161=1,"LAW-"&amp;TEXT(COUNTIF($L$3:L161, "1"), "0"), "")</f>
        <v>LAW-123</v>
      </c>
      <c r="B161" s="77" t="s">
        <v>10</v>
      </c>
      <c r="C161" s="119" t="s">
        <v>2541</v>
      </c>
      <c r="D161" s="130"/>
      <c r="E161" s="262"/>
      <c r="F161" s="116">
        <v>1</v>
      </c>
      <c r="G161" s="117" t="s">
        <v>67</v>
      </c>
      <c r="I161" s="110">
        <f>IF(NOT(ISBLANK($B161)),VLOOKUP($B161,specdata,2,FALSE()),"")</f>
        <v>1</v>
      </c>
      <c r="J161" s="110">
        <f>VLOOKUP(G161,AvailabilityData,2,FALSE())</f>
        <v>0</v>
      </c>
      <c r="K161" s="110">
        <f>I161*J161</f>
        <v>0</v>
      </c>
      <c r="L161" s="43">
        <v>1</v>
      </c>
      <c r="N161" s="51" t="s">
        <v>87</v>
      </c>
    </row>
    <row r="162" spans="1:14" ht="46.8" x14ac:dyDescent="0.3">
      <c r="A162" s="239" t="str">
        <f>IF(L162=1,"LAW-"&amp;TEXT(COUNTIF($L$3:L162, "1"), "0"), "")</f>
        <v>LAW-124</v>
      </c>
      <c r="B162" s="83" t="s">
        <v>10</v>
      </c>
      <c r="C162" s="95" t="s">
        <v>2538</v>
      </c>
      <c r="D162" s="137"/>
      <c r="E162" s="214"/>
      <c r="F162" s="101">
        <v>1</v>
      </c>
      <c r="G162" s="102" t="s">
        <v>67</v>
      </c>
      <c r="I162" s="110">
        <f>IF(NOT(ISBLANK($B162)),VLOOKUP($B162,specdata,2,FALSE()),"")</f>
        <v>1</v>
      </c>
      <c r="J162" s="110">
        <f>VLOOKUP(G162,AvailabilityData,2,FALSE())</f>
        <v>0</v>
      </c>
      <c r="K162" s="110">
        <f>I162*J162</f>
        <v>0</v>
      </c>
      <c r="L162" s="43">
        <v>1</v>
      </c>
      <c r="N162" s="51" t="s">
        <v>87</v>
      </c>
    </row>
    <row r="163" spans="1:14" ht="31.2" x14ac:dyDescent="0.3">
      <c r="A163" s="239" t="str">
        <f>IF(L163=1,"LAW-"&amp;TEXT(COUNTIF($L$3:L163, "1"), "0"), "")</f>
        <v>LAW-125</v>
      </c>
      <c r="B163" s="98" t="s">
        <v>10</v>
      </c>
      <c r="C163" s="95" t="s">
        <v>2539</v>
      </c>
      <c r="D163" s="137"/>
      <c r="E163" s="214"/>
      <c r="F163" s="101">
        <v>1</v>
      </c>
      <c r="G163" s="88" t="s">
        <v>67</v>
      </c>
      <c r="I163" s="110">
        <f>IF(NOT(ISBLANK($B163)),VLOOKUP($B163,specdata,2,FALSE()),"")</f>
        <v>1</v>
      </c>
      <c r="J163" s="110">
        <f>VLOOKUP(G163,AvailabilityData,2,FALSE())</f>
        <v>0</v>
      </c>
      <c r="K163" s="110">
        <f>I163*J163</f>
        <v>0</v>
      </c>
      <c r="L163" s="43">
        <v>1</v>
      </c>
      <c r="N163" s="51" t="s">
        <v>87</v>
      </c>
    </row>
    <row r="164" spans="1:14" ht="15" customHeight="1" x14ac:dyDescent="0.3">
      <c r="A164" s="247"/>
      <c r="B164" s="53"/>
      <c r="C164" s="144" t="s">
        <v>2542</v>
      </c>
      <c r="D164" s="127"/>
      <c r="E164" s="223"/>
      <c r="F164" s="75"/>
      <c r="G164" s="411"/>
    </row>
    <row r="165" spans="1:14" ht="30" customHeight="1" x14ac:dyDescent="0.3">
      <c r="A165" s="239" t="str">
        <f>IF(L165=1,"LAW-"&amp;TEXT(COUNTIF($L$3:L165, "1"), "0"), "")</f>
        <v>LAW-126</v>
      </c>
      <c r="B165" s="77" t="s">
        <v>10</v>
      </c>
      <c r="C165" s="119" t="s">
        <v>2543</v>
      </c>
      <c r="D165" s="130"/>
      <c r="E165" s="262"/>
      <c r="F165" s="116">
        <v>1</v>
      </c>
      <c r="G165" s="117" t="s">
        <v>67</v>
      </c>
      <c r="I165" s="110">
        <f>IF(NOT(ISBLANK($B165)),VLOOKUP($B165,specdata,2,FALSE()),"")</f>
        <v>1</v>
      </c>
      <c r="J165" s="110">
        <f>VLOOKUP(G165,AvailabilityData,2,FALSE())</f>
        <v>0</v>
      </c>
      <c r="K165" s="110">
        <f>I165*J165</f>
        <v>0</v>
      </c>
      <c r="L165" s="43">
        <v>1</v>
      </c>
      <c r="N165" s="51" t="s">
        <v>87</v>
      </c>
    </row>
    <row r="166" spans="1:14" ht="30" customHeight="1" x14ac:dyDescent="0.3">
      <c r="A166" s="239" t="str">
        <f>IF(L166=1,"LAW-"&amp;TEXT(COUNTIF($L$3:L166, "1"), "0"), "")</f>
        <v>LAW-127</v>
      </c>
      <c r="B166" s="83" t="s">
        <v>10</v>
      </c>
      <c r="C166" s="95" t="s">
        <v>2544</v>
      </c>
      <c r="D166" s="137"/>
      <c r="E166" s="214"/>
      <c r="F166" s="101">
        <v>1</v>
      </c>
      <c r="G166" s="88" t="s">
        <v>67</v>
      </c>
      <c r="I166" s="110">
        <f>IF(NOT(ISBLANK($B166)),VLOOKUP($B166,specdata,2,FALSE()),"")</f>
        <v>1</v>
      </c>
      <c r="J166" s="110">
        <f>VLOOKUP(G166,AvailabilityData,2,FALSE())</f>
        <v>0</v>
      </c>
      <c r="K166" s="110">
        <f>I166*J166</f>
        <v>0</v>
      </c>
      <c r="L166" s="43">
        <v>1</v>
      </c>
      <c r="N166" s="51" t="s">
        <v>87</v>
      </c>
    </row>
    <row r="167" spans="1:14" ht="15" customHeight="1" x14ac:dyDescent="0.3">
      <c r="A167" s="247"/>
      <c r="B167" s="53"/>
      <c r="C167" s="141" t="s">
        <v>2545</v>
      </c>
      <c r="D167" s="127"/>
      <c r="E167" s="223"/>
      <c r="F167" s="75"/>
      <c r="G167" s="411"/>
    </row>
    <row r="168" spans="1:14" ht="46.8" x14ac:dyDescent="0.3">
      <c r="A168" s="239" t="str">
        <f>IF(L168=1,"LAW-"&amp;TEXT(COUNTIF($L$3:L168, "1"), "0"), "")</f>
        <v>LAW-128</v>
      </c>
      <c r="B168" s="77" t="s">
        <v>10</v>
      </c>
      <c r="C168" s="95" t="s">
        <v>2546</v>
      </c>
      <c r="D168" s="137"/>
      <c r="E168" s="214"/>
      <c r="F168" s="101">
        <v>1</v>
      </c>
      <c r="G168" s="102" t="s">
        <v>67</v>
      </c>
      <c r="I168" s="110">
        <f t="shared" ref="I168:I172" si="21">IF(NOT(ISBLANK($B168)),VLOOKUP($B168,specdata,2,FALSE()),"")</f>
        <v>1</v>
      </c>
      <c r="J168" s="110">
        <f t="shared" ref="J168:J172" si="22">VLOOKUP(G168,AvailabilityData,2,FALSE())</f>
        <v>0</v>
      </c>
      <c r="K168" s="110">
        <f t="shared" ref="K168:K172" si="23">I168*J168</f>
        <v>0</v>
      </c>
      <c r="L168" s="43">
        <v>1</v>
      </c>
      <c r="N168" s="51" t="s">
        <v>87</v>
      </c>
    </row>
    <row r="169" spans="1:14" ht="31.2" x14ac:dyDescent="0.3">
      <c r="A169" s="239" t="str">
        <f>IF(L169=1,"LAW-"&amp;TEXT(COUNTIF($L$3:L169, "1"), "0"), "")</f>
        <v>LAW-129</v>
      </c>
      <c r="B169" s="77" t="s">
        <v>10</v>
      </c>
      <c r="C169" s="95" t="s">
        <v>2547</v>
      </c>
      <c r="D169" s="137"/>
      <c r="E169" s="214"/>
      <c r="F169" s="101">
        <v>1</v>
      </c>
      <c r="G169" s="102" t="s">
        <v>67</v>
      </c>
      <c r="I169" s="110">
        <f t="shared" si="21"/>
        <v>1</v>
      </c>
      <c r="J169" s="110">
        <f t="shared" si="22"/>
        <v>0</v>
      </c>
      <c r="K169" s="110">
        <f t="shared" si="23"/>
        <v>0</v>
      </c>
      <c r="L169" s="43">
        <v>1</v>
      </c>
      <c r="N169" s="51" t="s">
        <v>87</v>
      </c>
    </row>
    <row r="170" spans="1:14" ht="31.2" x14ac:dyDescent="0.3">
      <c r="A170" s="239" t="str">
        <f>IF(L170=1,"LAW-"&amp;TEXT(COUNTIF($L$3:L170, "1"), "0"), "")</f>
        <v>LAW-130</v>
      </c>
      <c r="B170" s="77" t="s">
        <v>10</v>
      </c>
      <c r="C170" s="95" t="s">
        <v>2548</v>
      </c>
      <c r="D170" s="137"/>
      <c r="E170" s="214"/>
      <c r="F170" s="101">
        <v>1</v>
      </c>
      <c r="G170" s="102" t="s">
        <v>67</v>
      </c>
      <c r="I170" s="110">
        <f t="shared" si="21"/>
        <v>1</v>
      </c>
      <c r="J170" s="110">
        <f t="shared" si="22"/>
        <v>0</v>
      </c>
      <c r="K170" s="110">
        <f t="shared" si="23"/>
        <v>0</v>
      </c>
      <c r="L170" s="43">
        <v>1</v>
      </c>
      <c r="N170" s="51" t="s">
        <v>87</v>
      </c>
    </row>
    <row r="171" spans="1:14" ht="30" customHeight="1" x14ac:dyDescent="0.3">
      <c r="A171" s="239" t="str">
        <f>IF(L171=1,"LAW-"&amp;TEXT(COUNTIF($L$3:L171, "1"), "0"), "")</f>
        <v>LAW-131</v>
      </c>
      <c r="B171" s="77" t="s">
        <v>10</v>
      </c>
      <c r="C171" s="95" t="s">
        <v>2549</v>
      </c>
      <c r="D171" s="137"/>
      <c r="E171" s="214"/>
      <c r="F171" s="101">
        <v>1</v>
      </c>
      <c r="G171" s="102" t="s">
        <v>67</v>
      </c>
      <c r="I171" s="110">
        <f t="shared" si="21"/>
        <v>1</v>
      </c>
      <c r="J171" s="110">
        <f t="shared" si="22"/>
        <v>0</v>
      </c>
      <c r="K171" s="110">
        <f t="shared" si="23"/>
        <v>0</v>
      </c>
      <c r="L171" s="43">
        <v>1</v>
      </c>
      <c r="N171" s="51" t="s">
        <v>87</v>
      </c>
    </row>
    <row r="172" spans="1:14" ht="46.8" x14ac:dyDescent="0.3">
      <c r="A172" s="239" t="str">
        <f>IF(L172=1,"LAW-"&amp;TEXT(COUNTIF($L$3:L172, "1"), "0"), "")</f>
        <v>LAW-132</v>
      </c>
      <c r="B172" s="77" t="s">
        <v>10</v>
      </c>
      <c r="C172" s="95" t="s">
        <v>2550</v>
      </c>
      <c r="D172" s="137"/>
      <c r="E172" s="214"/>
      <c r="F172" s="101">
        <v>1</v>
      </c>
      <c r="G172" s="88" t="s">
        <v>67</v>
      </c>
      <c r="I172" s="110">
        <f t="shared" si="21"/>
        <v>1</v>
      </c>
      <c r="J172" s="110">
        <f t="shared" si="22"/>
        <v>0</v>
      </c>
      <c r="K172" s="110">
        <f t="shared" si="23"/>
        <v>0</v>
      </c>
      <c r="L172" s="43">
        <v>1</v>
      </c>
      <c r="N172" s="51" t="s">
        <v>87</v>
      </c>
    </row>
    <row r="173" spans="1:14" ht="15" customHeight="1" x14ac:dyDescent="0.3">
      <c r="A173" s="247"/>
      <c r="B173" s="53"/>
      <c r="C173" s="141" t="s">
        <v>2551</v>
      </c>
      <c r="D173" s="127"/>
      <c r="E173" s="223"/>
      <c r="F173" s="75"/>
      <c r="G173" s="411"/>
    </row>
    <row r="174" spans="1:14" ht="30" customHeight="1" x14ac:dyDescent="0.3">
      <c r="A174" s="239" t="str">
        <f>IF(L174=1,"LAW-"&amp;TEXT(COUNTIF($L$3:L174, "1"), "0"), "")</f>
        <v>LAW-133</v>
      </c>
      <c r="B174" s="77" t="s">
        <v>10</v>
      </c>
      <c r="C174" s="95" t="s">
        <v>2552</v>
      </c>
      <c r="D174" s="137"/>
      <c r="E174" s="214"/>
      <c r="F174" s="101">
        <v>1</v>
      </c>
      <c r="G174" s="102" t="s">
        <v>67</v>
      </c>
      <c r="I174" s="110">
        <f>IF(NOT(ISBLANK($B174)),VLOOKUP($B174,specdata,2,FALSE()),"")</f>
        <v>1</v>
      </c>
      <c r="J174" s="110">
        <f>VLOOKUP(G174,AvailabilityData,2,FALSE())</f>
        <v>0</v>
      </c>
      <c r="K174" s="110">
        <f>I174*J174</f>
        <v>0</v>
      </c>
      <c r="L174" s="43">
        <v>1</v>
      </c>
      <c r="N174" s="51" t="s">
        <v>87</v>
      </c>
    </row>
    <row r="175" spans="1:14" ht="30" customHeight="1" x14ac:dyDescent="0.3">
      <c r="A175" s="239" t="str">
        <f>IF(L175=1,"LAW-"&amp;TEXT(COUNTIF($L$3:L175, "1"), "0"), "")</f>
        <v>LAW-134</v>
      </c>
      <c r="B175" s="77" t="s">
        <v>10</v>
      </c>
      <c r="C175" s="95" t="s">
        <v>2553</v>
      </c>
      <c r="D175" s="137"/>
      <c r="E175" s="214"/>
      <c r="F175" s="101">
        <v>1</v>
      </c>
      <c r="G175" s="102" t="s">
        <v>67</v>
      </c>
      <c r="I175" s="110">
        <f>IF(NOT(ISBLANK($B175)),VLOOKUP($B175,specdata,2,FALSE()),"")</f>
        <v>1</v>
      </c>
      <c r="J175" s="110">
        <f>VLOOKUP(G175,AvailabilityData,2,FALSE())</f>
        <v>0</v>
      </c>
      <c r="K175" s="110">
        <f>I175*J175</f>
        <v>0</v>
      </c>
      <c r="L175" s="43">
        <v>1</v>
      </c>
      <c r="N175" s="51" t="s">
        <v>87</v>
      </c>
    </row>
    <row r="176" spans="1:14" ht="30" customHeight="1" x14ac:dyDescent="0.3">
      <c r="A176" s="239" t="str">
        <f>IF(L176=1,"LAW-"&amp;TEXT(COUNTIF($L$3:L176, "1"), "0"), "")</f>
        <v>LAW-135</v>
      </c>
      <c r="B176" s="77" t="s">
        <v>10</v>
      </c>
      <c r="C176" s="95" t="s">
        <v>2554</v>
      </c>
      <c r="D176" s="137"/>
      <c r="E176" s="214"/>
      <c r="F176" s="101">
        <v>1</v>
      </c>
      <c r="G176" s="88" t="s">
        <v>67</v>
      </c>
      <c r="I176" s="110">
        <f>IF(NOT(ISBLANK($B176)),VLOOKUP($B176,specdata,2,FALSE()),"")</f>
        <v>1</v>
      </c>
      <c r="J176" s="110">
        <f>VLOOKUP(G176,AvailabilityData,2,FALSE())</f>
        <v>0</v>
      </c>
      <c r="K176" s="110">
        <f>I176*J176</f>
        <v>0</v>
      </c>
      <c r="L176" s="43">
        <v>1</v>
      </c>
      <c r="N176" s="51" t="s">
        <v>87</v>
      </c>
    </row>
    <row r="177" spans="1:14" ht="15" customHeight="1" x14ac:dyDescent="0.3">
      <c r="A177" s="247"/>
      <c r="B177" s="121"/>
      <c r="C177" s="122" t="s">
        <v>2555</v>
      </c>
      <c r="D177" s="123"/>
      <c r="E177" s="222"/>
      <c r="F177" s="125"/>
      <c r="G177" s="411"/>
    </row>
    <row r="178" spans="1:14" ht="30" customHeight="1" x14ac:dyDescent="0.3">
      <c r="A178" s="247"/>
      <c r="B178" s="53"/>
      <c r="C178" s="126" t="s">
        <v>2556</v>
      </c>
      <c r="D178" s="127"/>
      <c r="E178" s="223"/>
      <c r="F178" s="75"/>
      <c r="G178" s="411"/>
    </row>
    <row r="179" spans="1:14" ht="30" customHeight="1" x14ac:dyDescent="0.3">
      <c r="A179" s="239" t="str">
        <f>IF(L179=1,"LAW-"&amp;TEXT(COUNTIF($L$3:L179, "1"), "0"), "")</f>
        <v>LAW-136</v>
      </c>
      <c r="B179" s="77" t="s">
        <v>10</v>
      </c>
      <c r="C179" s="78" t="s">
        <v>2557</v>
      </c>
      <c r="D179" s="130"/>
      <c r="E179" s="262"/>
      <c r="F179" s="116">
        <v>1</v>
      </c>
      <c r="G179" s="117" t="s">
        <v>67</v>
      </c>
      <c r="I179" s="110">
        <f>IF(NOT(ISBLANK($B179)),VLOOKUP($B179,specdata,2,FALSE()),"")</f>
        <v>1</v>
      </c>
      <c r="J179" s="110">
        <f>VLOOKUP(G179,AvailabilityData,2,FALSE())</f>
        <v>0</v>
      </c>
      <c r="K179" s="110">
        <f>I179*J179</f>
        <v>0</v>
      </c>
      <c r="L179" s="43">
        <v>1</v>
      </c>
      <c r="N179" s="51" t="s">
        <v>87</v>
      </c>
    </row>
    <row r="180" spans="1:14" ht="30" customHeight="1" x14ac:dyDescent="0.3">
      <c r="A180" s="239" t="str">
        <f>IF(L180=1,"LAW-"&amp;TEXT(COUNTIF($L$3:L180, "1"), "0"), "")</f>
        <v>LAW-137</v>
      </c>
      <c r="B180" s="83" t="s">
        <v>10</v>
      </c>
      <c r="C180" s="84" t="s">
        <v>2558</v>
      </c>
      <c r="D180" s="137"/>
      <c r="E180" s="214"/>
      <c r="F180" s="101">
        <v>1</v>
      </c>
      <c r="G180" s="102" t="s">
        <v>67</v>
      </c>
      <c r="I180" s="110">
        <f>IF(NOT(ISBLANK($B180)),VLOOKUP($B180,specdata,2,FALSE()),"")</f>
        <v>1</v>
      </c>
      <c r="J180" s="110">
        <f>VLOOKUP(G180,AvailabilityData,2,FALSE())</f>
        <v>0</v>
      </c>
      <c r="K180" s="110">
        <f>I180*J180</f>
        <v>0</v>
      </c>
      <c r="L180" s="43">
        <v>1</v>
      </c>
      <c r="N180" s="51" t="s">
        <v>87</v>
      </c>
    </row>
    <row r="181" spans="1:14" ht="30" customHeight="1" x14ac:dyDescent="0.3">
      <c r="A181" s="239" t="str">
        <f>IF(L181=1,"LAW-"&amp;TEXT(COUNTIF($L$3:L181, "1"), "0"), "")</f>
        <v>LAW-138</v>
      </c>
      <c r="B181" s="83" t="s">
        <v>10</v>
      </c>
      <c r="C181" s="84" t="s">
        <v>2559</v>
      </c>
      <c r="D181" s="137"/>
      <c r="E181" s="214"/>
      <c r="F181" s="101">
        <v>1</v>
      </c>
      <c r="G181" s="102" t="s">
        <v>67</v>
      </c>
      <c r="I181" s="110">
        <f>IF(NOT(ISBLANK($B181)),VLOOKUP($B181,specdata,2,FALSE()),"")</f>
        <v>1</v>
      </c>
      <c r="J181" s="110">
        <f>VLOOKUP(G181,AvailabilityData,2,FALSE())</f>
        <v>0</v>
      </c>
      <c r="K181" s="110">
        <f>I181*J181</f>
        <v>0</v>
      </c>
      <c r="L181" s="43">
        <v>1</v>
      </c>
      <c r="N181" s="51" t="s">
        <v>87</v>
      </c>
    </row>
    <row r="182" spans="1:14" x14ac:dyDescent="0.3">
      <c r="A182" s="239" t="str">
        <f>IF(L182=1,"LAW-"&amp;TEXT(COUNTIF($L$3:L182, "1"), "0"), "")</f>
        <v>LAW-139</v>
      </c>
      <c r="B182" s="98" t="s">
        <v>10</v>
      </c>
      <c r="C182" s="84" t="s">
        <v>2560</v>
      </c>
      <c r="D182" s="137"/>
      <c r="E182" s="214"/>
      <c r="F182" s="101">
        <v>1</v>
      </c>
      <c r="G182" s="88" t="s">
        <v>67</v>
      </c>
      <c r="I182" s="110">
        <f>IF(NOT(ISBLANK($B182)),VLOOKUP($B182,specdata,2,FALSE()),"")</f>
        <v>1</v>
      </c>
      <c r="J182" s="110">
        <f>VLOOKUP(G182,AvailabilityData,2,FALSE())</f>
        <v>0</v>
      </c>
      <c r="K182" s="110">
        <f>I182*J182</f>
        <v>0</v>
      </c>
      <c r="L182" s="43">
        <v>1</v>
      </c>
      <c r="N182" s="51" t="s">
        <v>87</v>
      </c>
    </row>
    <row r="183" spans="1:14" ht="15" customHeight="1" x14ac:dyDescent="0.3">
      <c r="A183" s="247"/>
      <c r="B183" s="53"/>
      <c r="C183" s="141" t="s">
        <v>2561</v>
      </c>
      <c r="D183" s="127"/>
      <c r="E183" s="223"/>
      <c r="F183" s="75"/>
      <c r="G183" s="411"/>
    </row>
    <row r="184" spans="1:14" ht="46.8" x14ac:dyDescent="0.3">
      <c r="A184" s="239" t="str">
        <f>IF(L184=1,"LAW-"&amp;TEXT(COUNTIF($L$3:L184, "1"), "0"), "")</f>
        <v>LAW-140</v>
      </c>
      <c r="B184" s="77" t="s">
        <v>10</v>
      </c>
      <c r="C184" s="119" t="s">
        <v>2562</v>
      </c>
      <c r="D184" s="130"/>
      <c r="E184" s="262"/>
      <c r="F184" s="116">
        <v>1</v>
      </c>
      <c r="G184" s="117" t="s">
        <v>67</v>
      </c>
      <c r="I184" s="110">
        <f>IF(NOT(ISBLANK($B184)),VLOOKUP($B184,specdata,2,FALSE()),"")</f>
        <v>1</v>
      </c>
      <c r="J184" s="110">
        <f>VLOOKUP(G184,AvailabilityData,2,FALSE())</f>
        <v>0</v>
      </c>
      <c r="K184" s="110">
        <f>I184*J184</f>
        <v>0</v>
      </c>
      <c r="L184" s="43">
        <v>1</v>
      </c>
      <c r="N184" s="51" t="s">
        <v>87</v>
      </c>
    </row>
    <row r="185" spans="1:14" ht="62.4" x14ac:dyDescent="0.3">
      <c r="A185" s="239" t="str">
        <f>IF(L185=1,"LAW-"&amp;TEXT(COUNTIF($L$3:L185, "1"), "0"), "")</f>
        <v>LAW-141</v>
      </c>
      <c r="B185" s="98" t="s">
        <v>10</v>
      </c>
      <c r="C185" s="95" t="s">
        <v>2563</v>
      </c>
      <c r="D185" s="137"/>
      <c r="E185" s="214"/>
      <c r="F185" s="101">
        <v>1</v>
      </c>
      <c r="G185" s="88" t="s">
        <v>67</v>
      </c>
      <c r="I185" s="110">
        <f>IF(NOT(ISBLANK($B185)),VLOOKUP($B185,specdata,2,FALSE()),"")</f>
        <v>1</v>
      </c>
      <c r="J185" s="110">
        <f>VLOOKUP(G185,AvailabilityData,2,FALSE())</f>
        <v>0</v>
      </c>
      <c r="K185" s="110">
        <f>I185*J185</f>
        <v>0</v>
      </c>
      <c r="L185" s="43">
        <v>1</v>
      </c>
      <c r="N185" s="51" t="s">
        <v>87</v>
      </c>
    </row>
    <row r="186" spans="1:14" ht="31.2" x14ac:dyDescent="0.3">
      <c r="A186" s="247"/>
      <c r="B186" s="53"/>
      <c r="C186" s="126" t="s">
        <v>2564</v>
      </c>
      <c r="D186" s="127"/>
      <c r="E186" s="223"/>
      <c r="F186" s="75"/>
      <c r="G186" s="411"/>
    </row>
    <row r="187" spans="1:14" ht="30" customHeight="1" x14ac:dyDescent="0.3">
      <c r="A187" s="239" t="str">
        <f>IF(L187=1,"LAW-"&amp;TEXT(COUNTIF($L$3:L187, "1"), "0"), "")</f>
        <v>LAW-142</v>
      </c>
      <c r="B187" s="77" t="s">
        <v>10</v>
      </c>
      <c r="C187" s="78" t="s">
        <v>2565</v>
      </c>
      <c r="D187" s="130"/>
      <c r="E187" s="262"/>
      <c r="F187" s="116">
        <v>1</v>
      </c>
      <c r="G187" s="117" t="s">
        <v>67</v>
      </c>
      <c r="I187" s="110">
        <f t="shared" ref="I187:I192" si="24">IF(NOT(ISBLANK($B187)),VLOOKUP($B187,specdata,2,FALSE()),"")</f>
        <v>1</v>
      </c>
      <c r="J187" s="110">
        <f t="shared" ref="J187:J192" si="25">VLOOKUP(G187,AvailabilityData,2,FALSE())</f>
        <v>0</v>
      </c>
      <c r="K187" s="110">
        <f t="shared" ref="K187:K192" si="26">I187*J187</f>
        <v>0</v>
      </c>
      <c r="L187" s="43">
        <v>1</v>
      </c>
      <c r="N187" s="51" t="s">
        <v>87</v>
      </c>
    </row>
    <row r="188" spans="1:14" ht="30" customHeight="1" x14ac:dyDescent="0.3">
      <c r="A188" s="239" t="str">
        <f>IF(L188=1,"LAW-"&amp;TEXT(COUNTIF($L$3:L188, "1"), "0"), "")</f>
        <v>LAW-143</v>
      </c>
      <c r="B188" s="83" t="s">
        <v>10</v>
      </c>
      <c r="C188" s="84" t="s">
        <v>2566</v>
      </c>
      <c r="D188" s="137"/>
      <c r="E188" s="214"/>
      <c r="F188" s="101">
        <v>1</v>
      </c>
      <c r="G188" s="102" t="s">
        <v>67</v>
      </c>
      <c r="I188" s="110">
        <f t="shared" si="24"/>
        <v>1</v>
      </c>
      <c r="J188" s="110">
        <f t="shared" si="25"/>
        <v>0</v>
      </c>
      <c r="K188" s="110">
        <f t="shared" si="26"/>
        <v>0</v>
      </c>
      <c r="L188" s="43">
        <v>1</v>
      </c>
      <c r="N188" s="51" t="s">
        <v>87</v>
      </c>
    </row>
    <row r="189" spans="1:14" ht="30" customHeight="1" x14ac:dyDescent="0.3">
      <c r="A189" s="239" t="str">
        <f>IF(L189=1,"LAW-"&amp;TEXT(COUNTIF($L$3:L189, "1"), "0"), "")</f>
        <v>LAW-144</v>
      </c>
      <c r="B189" s="83" t="s">
        <v>10</v>
      </c>
      <c r="C189" s="84" t="s">
        <v>2567</v>
      </c>
      <c r="D189" s="137"/>
      <c r="E189" s="214"/>
      <c r="F189" s="101">
        <v>1</v>
      </c>
      <c r="G189" s="102" t="s">
        <v>67</v>
      </c>
      <c r="I189" s="110">
        <f t="shared" si="24"/>
        <v>1</v>
      </c>
      <c r="J189" s="110">
        <f t="shared" si="25"/>
        <v>0</v>
      </c>
      <c r="K189" s="110">
        <f t="shared" si="26"/>
        <v>0</v>
      </c>
      <c r="L189" s="43">
        <v>1</v>
      </c>
      <c r="N189" s="51" t="s">
        <v>87</v>
      </c>
    </row>
    <row r="190" spans="1:14" ht="30" customHeight="1" x14ac:dyDescent="0.3">
      <c r="A190" s="239" t="str">
        <f>IF(L190=1,"LAW-"&amp;TEXT(COUNTIF($L$3:L190, "1"), "0"), "")</f>
        <v>LAW-145</v>
      </c>
      <c r="B190" s="83" t="s">
        <v>10</v>
      </c>
      <c r="C190" s="84" t="s">
        <v>2568</v>
      </c>
      <c r="D190" s="137"/>
      <c r="E190" s="214"/>
      <c r="F190" s="101">
        <v>1</v>
      </c>
      <c r="G190" s="102" t="s">
        <v>67</v>
      </c>
      <c r="I190" s="110">
        <f t="shared" si="24"/>
        <v>1</v>
      </c>
      <c r="J190" s="110">
        <f t="shared" si="25"/>
        <v>0</v>
      </c>
      <c r="K190" s="110">
        <f t="shared" si="26"/>
        <v>0</v>
      </c>
      <c r="L190" s="43">
        <v>1</v>
      </c>
      <c r="N190" s="51" t="s">
        <v>87</v>
      </c>
    </row>
    <row r="191" spans="1:14" ht="30" customHeight="1" x14ac:dyDescent="0.3">
      <c r="A191" s="239" t="str">
        <f>IF(L191=1,"LAW-"&amp;TEXT(COUNTIF($L$3:L191, "1"), "0"), "")</f>
        <v>LAW-146</v>
      </c>
      <c r="B191" s="83" t="s">
        <v>10</v>
      </c>
      <c r="C191" s="84" t="s">
        <v>2569</v>
      </c>
      <c r="D191" s="137"/>
      <c r="E191" s="214"/>
      <c r="F191" s="101">
        <v>1</v>
      </c>
      <c r="G191" s="102" t="s">
        <v>67</v>
      </c>
      <c r="I191" s="110">
        <f t="shared" si="24"/>
        <v>1</v>
      </c>
      <c r="J191" s="110">
        <f t="shared" si="25"/>
        <v>0</v>
      </c>
      <c r="K191" s="110">
        <f t="shared" si="26"/>
        <v>0</v>
      </c>
      <c r="L191" s="43">
        <v>1</v>
      </c>
      <c r="N191" s="51" t="s">
        <v>87</v>
      </c>
    </row>
    <row r="192" spans="1:14" ht="30" customHeight="1" x14ac:dyDescent="0.3">
      <c r="A192" s="239" t="str">
        <f>IF(L192=1,"LAW-"&amp;TEXT(COUNTIF($L$3:L192, "1"), "0"), "")</f>
        <v>LAW-147</v>
      </c>
      <c r="B192" s="98" t="s">
        <v>10</v>
      </c>
      <c r="C192" s="84" t="s">
        <v>2570</v>
      </c>
      <c r="D192" s="137"/>
      <c r="E192" s="214"/>
      <c r="F192" s="101">
        <v>1</v>
      </c>
      <c r="G192" s="88" t="s">
        <v>67</v>
      </c>
      <c r="I192" s="110">
        <f t="shared" si="24"/>
        <v>1</v>
      </c>
      <c r="J192" s="110">
        <f t="shared" si="25"/>
        <v>0</v>
      </c>
      <c r="K192" s="110">
        <f t="shared" si="26"/>
        <v>0</v>
      </c>
      <c r="L192" s="43">
        <v>1</v>
      </c>
      <c r="N192" s="51" t="s">
        <v>87</v>
      </c>
    </row>
    <row r="193" spans="1:14" ht="15" customHeight="1" x14ac:dyDescent="0.3">
      <c r="A193" s="247"/>
      <c r="B193" s="53"/>
      <c r="C193" s="141" t="s">
        <v>2571</v>
      </c>
      <c r="D193" s="127"/>
      <c r="E193" s="223"/>
      <c r="F193" s="75"/>
      <c r="G193" s="411"/>
    </row>
    <row r="194" spans="1:14" ht="62.4" x14ac:dyDescent="0.3">
      <c r="A194" s="239" t="str">
        <f>IF(L194=1,"LAW-"&amp;TEXT(COUNTIF($L$3:L194, "1"), "0"), "")</f>
        <v>LAW-148</v>
      </c>
      <c r="B194" s="77" t="s">
        <v>10</v>
      </c>
      <c r="C194" s="119" t="s">
        <v>2572</v>
      </c>
      <c r="D194" s="130"/>
      <c r="E194" s="262"/>
      <c r="F194" s="116">
        <v>1</v>
      </c>
      <c r="G194" s="117" t="s">
        <v>67</v>
      </c>
      <c r="I194" s="110">
        <f>IF(NOT(ISBLANK($B194)),VLOOKUP($B194,specdata,2,FALSE()),"")</f>
        <v>1</v>
      </c>
      <c r="J194" s="110">
        <f>VLOOKUP(G194,AvailabilityData,2,FALSE())</f>
        <v>0</v>
      </c>
      <c r="K194" s="110">
        <f>I194*J194</f>
        <v>0</v>
      </c>
      <c r="L194" s="43">
        <v>1</v>
      </c>
      <c r="N194" s="51" t="s">
        <v>87</v>
      </c>
    </row>
    <row r="195" spans="1:14" ht="62.4" x14ac:dyDescent="0.3">
      <c r="A195" s="239" t="str">
        <f>IF(L195=1,"LAW-"&amp;TEXT(COUNTIF($L$3:L195, "1"), "0"), "")</f>
        <v>LAW-149</v>
      </c>
      <c r="B195" s="77" t="s">
        <v>10</v>
      </c>
      <c r="C195" s="95" t="s">
        <v>2573</v>
      </c>
      <c r="D195" s="137"/>
      <c r="E195" s="214"/>
      <c r="F195" s="101">
        <v>1</v>
      </c>
      <c r="G195" s="102" t="s">
        <v>67</v>
      </c>
      <c r="I195" s="110">
        <f>IF(NOT(ISBLANK($B195)),VLOOKUP($B195,specdata,2,FALSE()),"")</f>
        <v>1</v>
      </c>
      <c r="J195" s="110">
        <f>VLOOKUP(G195,AvailabilityData,2,FALSE())</f>
        <v>0</v>
      </c>
      <c r="K195" s="110">
        <f>I195*J195</f>
        <v>0</v>
      </c>
      <c r="L195" s="43">
        <v>1</v>
      </c>
      <c r="N195" s="51" t="s">
        <v>87</v>
      </c>
    </row>
    <row r="196" spans="1:14" ht="30" customHeight="1" x14ac:dyDescent="0.3">
      <c r="A196" s="239" t="str">
        <f>IF(L196=1,"LAW-"&amp;TEXT(COUNTIF($L$3:L196, "1"), "0"), "")</f>
        <v>LAW-150</v>
      </c>
      <c r="B196" s="77" t="s">
        <v>10</v>
      </c>
      <c r="C196" s="95" t="s">
        <v>2574</v>
      </c>
      <c r="D196" s="137"/>
      <c r="E196" s="214"/>
      <c r="F196" s="101">
        <v>1</v>
      </c>
      <c r="G196" s="102" t="s">
        <v>67</v>
      </c>
      <c r="I196" s="110">
        <f>IF(NOT(ISBLANK($B196)),VLOOKUP($B196,specdata,2,FALSE()),"")</f>
        <v>1</v>
      </c>
      <c r="J196" s="110">
        <f>VLOOKUP(G196,AvailabilityData,2,FALSE())</f>
        <v>0</v>
      </c>
      <c r="K196" s="110">
        <f>I196*J196</f>
        <v>0</v>
      </c>
      <c r="L196" s="43">
        <v>1</v>
      </c>
      <c r="N196" s="51" t="s">
        <v>87</v>
      </c>
    </row>
    <row r="197" spans="1:14" ht="31.2" x14ac:dyDescent="0.3">
      <c r="A197" s="239" t="str">
        <f>IF(L197=1,"LAW-"&amp;TEXT(COUNTIF($L$3:L197, "1"), "0"), "")</f>
        <v>LAW-151</v>
      </c>
      <c r="B197" s="83" t="s">
        <v>10</v>
      </c>
      <c r="C197" s="164" t="s">
        <v>2575</v>
      </c>
      <c r="D197" s="133"/>
      <c r="E197" s="253"/>
      <c r="F197" s="87">
        <v>1</v>
      </c>
      <c r="G197" s="88" t="s">
        <v>67</v>
      </c>
      <c r="I197" s="110">
        <f>IF(NOT(ISBLANK($B197)),VLOOKUP($B197,specdata,2,FALSE()),"")</f>
        <v>1</v>
      </c>
      <c r="J197" s="110">
        <f>VLOOKUP(G197,AvailabilityData,2,FALSE())</f>
        <v>0</v>
      </c>
      <c r="K197" s="110">
        <f>I197*J197</f>
        <v>0</v>
      </c>
      <c r="L197" s="43">
        <v>1</v>
      </c>
      <c r="N197" s="51" t="s">
        <v>87</v>
      </c>
    </row>
  </sheetData>
  <sheetProtection algorithmName="SHA-512" hashValue="A8A3UwJBtZ1yw5pICGy12Aku12UgxqW36DN7FMyXqm7zZvg98uF0n0E6X01kPzQZbhp8NsJGks+oFQC+XgHsYw==" saltValue="37D5SjXQqJZHe3jmJISQDw==" spinCount="100000" sheet="1" objects="1" scenarios="1"/>
  <mergeCells count="1">
    <mergeCell ref="Q3:S6"/>
  </mergeCells>
  <conditionalFormatting sqref="B1:B1048576">
    <cfRule type="cellIs" dxfId="18" priority="2" operator="equal">
      <formula>"Not Needed"</formula>
    </cfRule>
    <cfRule type="cellIs" dxfId="17" priority="3" operator="equal">
      <formula>"Critical"</formula>
    </cfRule>
    <cfRule type="cellIs" dxfId="16" priority="4" operator="equal">
      <formula>"Extremely Advantageous"</formula>
    </cfRule>
  </conditionalFormatting>
  <conditionalFormatting sqref="G3 G5:G6 G8:G9 G11:G16 G19:G23 G25:G28 G30:G33 G35:G36 G38:G40 G42:G44 G46:G51 G53:G56 G58:G61 G63 G65:G66 G68 G70:G75 G77:G78 G80:G81 G83:G86 G88:G90 G92:G103 G105:G107 G109:G110 G112:G116 G118 G120:G126 G128:G130 G132:G133 G135:G137 G139 G141 G143:G152 G154 G156:G159 G161:G163 G165:G166 G168:G172 G174:G176 G179:G182 G184:G185 G187:G192 G194:G197">
    <cfRule type="cellIs" dxfId="15"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97" xr:uid="{00000000-0002-0000-1400-000000000000}">
      <formula1>SpecType</formula1>
      <formula2>0</formula2>
    </dataValidation>
    <dataValidation type="list" allowBlank="1" showInputMessage="1" showErrorMessage="1" sqref="G3 G5:G6 G8:G9 G11:G16 G19:G23 G25:G28 G30:G33 G35:G36 G38:G40 G42:G44 G46:G51 G53:G56 G58:G61 G63 G65:G66 G68 G70:G75 G77:G78 G80:G81 G83:G86 G88:G90 G92:G103 G105:G107 G109:G110 G112:G116 G118 G120:G126 G128:G130 G132:G133 G135:G137 G139 G141 G143:G152 G154 G156:G159 G161:G163 G165:G166 G168:G172 G174:G176 G179:G182 G184:G185 G187:G192 G194:G197" xr:uid="{00000000-0002-0000-14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S273"/>
  <sheetViews>
    <sheetView zoomScaleNormal="100" zoomScalePageLayoutView="80" workbookViewId="0">
      <selection activeCell="Q3" sqref="Q3:S4"/>
    </sheetView>
  </sheetViews>
  <sheetFormatPr defaultColWidth="9" defaultRowHeight="15.6" x14ac:dyDescent="0.3"/>
  <cols>
    <col min="1" max="1" width="10.59765625" style="41" customWidth="1"/>
    <col min="2" max="2" width="14.59765625" style="41" customWidth="1"/>
    <col min="3" max="3" width="65.59765625" style="42" customWidth="1"/>
    <col min="4" max="4" width="65.59765625" style="43" customWidth="1"/>
    <col min="5" max="5" width="9" style="43" hidden="1" customWidth="1"/>
    <col min="6" max="6" width="14.1992187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08" t="s">
        <v>2576</v>
      </c>
      <c r="B2" s="209"/>
      <c r="C2" s="210"/>
      <c r="D2" s="211"/>
      <c r="E2" s="212"/>
      <c r="F2" s="212"/>
      <c r="G2" s="410"/>
      <c r="H2" s="110">
        <f>COUNTA(B3:B256)</f>
        <v>199</v>
      </c>
      <c r="K2" s="110">
        <f>SUM(K3:K256)</f>
        <v>0</v>
      </c>
    </row>
    <row r="3" spans="1:19" ht="57" customHeight="1" x14ac:dyDescent="0.3">
      <c r="A3" s="239" t="str">
        <f>IF(L3=1,"FIRE-"&amp;TEXT(COUNTIF($L$3:L3, "1"), "0"), "")</f>
        <v>FIRE-1</v>
      </c>
      <c r="B3" s="83" t="s">
        <v>10</v>
      </c>
      <c r="C3" s="95" t="s">
        <v>2577</v>
      </c>
      <c r="D3" s="137"/>
      <c r="E3" s="214"/>
      <c r="F3" s="101">
        <v>1</v>
      </c>
      <c r="G3" s="88" t="s">
        <v>67</v>
      </c>
      <c r="H3" s="44">
        <f>COUNTIF(G:G,"=Select from Drop Down List")</f>
        <v>199</v>
      </c>
      <c r="I3" s="110">
        <f>IF(NOT(ISBLANK($B3)),VLOOKUP($B3,specdata,2,FALSE()),"")</f>
        <v>1</v>
      </c>
      <c r="J3" s="110">
        <f>VLOOKUP(G3,AvailabilityData,2,FALSE())</f>
        <v>0</v>
      </c>
      <c r="K3" s="110">
        <f>I3*J3</f>
        <v>0</v>
      </c>
      <c r="L3" s="43">
        <v>1</v>
      </c>
      <c r="N3" s="51" t="s">
        <v>78</v>
      </c>
      <c r="Q3" s="443"/>
      <c r="R3" s="443"/>
      <c r="S3" s="443"/>
    </row>
    <row r="4" spans="1:19" ht="30" customHeight="1" x14ac:dyDescent="0.3">
      <c r="A4" s="300"/>
      <c r="B4" s="146"/>
      <c r="C4" s="126" t="s">
        <v>2578</v>
      </c>
      <c r="D4" s="127"/>
      <c r="E4" s="223"/>
      <c r="F4" s="75"/>
      <c r="G4" s="411"/>
      <c r="H4" s="44">
        <f>COUNTIF(G:G,"=Function Available")</f>
        <v>0</v>
      </c>
      <c r="Q4" s="443"/>
      <c r="R4" s="443"/>
      <c r="S4" s="443"/>
    </row>
    <row r="5" spans="1:19" ht="15" customHeight="1" x14ac:dyDescent="0.3">
      <c r="A5" s="300"/>
      <c r="B5" s="146"/>
      <c r="C5" s="163" t="s">
        <v>2579</v>
      </c>
      <c r="D5" s="148"/>
      <c r="E5" s="259"/>
      <c r="F5" s="150"/>
      <c r="G5" s="411"/>
      <c r="H5" s="44">
        <f>COUNTIF(F:G,"=Function Not Available")</f>
        <v>0</v>
      </c>
    </row>
    <row r="6" spans="1:19" ht="30" customHeight="1" x14ac:dyDescent="0.3">
      <c r="A6" s="239" t="str">
        <f>IF(L6=1,"FIRE-"&amp;TEXT(COUNTIF($L$3:L6, "1"), "0"), "")</f>
        <v>FIRE-2</v>
      </c>
      <c r="B6" s="400" t="s">
        <v>18</v>
      </c>
      <c r="C6" s="164" t="s">
        <v>2580</v>
      </c>
      <c r="D6" s="133"/>
      <c r="E6" s="253"/>
      <c r="F6" s="88">
        <v>1</v>
      </c>
      <c r="G6" s="102" t="s">
        <v>67</v>
      </c>
      <c r="H6" s="44">
        <f>COUNTIF(G:G,"=Exception")</f>
        <v>0</v>
      </c>
      <c r="I6" s="110">
        <f>IF(NOT(ISBLANK($B6)),VLOOKUP($B6,specdata,2,FALSE()),"")</f>
        <v>0</v>
      </c>
      <c r="J6" s="110">
        <f>VLOOKUP(G6,AvailabilityData,2,FALSE())</f>
        <v>0</v>
      </c>
      <c r="K6" s="110">
        <f>I6*J6</f>
        <v>0</v>
      </c>
      <c r="L6" s="43">
        <v>1</v>
      </c>
      <c r="N6" s="51" t="s">
        <v>87</v>
      </c>
    </row>
    <row r="7" spans="1:19" ht="30" customHeight="1" x14ac:dyDescent="0.3">
      <c r="A7" s="239" t="str">
        <f>IF(L7=1,"FIRE-"&amp;TEXT(COUNTIF($L$3:L7, "1"), "0"), "")</f>
        <v>FIRE-3</v>
      </c>
      <c r="B7" s="83" t="s">
        <v>10</v>
      </c>
      <c r="C7" s="164" t="s">
        <v>2581</v>
      </c>
      <c r="D7" s="133"/>
      <c r="E7" s="253"/>
      <c r="F7" s="88">
        <v>1</v>
      </c>
      <c r="G7" s="102" t="s">
        <v>67</v>
      </c>
      <c r="H7" s="396">
        <f>COUNTIFS(B:B,"=Critical",G:G,"=Select from Drop Down List")</f>
        <v>39</v>
      </c>
      <c r="I7" s="110">
        <f>IF(NOT(ISBLANK($B7)),VLOOKUP($B7,specdata,2,FALSE()),"")</f>
        <v>1</v>
      </c>
      <c r="J7" s="110">
        <f>VLOOKUP(G7,AvailabilityData,2,FALSE())</f>
        <v>0</v>
      </c>
      <c r="K7" s="110">
        <f>I7*J7</f>
        <v>0</v>
      </c>
      <c r="L7" s="43">
        <v>1</v>
      </c>
      <c r="N7" s="51" t="s">
        <v>87</v>
      </c>
    </row>
    <row r="8" spans="1:19" ht="46.8" x14ac:dyDescent="0.3">
      <c r="A8" s="239" t="str">
        <f>IF(L8=1,"FIRE-"&amp;TEXT(COUNTIF($L$3:L8, "1"), "0"), "")</f>
        <v>FIRE-4</v>
      </c>
      <c r="B8" s="83" t="s">
        <v>10</v>
      </c>
      <c r="C8" s="164" t="s">
        <v>2582</v>
      </c>
      <c r="D8" s="133"/>
      <c r="E8" s="253"/>
      <c r="F8" s="88">
        <v>1</v>
      </c>
      <c r="G8" s="102" t="s">
        <v>67</v>
      </c>
      <c r="H8" s="396">
        <f>COUNTIFS(B:B,"=Critical",G:G,"=Function Available")</f>
        <v>0</v>
      </c>
      <c r="I8" s="110">
        <f>IF(NOT(ISBLANK($B8)),VLOOKUP($B8,specdata,2,FALSE()),"")</f>
        <v>1</v>
      </c>
      <c r="J8" s="110">
        <f>VLOOKUP(G8,AvailabilityData,2,FALSE())</f>
        <v>0</v>
      </c>
      <c r="K8" s="110">
        <f>I8*J8</f>
        <v>0</v>
      </c>
      <c r="L8" s="43">
        <v>1</v>
      </c>
      <c r="N8" s="51" t="s">
        <v>87</v>
      </c>
    </row>
    <row r="9" spans="1:19" ht="78" x14ac:dyDescent="0.3">
      <c r="A9" s="239" t="str">
        <f>IF(L9=1,"FIRE-"&amp;TEXT(COUNTIF($L$3:L9, "1"), "0"), "")</f>
        <v>FIRE-5</v>
      </c>
      <c r="B9" s="83" t="s">
        <v>10</v>
      </c>
      <c r="C9" s="164" t="s">
        <v>2583</v>
      </c>
      <c r="D9" s="133"/>
      <c r="E9" s="253"/>
      <c r="F9" s="88">
        <v>1</v>
      </c>
      <c r="G9" s="88" t="s">
        <v>67</v>
      </c>
      <c r="H9" s="396">
        <f>COUNTIFS(B:B,"=Critical",G:G,"=Function Not Available")</f>
        <v>0</v>
      </c>
      <c r="I9" s="110">
        <f>IF(NOT(ISBLANK($B9)),VLOOKUP($B9,specdata,2,FALSE()),"")</f>
        <v>1</v>
      </c>
      <c r="J9" s="110">
        <f>VLOOKUP(G9,AvailabilityData,2,FALSE())</f>
        <v>0</v>
      </c>
      <c r="K9" s="110">
        <f>I9*J9</f>
        <v>0</v>
      </c>
      <c r="L9" s="43">
        <v>1</v>
      </c>
      <c r="N9" s="51" t="s">
        <v>87</v>
      </c>
    </row>
    <row r="10" spans="1:19" x14ac:dyDescent="0.3">
      <c r="A10" s="300"/>
      <c r="B10" s="146"/>
      <c r="C10" s="144" t="s">
        <v>2584</v>
      </c>
      <c r="D10" s="127"/>
      <c r="E10" s="223"/>
      <c r="F10" s="75"/>
      <c r="G10" s="411"/>
      <c r="H10" s="396">
        <f>COUNTIFS(B:B,"=Critical",G:G,"=Exception")</f>
        <v>0</v>
      </c>
    </row>
    <row r="11" spans="1:19" ht="46.8" x14ac:dyDescent="0.3">
      <c r="A11" s="239" t="str">
        <f>IF(L11=1,"FIRE-"&amp;TEXT(COUNTIF($L$3:L11, "1"), "0"), "")</f>
        <v>FIRE-6</v>
      </c>
      <c r="B11" s="83" t="s">
        <v>10</v>
      </c>
      <c r="C11" s="164" t="s">
        <v>2585</v>
      </c>
      <c r="D11" s="133"/>
      <c r="E11" s="253"/>
      <c r="F11" s="88">
        <v>1</v>
      </c>
      <c r="G11" s="117" t="s">
        <v>67</v>
      </c>
      <c r="H11" s="397">
        <f>COUNTIFS(B:B,"=Important",G:G,"=Select from Drop Down List")</f>
        <v>135</v>
      </c>
      <c r="I11" s="110">
        <f>IF(NOT(ISBLANK($B11)),VLOOKUP($B11,specdata,2,FALSE()),"")</f>
        <v>1</v>
      </c>
      <c r="J11" s="110">
        <f>VLOOKUP(G11,AvailabilityData,2,FALSE())</f>
        <v>0</v>
      </c>
      <c r="K11" s="110">
        <f>I11*J11</f>
        <v>0</v>
      </c>
      <c r="L11" s="43">
        <v>1</v>
      </c>
      <c r="N11" s="51" t="s">
        <v>87</v>
      </c>
    </row>
    <row r="12" spans="1:19" ht="30" customHeight="1" x14ac:dyDescent="0.3">
      <c r="A12" s="239" t="str">
        <f>IF(L12=1,"FIRE-"&amp;TEXT(COUNTIF($L$3:L12, "1"), "0"), "")</f>
        <v>FIRE-7</v>
      </c>
      <c r="B12" s="83" t="s">
        <v>10</v>
      </c>
      <c r="C12" s="164" t="s">
        <v>2586</v>
      </c>
      <c r="D12" s="133"/>
      <c r="E12" s="253"/>
      <c r="F12" s="88">
        <v>1</v>
      </c>
      <c r="G12" s="102" t="s">
        <v>67</v>
      </c>
      <c r="H12" s="397">
        <f>COUNTIFS(B:B,"=Important",G:G,"=Function Available")</f>
        <v>0</v>
      </c>
      <c r="I12" s="110">
        <f>IF(NOT(ISBLANK($B12)),VLOOKUP($B12,specdata,2,FALSE()),"")</f>
        <v>1</v>
      </c>
      <c r="J12" s="110">
        <f>VLOOKUP(G12,AvailabilityData,2,FALSE())</f>
        <v>0</v>
      </c>
      <c r="K12" s="110">
        <f>I12*J12</f>
        <v>0</v>
      </c>
      <c r="L12" s="43">
        <v>1</v>
      </c>
      <c r="N12" s="51" t="s">
        <v>87</v>
      </c>
    </row>
    <row r="13" spans="1:19" ht="63.75" customHeight="1" x14ac:dyDescent="0.3">
      <c r="A13" s="239" t="str">
        <f>IF(L13=1,"FIRE-"&amp;TEXT(COUNTIF($L$3:L13, "1"), "0"), "")</f>
        <v>FIRE-8</v>
      </c>
      <c r="B13" s="83" t="s">
        <v>10</v>
      </c>
      <c r="C13" s="164" t="s">
        <v>2587</v>
      </c>
      <c r="D13" s="133"/>
      <c r="E13" s="253"/>
      <c r="F13" s="88">
        <v>1</v>
      </c>
      <c r="G13" s="102" t="s">
        <v>67</v>
      </c>
      <c r="H13" s="397">
        <f>COUNTIFS(B:B,"=Important",G:G,"=Function Not Available")</f>
        <v>0</v>
      </c>
      <c r="I13" s="110">
        <f>IF(NOT(ISBLANK($B13)),VLOOKUP($B13,specdata,2,FALSE()),"")</f>
        <v>1</v>
      </c>
      <c r="J13" s="110">
        <f>VLOOKUP(G13,AvailabilityData,2,FALSE())</f>
        <v>0</v>
      </c>
      <c r="K13" s="110">
        <f>I13*J13</f>
        <v>0</v>
      </c>
      <c r="L13" s="43">
        <v>1</v>
      </c>
      <c r="N13" s="51" t="s">
        <v>87</v>
      </c>
    </row>
    <row r="14" spans="1:19" ht="46.8" x14ac:dyDescent="0.3">
      <c r="A14" s="239" t="str">
        <f>IF(L14=1,"FIRE-"&amp;TEXT(COUNTIF($L$3:L14, "1"), "0"), "")</f>
        <v>FIRE-9</v>
      </c>
      <c r="B14" s="83" t="s">
        <v>10</v>
      </c>
      <c r="C14" s="164" t="s">
        <v>2588</v>
      </c>
      <c r="D14" s="133"/>
      <c r="E14" s="253"/>
      <c r="F14" s="88">
        <v>1</v>
      </c>
      <c r="G14" s="88" t="s">
        <v>67</v>
      </c>
      <c r="H14" s="397">
        <f>COUNTIFS(B:B,"=Important",G:G,"=Exception")</f>
        <v>0</v>
      </c>
      <c r="I14" s="110">
        <f>IF(NOT(ISBLANK($B14)),VLOOKUP($B14,specdata,2,FALSE()),"")</f>
        <v>1</v>
      </c>
      <c r="J14" s="110">
        <f>VLOOKUP(G14,AvailabilityData,2,FALSE())</f>
        <v>0</v>
      </c>
      <c r="K14" s="110">
        <f>I14*J14</f>
        <v>0</v>
      </c>
      <c r="L14" s="43">
        <v>1</v>
      </c>
      <c r="N14" s="51" t="s">
        <v>87</v>
      </c>
    </row>
    <row r="15" spans="1:19" ht="15" customHeight="1" x14ac:dyDescent="0.3">
      <c r="A15" s="300"/>
      <c r="B15" s="146"/>
      <c r="C15" s="144" t="s">
        <v>2589</v>
      </c>
      <c r="D15" s="127"/>
      <c r="E15" s="223"/>
      <c r="F15" s="75"/>
      <c r="G15" s="411"/>
      <c r="H15" s="142">
        <f>COUNTIFS(B:B,"=Informational",G:G,"=Select from Drop Down List")</f>
        <v>25</v>
      </c>
    </row>
    <row r="16" spans="1:19" ht="31.2" x14ac:dyDescent="0.3">
      <c r="A16" s="239" t="str">
        <f>IF(L16=1,"FIRE-"&amp;TEXT(COUNTIF($L$3:L16, "1"), "0"), "")</f>
        <v>FIRE-10</v>
      </c>
      <c r="B16" s="83" t="s">
        <v>10</v>
      </c>
      <c r="C16" s="164" t="s">
        <v>2590</v>
      </c>
      <c r="D16" s="133"/>
      <c r="E16" s="253"/>
      <c r="F16" s="88">
        <v>1</v>
      </c>
      <c r="G16" s="117" t="s">
        <v>67</v>
      </c>
      <c r="H16" s="142">
        <f>COUNTIFS(B:B,"=Informational",G:G,"=Function Available")</f>
        <v>0</v>
      </c>
      <c r="I16" s="110">
        <f>IF(NOT(ISBLANK($B16)),VLOOKUP($B16,specdata,2,FALSE()),"")</f>
        <v>1</v>
      </c>
      <c r="J16" s="110">
        <f>VLOOKUP(G16,AvailabilityData,2,FALSE())</f>
        <v>0</v>
      </c>
      <c r="K16" s="110">
        <f>I16*J16</f>
        <v>0</v>
      </c>
      <c r="L16" s="43">
        <v>1</v>
      </c>
      <c r="N16" s="51" t="s">
        <v>87</v>
      </c>
    </row>
    <row r="17" spans="1:14" ht="31.2" x14ac:dyDescent="0.3">
      <c r="A17" s="239" t="str">
        <f>IF(L17=1,"FIRE-"&amp;TEXT(COUNTIF($L$3:L17, "1"), "0"), "")</f>
        <v>FIRE-11</v>
      </c>
      <c r="B17" s="400" t="s">
        <v>18</v>
      </c>
      <c r="C17" s="164" t="s">
        <v>2591</v>
      </c>
      <c r="D17" s="133"/>
      <c r="E17" s="253"/>
      <c r="F17" s="88">
        <v>1</v>
      </c>
      <c r="G17" s="102" t="s">
        <v>67</v>
      </c>
      <c r="H17" s="142">
        <f>COUNTIFS(B:B,"=Informational",G:G,"=Function Not Available")</f>
        <v>0</v>
      </c>
      <c r="I17" s="110">
        <f>IF(NOT(ISBLANK($B17)),VLOOKUP($B17,specdata,2,FALSE()),"")</f>
        <v>0</v>
      </c>
      <c r="J17" s="110">
        <f>VLOOKUP(G17,AvailabilityData,2,FALSE())</f>
        <v>0</v>
      </c>
      <c r="K17" s="110">
        <f>I17*J17</f>
        <v>0</v>
      </c>
      <c r="L17" s="43">
        <v>1</v>
      </c>
      <c r="N17" s="51" t="s">
        <v>87</v>
      </c>
    </row>
    <row r="18" spans="1:14" ht="46.8" x14ac:dyDescent="0.3">
      <c r="A18" s="239" t="str">
        <f>IF(L18=1,"FIRE-"&amp;TEXT(COUNTIF($L$3:L18, "1"), "0"), "")</f>
        <v>FIRE-12</v>
      </c>
      <c r="B18" s="83" t="s">
        <v>9</v>
      </c>
      <c r="C18" s="164" t="s">
        <v>2592</v>
      </c>
      <c r="D18" s="133"/>
      <c r="E18" s="253"/>
      <c r="F18" s="88">
        <v>1</v>
      </c>
      <c r="G18" s="102" t="s">
        <v>67</v>
      </c>
      <c r="H18" s="142">
        <f>COUNTIFS(B:B,"=Informational",G:G,"=Exception")</f>
        <v>0</v>
      </c>
      <c r="I18" s="110">
        <f>IF(NOT(ISBLANK($B18)),VLOOKUP($B18,specdata,2,FALSE()),"")</f>
        <v>5</v>
      </c>
      <c r="J18" s="110">
        <f>VLOOKUP(G18,AvailabilityData,2,FALSE())</f>
        <v>0</v>
      </c>
      <c r="K18" s="110">
        <f>I18*J18</f>
        <v>0</v>
      </c>
      <c r="L18" s="43">
        <v>1</v>
      </c>
      <c r="N18" s="51" t="s">
        <v>87</v>
      </c>
    </row>
    <row r="19" spans="1:14" ht="30" customHeight="1" x14ac:dyDescent="0.3">
      <c r="A19" s="239" t="str">
        <f>IF(L19=1,"FIRE-"&amp;TEXT(COUNTIF($L$3:L19, "1"), "0"), "")</f>
        <v>FIRE-13</v>
      </c>
      <c r="B19" s="83" t="s">
        <v>10</v>
      </c>
      <c r="C19" s="164" t="s">
        <v>2593</v>
      </c>
      <c r="D19" s="133"/>
      <c r="E19" s="253"/>
      <c r="F19" s="88">
        <v>1</v>
      </c>
      <c r="G19" s="88" t="s">
        <v>67</v>
      </c>
      <c r="I19" s="110">
        <f>IF(NOT(ISBLANK($B19)),VLOOKUP($B19,specdata,2,FALSE()),"")</f>
        <v>1</v>
      </c>
      <c r="J19" s="110">
        <f>VLOOKUP(G19,AvailabilityData,2,FALSE())</f>
        <v>0</v>
      </c>
      <c r="K19" s="110">
        <f>I19*J19</f>
        <v>0</v>
      </c>
      <c r="L19" s="43">
        <v>1</v>
      </c>
      <c r="N19" s="51" t="s">
        <v>87</v>
      </c>
    </row>
    <row r="20" spans="1:14" x14ac:dyDescent="0.3">
      <c r="A20" s="364"/>
      <c r="B20" s="365"/>
      <c r="C20" s="144" t="s">
        <v>2594</v>
      </c>
      <c r="D20" s="230"/>
      <c r="E20" s="231"/>
      <c r="F20" s="232"/>
      <c r="G20" s="411"/>
    </row>
    <row r="21" spans="1:14" ht="62.4" x14ac:dyDescent="0.3">
      <c r="A21" s="239" t="str">
        <f>IF(L21=1,"FIRE-"&amp;TEXT(COUNTIF($L$3:L21, "1"), "0"), "")</f>
        <v>FIRE-14</v>
      </c>
      <c r="B21" s="83" t="s">
        <v>10</v>
      </c>
      <c r="C21" s="164" t="s">
        <v>2595</v>
      </c>
      <c r="D21" s="133"/>
      <c r="E21" s="262"/>
      <c r="F21" s="116">
        <v>1</v>
      </c>
      <c r="G21" s="82" t="s">
        <v>67</v>
      </c>
      <c r="I21" s="110">
        <f>IF(NOT(ISBLANK($B21)),VLOOKUP($B21,specdata,2,FALSE()),"")</f>
        <v>1</v>
      </c>
      <c r="J21" s="110">
        <f>VLOOKUP(G21,AvailabilityData,2,FALSE())</f>
        <v>0</v>
      </c>
      <c r="K21" s="110">
        <f>I21*J21</f>
        <v>0</v>
      </c>
      <c r="L21" s="43">
        <v>1</v>
      </c>
      <c r="N21" s="51" t="s">
        <v>87</v>
      </c>
    </row>
    <row r="22" spans="1:14" ht="15" customHeight="1" x14ac:dyDescent="0.3">
      <c r="A22" s="300"/>
      <c r="B22" s="146"/>
      <c r="C22" s="144" t="s">
        <v>2596</v>
      </c>
      <c r="D22" s="127"/>
      <c r="E22" s="223"/>
      <c r="F22" s="75"/>
      <c r="G22" s="411"/>
    </row>
    <row r="23" spans="1:14" ht="30" customHeight="1" x14ac:dyDescent="0.3">
      <c r="A23" s="239" t="str">
        <f>IF(L23=1,"FIRE-"&amp;TEXT(COUNTIF($L$3:L23, "1"), "0"), "")</f>
        <v>FIRE-15</v>
      </c>
      <c r="B23" s="83" t="s">
        <v>9</v>
      </c>
      <c r="C23" s="164" t="s">
        <v>2597</v>
      </c>
      <c r="D23" s="133"/>
      <c r="E23" s="262"/>
      <c r="F23" s="116">
        <v>1</v>
      </c>
      <c r="G23" s="117" t="s">
        <v>67</v>
      </c>
      <c r="I23" s="110">
        <f t="shared" ref="I23:I29" si="0">IF(NOT(ISBLANK($B23)),VLOOKUP($B23,specdata,2,FALSE()),"")</f>
        <v>5</v>
      </c>
      <c r="J23" s="110">
        <f t="shared" ref="J23:J29" si="1">VLOOKUP(G23,AvailabilityData,2,FALSE())</f>
        <v>0</v>
      </c>
      <c r="K23" s="110">
        <f t="shared" ref="K23:K29" si="2">I23*J23</f>
        <v>0</v>
      </c>
      <c r="L23" s="43">
        <v>1</v>
      </c>
      <c r="N23" s="51" t="s">
        <v>87</v>
      </c>
    </row>
    <row r="24" spans="1:14" ht="46.8" x14ac:dyDescent="0.3">
      <c r="A24" s="239" t="str">
        <f>IF(L24=1,"FIRE-"&amp;TEXT(COUNTIF($L$3:L24, "1"), "0"), "")</f>
        <v>FIRE-16</v>
      </c>
      <c r="B24" s="83" t="s">
        <v>10</v>
      </c>
      <c r="C24" s="164" t="s">
        <v>2598</v>
      </c>
      <c r="D24" s="133"/>
      <c r="E24" s="214"/>
      <c r="F24" s="101">
        <v>1</v>
      </c>
      <c r="G24" s="102" t="s">
        <v>67</v>
      </c>
      <c r="I24" s="110">
        <f t="shared" si="0"/>
        <v>1</v>
      </c>
      <c r="J24" s="110">
        <f t="shared" si="1"/>
        <v>0</v>
      </c>
      <c r="K24" s="110">
        <f t="shared" si="2"/>
        <v>0</v>
      </c>
      <c r="L24" s="43">
        <v>1</v>
      </c>
      <c r="N24" s="51" t="s">
        <v>87</v>
      </c>
    </row>
    <row r="25" spans="1:14" ht="30" customHeight="1" x14ac:dyDescent="0.3">
      <c r="A25" s="239" t="str">
        <f>IF(L25=1,"FIRE-"&amp;TEXT(COUNTIF($L$3:L25, "1"), "0"), "")</f>
        <v>FIRE-17</v>
      </c>
      <c r="B25" s="83" t="s">
        <v>9</v>
      </c>
      <c r="C25" s="164" t="s">
        <v>2599</v>
      </c>
      <c r="D25" s="133"/>
      <c r="E25" s="214"/>
      <c r="F25" s="101">
        <v>1</v>
      </c>
      <c r="G25" s="102" t="s">
        <v>67</v>
      </c>
      <c r="I25" s="110">
        <f t="shared" si="0"/>
        <v>5</v>
      </c>
      <c r="J25" s="110">
        <f t="shared" si="1"/>
        <v>0</v>
      </c>
      <c r="K25" s="110">
        <f t="shared" si="2"/>
        <v>0</v>
      </c>
      <c r="L25" s="43">
        <v>1</v>
      </c>
      <c r="N25" s="51" t="s">
        <v>87</v>
      </c>
    </row>
    <row r="26" spans="1:14" ht="68.25" customHeight="1" x14ac:dyDescent="0.3">
      <c r="A26" s="239" t="str">
        <f>IF(L26=1,"FIRE-"&amp;TEXT(COUNTIF($L$3:L26, "1"), "0"), "")</f>
        <v>FIRE-18</v>
      </c>
      <c r="B26" s="83" t="s">
        <v>10</v>
      </c>
      <c r="C26" s="164" t="s">
        <v>2600</v>
      </c>
      <c r="D26" s="133"/>
      <c r="E26" s="214"/>
      <c r="F26" s="101">
        <v>1</v>
      </c>
      <c r="G26" s="102" t="s">
        <v>67</v>
      </c>
      <c r="I26" s="110">
        <f t="shared" si="0"/>
        <v>1</v>
      </c>
      <c r="J26" s="110">
        <f t="shared" si="1"/>
        <v>0</v>
      </c>
      <c r="K26" s="110">
        <f t="shared" si="2"/>
        <v>0</v>
      </c>
      <c r="L26" s="43">
        <v>1</v>
      </c>
      <c r="N26" s="51" t="s">
        <v>87</v>
      </c>
    </row>
    <row r="27" spans="1:14" ht="31.2" x14ac:dyDescent="0.3">
      <c r="A27" s="239" t="str">
        <f>IF(L27=1,"FIRE-"&amp;TEXT(COUNTIF($L$3:L27, "1"), "0"), "")</f>
        <v>FIRE-19</v>
      </c>
      <c r="B27" s="83" t="s">
        <v>9</v>
      </c>
      <c r="C27" s="164" t="s">
        <v>2601</v>
      </c>
      <c r="D27" s="133"/>
      <c r="E27" s="214"/>
      <c r="F27" s="101">
        <v>1</v>
      </c>
      <c r="G27" s="102" t="s">
        <v>67</v>
      </c>
      <c r="I27" s="110">
        <f t="shared" si="0"/>
        <v>5</v>
      </c>
      <c r="J27" s="110">
        <f t="shared" si="1"/>
        <v>0</v>
      </c>
      <c r="K27" s="110">
        <f t="shared" si="2"/>
        <v>0</v>
      </c>
      <c r="L27" s="43">
        <v>1</v>
      </c>
      <c r="N27" s="51" t="s">
        <v>87</v>
      </c>
    </row>
    <row r="28" spans="1:14" ht="31.2" x14ac:dyDescent="0.3">
      <c r="A28" s="239" t="str">
        <f>IF(L28=1,"FIRE-"&amp;TEXT(COUNTIF($L$3:L28, "1"), "0"), "")</f>
        <v>FIRE-20</v>
      </c>
      <c r="B28" s="83" t="s">
        <v>9</v>
      </c>
      <c r="C28" s="164" t="s">
        <v>2602</v>
      </c>
      <c r="D28" s="133"/>
      <c r="E28" s="214"/>
      <c r="F28" s="101">
        <v>1</v>
      </c>
      <c r="G28" s="102" t="s">
        <v>67</v>
      </c>
      <c r="I28" s="110">
        <f t="shared" si="0"/>
        <v>5</v>
      </c>
      <c r="J28" s="110">
        <f t="shared" si="1"/>
        <v>0</v>
      </c>
      <c r="K28" s="110">
        <f t="shared" si="2"/>
        <v>0</v>
      </c>
      <c r="L28" s="43">
        <v>1</v>
      </c>
      <c r="N28" s="51" t="s">
        <v>87</v>
      </c>
    </row>
    <row r="29" spans="1:14" ht="31.2" x14ac:dyDescent="0.3">
      <c r="A29" s="239" t="str">
        <f>IF(L29=1,"FIRE-"&amp;TEXT(COUNTIF($L$3:L29, "1"), "0"), "")</f>
        <v>FIRE-21</v>
      </c>
      <c r="B29" s="83" t="s">
        <v>9</v>
      </c>
      <c r="C29" s="164" t="s">
        <v>2603</v>
      </c>
      <c r="D29" s="133"/>
      <c r="E29" s="214"/>
      <c r="F29" s="101">
        <v>1</v>
      </c>
      <c r="G29" s="88" t="s">
        <v>67</v>
      </c>
      <c r="I29" s="110">
        <f t="shared" si="0"/>
        <v>5</v>
      </c>
      <c r="J29" s="110">
        <f t="shared" si="1"/>
        <v>0</v>
      </c>
      <c r="K29" s="110">
        <f t="shared" si="2"/>
        <v>0</v>
      </c>
      <c r="L29" s="43">
        <v>1</v>
      </c>
      <c r="N29" s="51" t="s">
        <v>87</v>
      </c>
    </row>
    <row r="30" spans="1:14" ht="15" customHeight="1" x14ac:dyDescent="0.3">
      <c r="A30" s="300"/>
      <c r="B30" s="146"/>
      <c r="C30" s="144" t="s">
        <v>2604</v>
      </c>
      <c r="D30" s="127"/>
      <c r="E30" s="223"/>
      <c r="F30" s="75"/>
      <c r="G30" s="411"/>
    </row>
    <row r="31" spans="1:14" ht="46.8" x14ac:dyDescent="0.3">
      <c r="A31" s="239" t="str">
        <f>IF(L31=1,"FIRE-"&amp;TEXT(COUNTIF($L$3:L31, "1"), "0"), "")</f>
        <v>FIRE-22</v>
      </c>
      <c r="B31" s="83" t="s">
        <v>9</v>
      </c>
      <c r="C31" s="164" t="s">
        <v>2605</v>
      </c>
      <c r="D31" s="133"/>
      <c r="E31" s="262"/>
      <c r="F31" s="116">
        <v>1</v>
      </c>
      <c r="G31" s="117" t="s">
        <v>67</v>
      </c>
      <c r="I31" s="110">
        <f t="shared" ref="I31:I36" si="3">IF(NOT(ISBLANK($B31)),VLOOKUP($B31,specdata,2,FALSE()),"")</f>
        <v>5</v>
      </c>
      <c r="J31" s="110">
        <f t="shared" ref="J31:J36" si="4">VLOOKUP(G31,AvailabilityData,2,FALSE())</f>
        <v>0</v>
      </c>
      <c r="K31" s="110">
        <f t="shared" ref="K31:K36" si="5">I31*J31</f>
        <v>0</v>
      </c>
      <c r="L31" s="43">
        <v>1</v>
      </c>
      <c r="N31" s="51" t="s">
        <v>87</v>
      </c>
    </row>
    <row r="32" spans="1:14" ht="31.2" x14ac:dyDescent="0.3">
      <c r="A32" s="239" t="str">
        <f>IF(L32=1,"FIRE-"&amp;TEXT(COUNTIF($L$3:L32, "1"), "0"), "")</f>
        <v>FIRE-23</v>
      </c>
      <c r="B32" s="83" t="s">
        <v>10</v>
      </c>
      <c r="C32" s="164" t="s">
        <v>2606</v>
      </c>
      <c r="D32" s="133"/>
      <c r="E32" s="214"/>
      <c r="F32" s="101">
        <v>1</v>
      </c>
      <c r="G32" s="102" t="s">
        <v>67</v>
      </c>
      <c r="I32" s="110">
        <f t="shared" si="3"/>
        <v>1</v>
      </c>
      <c r="J32" s="110">
        <f t="shared" si="4"/>
        <v>0</v>
      </c>
      <c r="K32" s="110">
        <f t="shared" si="5"/>
        <v>0</v>
      </c>
      <c r="L32" s="43">
        <v>1</v>
      </c>
      <c r="N32" s="51" t="s">
        <v>87</v>
      </c>
    </row>
    <row r="33" spans="1:14" ht="46.8" x14ac:dyDescent="0.3">
      <c r="A33" s="239" t="str">
        <f>IF(L33=1,"FIRE-"&amp;TEXT(COUNTIF($L$3:L33, "1"), "0"), "")</f>
        <v>FIRE-24</v>
      </c>
      <c r="B33" s="83" t="s">
        <v>9</v>
      </c>
      <c r="C33" s="164" t="s">
        <v>2607</v>
      </c>
      <c r="D33" s="133"/>
      <c r="E33" s="214"/>
      <c r="F33" s="101">
        <v>1</v>
      </c>
      <c r="G33" s="102" t="s">
        <v>67</v>
      </c>
      <c r="I33" s="110">
        <f t="shared" si="3"/>
        <v>5</v>
      </c>
      <c r="J33" s="110">
        <f t="shared" si="4"/>
        <v>0</v>
      </c>
      <c r="K33" s="110">
        <f t="shared" si="5"/>
        <v>0</v>
      </c>
      <c r="L33" s="43">
        <v>1</v>
      </c>
      <c r="N33" s="51" t="s">
        <v>87</v>
      </c>
    </row>
    <row r="34" spans="1:14" ht="78" x14ac:dyDescent="0.3">
      <c r="A34" s="239" t="str">
        <f>IF(L34=1,"FIRE-"&amp;TEXT(COUNTIF($L$3:L34, "1"), "0"), "")</f>
        <v>FIRE-25</v>
      </c>
      <c r="B34" s="83" t="s">
        <v>10</v>
      </c>
      <c r="C34" s="164" t="s">
        <v>2608</v>
      </c>
      <c r="D34" s="133"/>
      <c r="E34" s="214"/>
      <c r="F34" s="101">
        <v>1</v>
      </c>
      <c r="G34" s="102" t="s">
        <v>67</v>
      </c>
      <c r="I34" s="110">
        <f t="shared" si="3"/>
        <v>1</v>
      </c>
      <c r="J34" s="110">
        <f t="shared" si="4"/>
        <v>0</v>
      </c>
      <c r="K34" s="110">
        <f t="shared" si="5"/>
        <v>0</v>
      </c>
      <c r="L34" s="43">
        <v>1</v>
      </c>
      <c r="N34" s="51" t="s">
        <v>87</v>
      </c>
    </row>
    <row r="35" spans="1:14" ht="31.2" x14ac:dyDescent="0.3">
      <c r="A35" s="239" t="str">
        <f>IF(L35=1,"FIRE-"&amp;TEXT(COUNTIF($L$3:L35, "1"), "0"), "")</f>
        <v>FIRE-26</v>
      </c>
      <c r="B35" s="400" t="s">
        <v>18</v>
      </c>
      <c r="C35" s="164" t="s">
        <v>2609</v>
      </c>
      <c r="D35" s="133"/>
      <c r="E35" s="214"/>
      <c r="F35" s="101">
        <v>1</v>
      </c>
      <c r="G35" s="102" t="s">
        <v>67</v>
      </c>
      <c r="I35" s="110">
        <f t="shared" si="3"/>
        <v>0</v>
      </c>
      <c r="J35" s="110">
        <f t="shared" si="4"/>
        <v>0</v>
      </c>
      <c r="K35" s="110">
        <f t="shared" si="5"/>
        <v>0</v>
      </c>
      <c r="L35" s="43">
        <v>1</v>
      </c>
      <c r="N35" s="51" t="s">
        <v>87</v>
      </c>
    </row>
    <row r="36" spans="1:14" ht="62.4" x14ac:dyDescent="0.3">
      <c r="A36" s="239" t="str">
        <f>IF(L36=1,"FIRE-"&amp;TEXT(COUNTIF($L$3:L36, "1"), "0"), "")</f>
        <v>FIRE-27</v>
      </c>
      <c r="B36" s="400" t="s">
        <v>18</v>
      </c>
      <c r="C36" s="164" t="s">
        <v>2610</v>
      </c>
      <c r="D36" s="133"/>
      <c r="E36" s="214"/>
      <c r="F36" s="101">
        <v>1</v>
      </c>
      <c r="G36" s="88" t="s">
        <v>67</v>
      </c>
      <c r="I36" s="110">
        <f t="shared" si="3"/>
        <v>0</v>
      </c>
      <c r="J36" s="110">
        <f t="shared" si="4"/>
        <v>0</v>
      </c>
      <c r="K36" s="110">
        <f t="shared" si="5"/>
        <v>0</v>
      </c>
      <c r="L36" s="43">
        <v>1</v>
      </c>
      <c r="N36" s="51" t="s">
        <v>87</v>
      </c>
    </row>
    <row r="37" spans="1:14" ht="15" customHeight="1" x14ac:dyDescent="0.3">
      <c r="A37" s="300"/>
      <c r="B37" s="146"/>
      <c r="C37" s="144" t="s">
        <v>2611</v>
      </c>
      <c r="D37" s="127"/>
      <c r="E37" s="223"/>
      <c r="F37" s="75"/>
      <c r="G37" s="411"/>
    </row>
    <row r="38" spans="1:14" ht="46.8" x14ac:dyDescent="0.3">
      <c r="A38" s="239" t="str">
        <f>IF(L38=1,"FIRE-"&amp;TEXT(COUNTIF($L$3:L38, "1"), "0"), "")</f>
        <v>FIRE-28</v>
      </c>
      <c r="B38" s="400" t="s">
        <v>18</v>
      </c>
      <c r="C38" s="164" t="s">
        <v>2612</v>
      </c>
      <c r="D38" s="130"/>
      <c r="E38" s="262"/>
      <c r="F38" s="116">
        <v>1</v>
      </c>
      <c r="G38" s="117" t="s">
        <v>67</v>
      </c>
      <c r="I38" s="110">
        <f t="shared" ref="I38:I42" si="6">IF(NOT(ISBLANK($B38)),VLOOKUP($B38,specdata,2,FALSE()),"")</f>
        <v>0</v>
      </c>
      <c r="J38" s="110">
        <f t="shared" ref="J38:J42" si="7">VLOOKUP(G38,AvailabilityData,2,FALSE())</f>
        <v>0</v>
      </c>
      <c r="K38" s="110">
        <f t="shared" ref="K38:K42" si="8">I38*J38</f>
        <v>0</v>
      </c>
      <c r="L38" s="43">
        <v>1</v>
      </c>
      <c r="N38" s="51" t="s">
        <v>87</v>
      </c>
    </row>
    <row r="39" spans="1:14" ht="46.8" x14ac:dyDescent="0.3">
      <c r="A39" s="239" t="str">
        <f>IF(L39=1,"FIRE-"&amp;TEXT(COUNTIF($L$3:L39, "1"), "0"), "")</f>
        <v>FIRE-29</v>
      </c>
      <c r="B39" s="83" t="s">
        <v>10</v>
      </c>
      <c r="C39" s="164" t="s">
        <v>2613</v>
      </c>
      <c r="D39" s="137"/>
      <c r="E39" s="214"/>
      <c r="F39" s="101">
        <v>1</v>
      </c>
      <c r="G39" s="102" t="s">
        <v>67</v>
      </c>
      <c r="I39" s="110">
        <f t="shared" si="6"/>
        <v>1</v>
      </c>
      <c r="J39" s="110">
        <f t="shared" si="7"/>
        <v>0</v>
      </c>
      <c r="K39" s="110">
        <f t="shared" si="8"/>
        <v>0</v>
      </c>
      <c r="L39" s="43">
        <v>1</v>
      </c>
      <c r="N39" s="51" t="s">
        <v>87</v>
      </c>
    </row>
    <row r="40" spans="1:14" ht="30" customHeight="1" x14ac:dyDescent="0.3">
      <c r="A40" s="239" t="str">
        <f>IF(L40=1,"FIRE-"&amp;TEXT(COUNTIF($L$3:L40, "1"), "0"), "")</f>
        <v>FIRE-30</v>
      </c>
      <c r="B40" s="83" t="s">
        <v>10</v>
      </c>
      <c r="C40" s="164" t="s">
        <v>2614</v>
      </c>
      <c r="D40" s="137"/>
      <c r="E40" s="214"/>
      <c r="F40" s="101">
        <v>1</v>
      </c>
      <c r="G40" s="102" t="s">
        <v>67</v>
      </c>
      <c r="I40" s="110">
        <f t="shared" si="6"/>
        <v>1</v>
      </c>
      <c r="J40" s="110">
        <f t="shared" si="7"/>
        <v>0</v>
      </c>
      <c r="K40" s="110">
        <f t="shared" si="8"/>
        <v>0</v>
      </c>
      <c r="L40" s="43">
        <v>1</v>
      </c>
      <c r="N40" s="51" t="s">
        <v>87</v>
      </c>
    </row>
    <row r="41" spans="1:14" ht="43.5" customHeight="1" x14ac:dyDescent="0.3">
      <c r="A41" s="239" t="str">
        <f>IF(L41=1,"FIRE-"&amp;TEXT(COUNTIF($L$3:L41, "1"), "0"), "")</f>
        <v>FIRE-31</v>
      </c>
      <c r="B41" s="83" t="s">
        <v>10</v>
      </c>
      <c r="C41" s="164" t="s">
        <v>2615</v>
      </c>
      <c r="D41" s="137"/>
      <c r="E41" s="214"/>
      <c r="F41" s="101">
        <v>1</v>
      </c>
      <c r="G41" s="102" t="s">
        <v>67</v>
      </c>
      <c r="I41" s="110">
        <f t="shared" si="6"/>
        <v>1</v>
      </c>
      <c r="J41" s="110">
        <f t="shared" si="7"/>
        <v>0</v>
      </c>
      <c r="K41" s="110">
        <f t="shared" si="8"/>
        <v>0</v>
      </c>
      <c r="L41" s="43">
        <v>1</v>
      </c>
      <c r="N41" s="51" t="s">
        <v>87</v>
      </c>
    </row>
    <row r="42" spans="1:14" ht="46.8" x14ac:dyDescent="0.3">
      <c r="A42" s="239" t="str">
        <f>IF(L42=1,"FIRE-"&amp;TEXT(COUNTIF($L$3:L42, "1"), "0"), "")</f>
        <v>FIRE-32</v>
      </c>
      <c r="B42" s="83" t="s">
        <v>10</v>
      </c>
      <c r="C42" s="164" t="s">
        <v>2616</v>
      </c>
      <c r="D42" s="137"/>
      <c r="E42" s="214"/>
      <c r="F42" s="101">
        <v>1</v>
      </c>
      <c r="G42" s="88" t="s">
        <v>67</v>
      </c>
      <c r="I42" s="110">
        <f t="shared" si="6"/>
        <v>1</v>
      </c>
      <c r="J42" s="110">
        <f t="shared" si="7"/>
        <v>0</v>
      </c>
      <c r="K42" s="110">
        <f t="shared" si="8"/>
        <v>0</v>
      </c>
      <c r="L42" s="43">
        <v>1</v>
      </c>
      <c r="N42" s="51" t="s">
        <v>87</v>
      </c>
    </row>
    <row r="43" spans="1:14" ht="15" customHeight="1" x14ac:dyDescent="0.3">
      <c r="A43" s="302"/>
      <c r="B43" s="291"/>
      <c r="C43" s="153" t="s">
        <v>2617</v>
      </c>
      <c r="D43" s="123"/>
      <c r="E43" s="222"/>
      <c r="F43" s="125"/>
      <c r="G43" s="411"/>
    </row>
    <row r="44" spans="1:14" ht="31.2" x14ac:dyDescent="0.3">
      <c r="A44" s="249"/>
      <c r="B44" s="53"/>
      <c r="C44" s="126" t="s">
        <v>2618</v>
      </c>
      <c r="D44" s="127"/>
      <c r="E44" s="223"/>
      <c r="F44" s="75"/>
      <c r="G44" s="411"/>
    </row>
    <row r="45" spans="1:14" ht="30" customHeight="1" x14ac:dyDescent="0.3">
      <c r="A45" s="239" t="str">
        <f>IF(L45=1,"FIRE-"&amp;TEXT(COUNTIF($L$3:L45, "1"), "0"), "")</f>
        <v>FIRE-33</v>
      </c>
      <c r="B45" s="83" t="s">
        <v>10</v>
      </c>
      <c r="C45" s="140" t="s">
        <v>2619</v>
      </c>
      <c r="D45" s="133"/>
      <c r="E45" s="262"/>
      <c r="F45" s="116">
        <v>1</v>
      </c>
      <c r="G45" s="117" t="s">
        <v>67</v>
      </c>
      <c r="I45" s="110">
        <f t="shared" ref="I45:I56" si="9">IF(NOT(ISBLANK($B45)),VLOOKUP($B45,specdata,2,FALSE()),"")</f>
        <v>1</v>
      </c>
      <c r="J45" s="110">
        <f t="shared" ref="J45:J56" si="10">VLOOKUP(G45,AvailabilityData,2,FALSE())</f>
        <v>0</v>
      </c>
      <c r="K45" s="110">
        <f t="shared" ref="K45:K56" si="11">I45*J45</f>
        <v>0</v>
      </c>
      <c r="L45" s="43">
        <v>1</v>
      </c>
      <c r="N45" s="51" t="s">
        <v>87</v>
      </c>
    </row>
    <row r="46" spans="1:14" ht="30" customHeight="1" x14ac:dyDescent="0.3">
      <c r="A46" s="239" t="str">
        <f>IF(L46=1,"FIRE-"&amp;TEXT(COUNTIF($L$3:L46, "1"), "0"), "")</f>
        <v>FIRE-34</v>
      </c>
      <c r="B46" s="83" t="s">
        <v>10</v>
      </c>
      <c r="C46" s="140" t="s">
        <v>2620</v>
      </c>
      <c r="D46" s="133"/>
      <c r="E46" s="214"/>
      <c r="F46" s="101">
        <v>1</v>
      </c>
      <c r="G46" s="102" t="s">
        <v>67</v>
      </c>
      <c r="I46" s="110">
        <f t="shared" si="9"/>
        <v>1</v>
      </c>
      <c r="J46" s="110">
        <f t="shared" si="10"/>
        <v>0</v>
      </c>
      <c r="K46" s="110">
        <f t="shared" si="11"/>
        <v>0</v>
      </c>
      <c r="L46" s="43">
        <v>1</v>
      </c>
      <c r="N46" s="51" t="s">
        <v>87</v>
      </c>
    </row>
    <row r="47" spans="1:14" ht="30" customHeight="1" x14ac:dyDescent="0.3">
      <c r="A47" s="239" t="str">
        <f>IF(L47=1,"FIRE-"&amp;TEXT(COUNTIF($L$3:L47, "1"), "0"), "")</f>
        <v>FIRE-35</v>
      </c>
      <c r="B47" s="83" t="s">
        <v>10</v>
      </c>
      <c r="C47" s="140" t="s">
        <v>2621</v>
      </c>
      <c r="D47" s="133"/>
      <c r="E47" s="214"/>
      <c r="F47" s="101">
        <v>1</v>
      </c>
      <c r="G47" s="102" t="s">
        <v>67</v>
      </c>
      <c r="I47" s="110">
        <f t="shared" si="9"/>
        <v>1</v>
      </c>
      <c r="J47" s="110">
        <f t="shared" si="10"/>
        <v>0</v>
      </c>
      <c r="K47" s="110">
        <f t="shared" si="11"/>
        <v>0</v>
      </c>
      <c r="L47" s="43">
        <v>1</v>
      </c>
      <c r="N47" s="51" t="s">
        <v>87</v>
      </c>
    </row>
    <row r="48" spans="1:14" ht="46.8" x14ac:dyDescent="0.3">
      <c r="A48" s="239" t="str">
        <f>IF(L48=1,"FIRE-"&amp;TEXT(COUNTIF($L$3:L48, "1"), "0"), "")</f>
        <v>FIRE-36</v>
      </c>
      <c r="B48" s="83" t="s">
        <v>10</v>
      </c>
      <c r="C48" s="164" t="s">
        <v>2622</v>
      </c>
      <c r="D48" s="133"/>
      <c r="E48" s="214"/>
      <c r="F48" s="101">
        <v>1</v>
      </c>
      <c r="G48" s="102" t="s">
        <v>67</v>
      </c>
      <c r="I48" s="110">
        <f t="shared" si="9"/>
        <v>1</v>
      </c>
      <c r="J48" s="110">
        <f t="shared" si="10"/>
        <v>0</v>
      </c>
      <c r="K48" s="110">
        <f t="shared" si="11"/>
        <v>0</v>
      </c>
      <c r="L48" s="43">
        <v>1</v>
      </c>
      <c r="N48" s="51" t="s">
        <v>87</v>
      </c>
    </row>
    <row r="49" spans="1:14" ht="30" customHeight="1" x14ac:dyDescent="0.3">
      <c r="A49" s="239" t="str">
        <f>IF(L49=1,"FIRE-"&amp;TEXT(COUNTIF($L$3:L49, "1"), "0"), "")</f>
        <v>FIRE-37</v>
      </c>
      <c r="B49" s="83" t="s">
        <v>10</v>
      </c>
      <c r="C49" s="164" t="s">
        <v>2623</v>
      </c>
      <c r="D49" s="133"/>
      <c r="E49" s="214"/>
      <c r="F49" s="101">
        <v>1</v>
      </c>
      <c r="G49" s="102" t="s">
        <v>67</v>
      </c>
      <c r="I49" s="110">
        <f t="shared" si="9"/>
        <v>1</v>
      </c>
      <c r="J49" s="110">
        <f t="shared" si="10"/>
        <v>0</v>
      </c>
      <c r="K49" s="110">
        <f t="shared" si="11"/>
        <v>0</v>
      </c>
      <c r="L49" s="43">
        <v>1</v>
      </c>
      <c r="N49" s="51" t="s">
        <v>87</v>
      </c>
    </row>
    <row r="50" spans="1:14" ht="62.4" x14ac:dyDescent="0.3">
      <c r="A50" s="239" t="str">
        <f>IF(L50=1,"FIRE-"&amp;TEXT(COUNTIF($L$3:L50, "1"), "0"), "")</f>
        <v>FIRE-38</v>
      </c>
      <c r="B50" s="83" t="s">
        <v>10</v>
      </c>
      <c r="C50" s="164" t="s">
        <v>2624</v>
      </c>
      <c r="D50" s="133"/>
      <c r="E50" s="214"/>
      <c r="F50" s="101">
        <v>1</v>
      </c>
      <c r="G50" s="102" t="s">
        <v>67</v>
      </c>
      <c r="I50" s="110">
        <f t="shared" si="9"/>
        <v>1</v>
      </c>
      <c r="J50" s="110">
        <f t="shared" si="10"/>
        <v>0</v>
      </c>
      <c r="K50" s="110">
        <f t="shared" si="11"/>
        <v>0</v>
      </c>
      <c r="L50" s="43">
        <v>1</v>
      </c>
      <c r="N50" s="51" t="s">
        <v>87</v>
      </c>
    </row>
    <row r="51" spans="1:14" ht="62.4" x14ac:dyDescent="0.3">
      <c r="A51" s="239" t="str">
        <f>IF(L51=1,"FIRE-"&amp;TEXT(COUNTIF($L$3:L51, "1"), "0"), "")</f>
        <v>FIRE-39</v>
      </c>
      <c r="B51" s="83" t="s">
        <v>10</v>
      </c>
      <c r="C51" s="164" t="s">
        <v>2625</v>
      </c>
      <c r="D51" s="133"/>
      <c r="E51" s="214"/>
      <c r="F51" s="101">
        <v>1</v>
      </c>
      <c r="G51" s="102" t="s">
        <v>67</v>
      </c>
      <c r="I51" s="110">
        <f t="shared" si="9"/>
        <v>1</v>
      </c>
      <c r="J51" s="110">
        <f t="shared" si="10"/>
        <v>0</v>
      </c>
      <c r="K51" s="110">
        <f t="shared" si="11"/>
        <v>0</v>
      </c>
      <c r="L51" s="43">
        <v>1</v>
      </c>
      <c r="N51" s="51" t="s">
        <v>87</v>
      </c>
    </row>
    <row r="52" spans="1:14" ht="46.8" x14ac:dyDescent="0.3">
      <c r="A52" s="239" t="str">
        <f>IF(L52=1,"FIRE-"&amp;TEXT(COUNTIF($L$3:L52, "1"), "0"), "")</f>
        <v>FIRE-40</v>
      </c>
      <c r="B52" s="83" t="s">
        <v>10</v>
      </c>
      <c r="C52" s="164" t="s">
        <v>2626</v>
      </c>
      <c r="D52" s="133"/>
      <c r="E52" s="214"/>
      <c r="F52" s="101">
        <v>1</v>
      </c>
      <c r="G52" s="102" t="s">
        <v>67</v>
      </c>
      <c r="I52" s="110">
        <f t="shared" si="9"/>
        <v>1</v>
      </c>
      <c r="J52" s="110">
        <f t="shared" si="10"/>
        <v>0</v>
      </c>
      <c r="K52" s="110">
        <f t="shared" si="11"/>
        <v>0</v>
      </c>
      <c r="L52" s="43">
        <v>1</v>
      </c>
      <c r="N52" s="51" t="s">
        <v>87</v>
      </c>
    </row>
    <row r="53" spans="1:14" ht="62.4" x14ac:dyDescent="0.3">
      <c r="A53" s="239" t="str">
        <f>IF(L53=1,"FIRE-"&amp;TEXT(COUNTIF($L$3:L53, "1"), "0"), "")</f>
        <v>FIRE-41</v>
      </c>
      <c r="B53" s="83" t="s">
        <v>10</v>
      </c>
      <c r="C53" s="164" t="s">
        <v>2627</v>
      </c>
      <c r="D53" s="133"/>
      <c r="E53" s="214"/>
      <c r="F53" s="101">
        <v>1</v>
      </c>
      <c r="G53" s="102" t="s">
        <v>67</v>
      </c>
      <c r="I53" s="110">
        <f t="shared" si="9"/>
        <v>1</v>
      </c>
      <c r="J53" s="110">
        <f t="shared" si="10"/>
        <v>0</v>
      </c>
      <c r="K53" s="110">
        <f t="shared" si="11"/>
        <v>0</v>
      </c>
      <c r="L53" s="43">
        <v>1</v>
      </c>
      <c r="N53" s="51" t="s">
        <v>87</v>
      </c>
    </row>
    <row r="54" spans="1:14" ht="46.8" x14ac:dyDescent="0.3">
      <c r="A54" s="239" t="str">
        <f>IF(L54=1,"FIRE-"&amp;TEXT(COUNTIF($L$3:L54, "1"), "0"), "")</f>
        <v>FIRE-42</v>
      </c>
      <c r="B54" s="83" t="s">
        <v>10</v>
      </c>
      <c r="C54" s="164" t="s">
        <v>2628</v>
      </c>
      <c r="D54" s="133"/>
      <c r="E54" s="214"/>
      <c r="F54" s="101">
        <v>1</v>
      </c>
      <c r="G54" s="102" t="s">
        <v>67</v>
      </c>
      <c r="I54" s="110">
        <f t="shared" si="9"/>
        <v>1</v>
      </c>
      <c r="J54" s="110">
        <f t="shared" si="10"/>
        <v>0</v>
      </c>
      <c r="K54" s="110">
        <f t="shared" si="11"/>
        <v>0</v>
      </c>
      <c r="L54" s="43">
        <v>1</v>
      </c>
      <c r="N54" s="51" t="s">
        <v>87</v>
      </c>
    </row>
    <row r="55" spans="1:14" ht="46.8" x14ac:dyDescent="0.3">
      <c r="A55" s="239" t="str">
        <f>IF(L55=1,"FIRE-"&amp;TEXT(COUNTIF($L$3:L55, "1"), "0"), "")</f>
        <v>FIRE-43</v>
      </c>
      <c r="B55" s="83" t="s">
        <v>9</v>
      </c>
      <c r="C55" s="164" t="s">
        <v>2626</v>
      </c>
      <c r="D55" s="133"/>
      <c r="E55" s="214"/>
      <c r="F55" s="101">
        <v>1</v>
      </c>
      <c r="G55" s="102" t="s">
        <v>67</v>
      </c>
      <c r="I55" s="110">
        <f t="shared" si="9"/>
        <v>5</v>
      </c>
      <c r="J55" s="110">
        <f t="shared" si="10"/>
        <v>0</v>
      </c>
      <c r="K55" s="110">
        <f t="shared" si="11"/>
        <v>0</v>
      </c>
      <c r="L55" s="43">
        <v>1</v>
      </c>
      <c r="N55" s="51" t="s">
        <v>87</v>
      </c>
    </row>
    <row r="56" spans="1:14" ht="46.8" x14ac:dyDescent="0.3">
      <c r="A56" s="239" t="str">
        <f>IF(L56=1,"FIRE-"&amp;TEXT(COUNTIF($L$3:L56, "1"), "0"), "")</f>
        <v>FIRE-44</v>
      </c>
      <c r="B56" s="83" t="s">
        <v>10</v>
      </c>
      <c r="C56" s="164" t="s">
        <v>2629</v>
      </c>
      <c r="D56" s="133"/>
      <c r="E56" s="214"/>
      <c r="F56" s="101">
        <v>1</v>
      </c>
      <c r="G56" s="88" t="s">
        <v>67</v>
      </c>
      <c r="I56" s="110">
        <f t="shared" si="9"/>
        <v>1</v>
      </c>
      <c r="J56" s="110">
        <f t="shared" si="10"/>
        <v>0</v>
      </c>
      <c r="K56" s="110">
        <f t="shared" si="11"/>
        <v>0</v>
      </c>
      <c r="L56" s="43">
        <v>1</v>
      </c>
      <c r="N56" s="51" t="s">
        <v>87</v>
      </c>
    </row>
    <row r="57" spans="1:14" x14ac:dyDescent="0.3">
      <c r="A57" s="300"/>
      <c r="B57" s="146"/>
      <c r="C57" s="144" t="s">
        <v>2630</v>
      </c>
      <c r="D57" s="127"/>
      <c r="E57" s="223"/>
      <c r="F57" s="75"/>
      <c r="G57" s="411"/>
    </row>
    <row r="58" spans="1:14" ht="31.2" x14ac:dyDescent="0.3">
      <c r="A58" s="239" t="str">
        <f>IF(L58=1,"FIRE-"&amp;TEXT(COUNTIF($L$3:L58, "1"), "0"), "")</f>
        <v>FIRE-45</v>
      </c>
      <c r="B58" s="83" t="s">
        <v>9</v>
      </c>
      <c r="C58" s="164" t="s">
        <v>2631</v>
      </c>
      <c r="D58" s="133"/>
      <c r="E58" s="253"/>
      <c r="F58" s="88">
        <v>1</v>
      </c>
      <c r="G58" s="117" t="s">
        <v>67</v>
      </c>
      <c r="I58" s="110">
        <f>IF(NOT(ISBLANK($B58)),VLOOKUP($B58,specdata,2,FALSE()),"")</f>
        <v>5</v>
      </c>
      <c r="J58" s="110">
        <f>VLOOKUP(G58,AvailabilityData,2,FALSE())</f>
        <v>0</v>
      </c>
      <c r="K58" s="110">
        <f>I58*J58</f>
        <v>0</v>
      </c>
      <c r="L58" s="43">
        <v>1</v>
      </c>
      <c r="N58" s="51" t="s">
        <v>87</v>
      </c>
    </row>
    <row r="59" spans="1:14" ht="31.2" x14ac:dyDescent="0.3">
      <c r="A59" s="239" t="str">
        <f>IF(L59=1,"FIRE-"&amp;TEXT(COUNTIF($L$3:L59, "1"), "0"), "")</f>
        <v>FIRE-46</v>
      </c>
      <c r="B59" s="83" t="s">
        <v>9</v>
      </c>
      <c r="C59" s="164" t="s">
        <v>2632</v>
      </c>
      <c r="D59" s="133"/>
      <c r="E59" s="253"/>
      <c r="F59" s="88">
        <v>1</v>
      </c>
      <c r="G59" s="102" t="s">
        <v>67</v>
      </c>
      <c r="I59" s="110">
        <f>IF(NOT(ISBLANK($B59)),VLOOKUP($B59,specdata,2,FALSE()),"")</f>
        <v>5</v>
      </c>
      <c r="J59" s="110">
        <f>VLOOKUP(G59,AvailabilityData,2,FALSE())</f>
        <v>0</v>
      </c>
      <c r="K59" s="110">
        <f>I59*J59</f>
        <v>0</v>
      </c>
      <c r="L59" s="43">
        <v>1</v>
      </c>
      <c r="N59" s="51" t="s">
        <v>87</v>
      </c>
    </row>
    <row r="60" spans="1:14" ht="62.4" x14ac:dyDescent="0.3">
      <c r="A60" s="239" t="str">
        <f>IF(L60=1,"FIRE-"&amp;TEXT(COUNTIF($L$3:L60, "1"), "0"), "")</f>
        <v>FIRE-47</v>
      </c>
      <c r="B60" s="400" t="s">
        <v>18</v>
      </c>
      <c r="C60" s="164" t="s">
        <v>2633</v>
      </c>
      <c r="D60" s="133"/>
      <c r="E60" s="253"/>
      <c r="F60" s="88">
        <v>1</v>
      </c>
      <c r="G60" s="88" t="s">
        <v>67</v>
      </c>
      <c r="I60" s="110">
        <f>IF(NOT(ISBLANK($B60)),VLOOKUP($B60,specdata,2,FALSE()),"")</f>
        <v>0</v>
      </c>
      <c r="J60" s="110">
        <f>VLOOKUP(G60,AvailabilityData,2,FALSE())</f>
        <v>0</v>
      </c>
      <c r="K60" s="110">
        <f>I60*J60</f>
        <v>0</v>
      </c>
      <c r="L60" s="43">
        <v>1</v>
      </c>
      <c r="N60" s="51" t="s">
        <v>87</v>
      </c>
    </row>
    <row r="61" spans="1:14" ht="15" customHeight="1" x14ac:dyDescent="0.3">
      <c r="A61" s="302"/>
      <c r="B61" s="291"/>
      <c r="C61" s="122" t="s">
        <v>864</v>
      </c>
      <c r="D61" s="123"/>
      <c r="E61" s="222"/>
      <c r="F61" s="125"/>
      <c r="G61" s="411"/>
    </row>
    <row r="62" spans="1:14" ht="15" customHeight="1" x14ac:dyDescent="0.3">
      <c r="A62" s="247"/>
      <c r="B62" s="121"/>
      <c r="C62" s="153" t="s">
        <v>2634</v>
      </c>
      <c r="D62" s="123"/>
      <c r="E62" s="222"/>
      <c r="F62" s="125"/>
      <c r="G62" s="411"/>
    </row>
    <row r="63" spans="1:14" ht="31.2" x14ac:dyDescent="0.3">
      <c r="A63" s="249"/>
      <c r="B63" s="53"/>
      <c r="C63" s="126" t="s">
        <v>2635</v>
      </c>
      <c r="D63" s="127"/>
      <c r="E63" s="223"/>
      <c r="F63" s="75"/>
      <c r="G63" s="411"/>
    </row>
    <row r="64" spans="1:14" ht="30" customHeight="1" x14ac:dyDescent="0.3">
      <c r="A64" s="239" t="str">
        <f>IF(L64=1,"FIRE-"&amp;TEXT(COUNTIF($L$3:L64, "1"), "0"), "")</f>
        <v>FIRE-48</v>
      </c>
      <c r="B64" s="83" t="s">
        <v>10</v>
      </c>
      <c r="C64" s="140" t="s">
        <v>2636</v>
      </c>
      <c r="D64" s="133"/>
      <c r="E64" s="262"/>
      <c r="F64" s="116">
        <v>1</v>
      </c>
      <c r="G64" s="117" t="s">
        <v>67</v>
      </c>
      <c r="I64" s="110">
        <f>IF(NOT(ISBLANK($B64)),VLOOKUP($B64,specdata,2,FALSE()),"")</f>
        <v>1</v>
      </c>
      <c r="J64" s="110">
        <f>VLOOKUP(G64,AvailabilityData,2,FALSE())</f>
        <v>0</v>
      </c>
      <c r="K64" s="110">
        <f>I64*J64</f>
        <v>0</v>
      </c>
      <c r="L64" s="43">
        <v>1</v>
      </c>
      <c r="N64" s="51" t="s">
        <v>78</v>
      </c>
    </row>
    <row r="65" spans="1:14" ht="30" customHeight="1" x14ac:dyDescent="0.3">
      <c r="A65" s="239" t="str">
        <f>IF(L65=1,"FIRE-"&amp;TEXT(COUNTIF($L$3:L65, "1"), "0"), "")</f>
        <v>FIRE-49</v>
      </c>
      <c r="B65" s="83" t="s">
        <v>10</v>
      </c>
      <c r="C65" s="140" t="s">
        <v>2637</v>
      </c>
      <c r="D65" s="133"/>
      <c r="E65" s="214"/>
      <c r="F65" s="101">
        <v>1</v>
      </c>
      <c r="G65" s="88" t="s">
        <v>67</v>
      </c>
      <c r="I65" s="110">
        <f>IF(NOT(ISBLANK($B65)),VLOOKUP($B65,specdata,2,FALSE()),"")</f>
        <v>1</v>
      </c>
      <c r="J65" s="110">
        <f>VLOOKUP(G65,AvailabilityData,2,FALSE())</f>
        <v>0</v>
      </c>
      <c r="K65" s="110">
        <f>I65*J65</f>
        <v>0</v>
      </c>
      <c r="L65" s="43">
        <v>1</v>
      </c>
      <c r="N65" s="51" t="s">
        <v>78</v>
      </c>
    </row>
    <row r="66" spans="1:14" ht="15" customHeight="1" x14ac:dyDescent="0.3">
      <c r="A66" s="302"/>
      <c r="B66" s="291"/>
      <c r="C66" s="366" t="s">
        <v>2638</v>
      </c>
      <c r="D66" s="367"/>
      <c r="E66" s="222"/>
      <c r="F66" s="125"/>
      <c r="G66" s="411"/>
    </row>
    <row r="67" spans="1:14" ht="31.2" x14ac:dyDescent="0.3">
      <c r="A67" s="249"/>
      <c r="B67" s="53"/>
      <c r="C67" s="126" t="s">
        <v>2639</v>
      </c>
      <c r="D67" s="127"/>
      <c r="E67" s="223"/>
      <c r="F67" s="75"/>
      <c r="G67" s="411"/>
    </row>
    <row r="68" spans="1:14" ht="30" customHeight="1" x14ac:dyDescent="0.3">
      <c r="A68" s="239" t="str">
        <f>IF(L68=1,"FIRE-"&amp;TEXT(COUNTIF($L$3:L68, "1"), "0"), "")</f>
        <v>FIRE-50</v>
      </c>
      <c r="B68" s="83" t="s">
        <v>9</v>
      </c>
      <c r="C68" s="140" t="s">
        <v>2640</v>
      </c>
      <c r="D68" s="130"/>
      <c r="E68" s="262"/>
      <c r="F68" s="116">
        <v>1</v>
      </c>
      <c r="G68" s="82" t="s">
        <v>67</v>
      </c>
      <c r="I68" s="110">
        <f>IF(NOT(ISBLANK($B68)),VLOOKUP($B68,specdata,2,FALSE()),"")</f>
        <v>5</v>
      </c>
      <c r="J68" s="110">
        <f>VLOOKUP(G68,AvailabilityData,2,FALSE())</f>
        <v>0</v>
      </c>
      <c r="K68" s="110">
        <f>I68*J68</f>
        <v>0</v>
      </c>
      <c r="L68" s="43">
        <v>1</v>
      </c>
      <c r="N68" s="51" t="s">
        <v>78</v>
      </c>
    </row>
    <row r="69" spans="1:14" ht="30" customHeight="1" x14ac:dyDescent="0.3">
      <c r="A69" s="239" t="str">
        <f>IF(L69=1,"FIRE-"&amp;TEXT(COUNTIF($L$3:L69, "1"), "0"), "")</f>
        <v>FIRE-51</v>
      </c>
      <c r="B69" s="83" t="s">
        <v>10</v>
      </c>
      <c r="C69" s="140" t="s">
        <v>2641</v>
      </c>
      <c r="D69" s="137"/>
      <c r="E69" s="214"/>
      <c r="F69" s="101">
        <v>1</v>
      </c>
      <c r="G69" s="117" t="s">
        <v>67</v>
      </c>
      <c r="I69" s="110">
        <f>IF(NOT(ISBLANK($B69)),VLOOKUP($B69,specdata,2,FALSE()),"")</f>
        <v>1</v>
      </c>
      <c r="J69" s="110">
        <f>VLOOKUP(G69,AvailabilityData,2,FALSE())</f>
        <v>0</v>
      </c>
      <c r="K69" s="110">
        <f>I69*J69</f>
        <v>0</v>
      </c>
      <c r="L69" s="43">
        <v>1</v>
      </c>
      <c r="N69" s="51" t="s">
        <v>78</v>
      </c>
    </row>
    <row r="70" spans="1:14" ht="30" customHeight="1" x14ac:dyDescent="0.3">
      <c r="A70" s="239" t="str">
        <f>IF(L70=1,"FIRE-"&amp;TEXT(COUNTIF($L$3:L70, "1"), "0"), "")</f>
        <v>FIRE-52</v>
      </c>
      <c r="B70" s="83" t="s">
        <v>9</v>
      </c>
      <c r="C70" s="140" t="s">
        <v>2642</v>
      </c>
      <c r="D70" s="137"/>
      <c r="E70" s="214"/>
      <c r="F70" s="101">
        <v>1</v>
      </c>
      <c r="G70" s="88" t="s">
        <v>67</v>
      </c>
      <c r="I70" s="110">
        <f>IF(NOT(ISBLANK($B70)),VLOOKUP($B70,specdata,2,FALSE()),"")</f>
        <v>5</v>
      </c>
      <c r="J70" s="110">
        <f>VLOOKUP(G70,AvailabilityData,2,FALSE())</f>
        <v>0</v>
      </c>
      <c r="K70" s="110">
        <f>I70*J70</f>
        <v>0</v>
      </c>
      <c r="L70" s="43">
        <v>1</v>
      </c>
      <c r="N70" s="51" t="s">
        <v>78</v>
      </c>
    </row>
    <row r="71" spans="1:14" ht="30" customHeight="1" x14ac:dyDescent="0.3">
      <c r="A71" s="300"/>
      <c r="B71" s="146"/>
      <c r="C71" s="126" t="s">
        <v>2643</v>
      </c>
      <c r="D71" s="127"/>
      <c r="E71" s="223"/>
      <c r="F71" s="75"/>
      <c r="G71" s="411"/>
    </row>
    <row r="72" spans="1:14" ht="30" customHeight="1" x14ac:dyDescent="0.3">
      <c r="A72" s="239" t="str">
        <f>IF(L72=1,"FIRE-"&amp;TEXT(COUNTIF($L$3:L72, "1"), "0"), "")</f>
        <v>FIRE-53</v>
      </c>
      <c r="B72" s="83" t="s">
        <v>9</v>
      </c>
      <c r="C72" s="140" t="s">
        <v>664</v>
      </c>
      <c r="D72" s="130"/>
      <c r="E72" s="262"/>
      <c r="F72" s="116">
        <v>1</v>
      </c>
      <c r="G72" s="117" t="s">
        <v>67</v>
      </c>
      <c r="I72" s="110">
        <f>IF(NOT(ISBLANK($B72)),VLOOKUP($B72,specdata,2,FALSE()),"")</f>
        <v>5</v>
      </c>
      <c r="J72" s="110">
        <f>VLOOKUP(G72,AvailabilityData,2,FALSE())</f>
        <v>0</v>
      </c>
      <c r="K72" s="110">
        <f>I72*J72</f>
        <v>0</v>
      </c>
      <c r="L72" s="43">
        <v>1</v>
      </c>
      <c r="N72" s="51" t="s">
        <v>78</v>
      </c>
    </row>
    <row r="73" spans="1:14" ht="30" customHeight="1" x14ac:dyDescent="0.3">
      <c r="A73" s="239" t="str">
        <f>IF(L73=1,"FIRE-"&amp;TEXT(COUNTIF($L$3:L73, "1"), "0"), "")</f>
        <v>FIRE-54</v>
      </c>
      <c r="B73" s="83" t="s">
        <v>9</v>
      </c>
      <c r="C73" s="140" t="s">
        <v>843</v>
      </c>
      <c r="D73" s="137"/>
      <c r="E73" s="214"/>
      <c r="F73" s="101">
        <v>1</v>
      </c>
      <c r="G73" s="102" t="s">
        <v>67</v>
      </c>
      <c r="I73" s="110">
        <f>IF(NOT(ISBLANK($B73)),VLOOKUP($B73,specdata,2,FALSE()),"")</f>
        <v>5</v>
      </c>
      <c r="J73" s="110">
        <f>VLOOKUP(G73,AvailabilityData,2,FALSE())</f>
        <v>0</v>
      </c>
      <c r="K73" s="110">
        <f>I73*J73</f>
        <v>0</v>
      </c>
      <c r="L73" s="43">
        <v>1</v>
      </c>
      <c r="N73" s="51" t="s">
        <v>78</v>
      </c>
    </row>
    <row r="74" spans="1:14" ht="30" customHeight="1" x14ac:dyDescent="0.3">
      <c r="A74" s="239" t="str">
        <f>IF(L74=1,"FIRE-"&amp;TEXT(COUNTIF($L$3:L74, "1"), "0"), "")</f>
        <v>FIRE-55</v>
      </c>
      <c r="B74" s="83" t="s">
        <v>10</v>
      </c>
      <c r="C74" s="140" t="s">
        <v>2644</v>
      </c>
      <c r="D74" s="137"/>
      <c r="E74" s="214"/>
      <c r="F74" s="101">
        <v>1</v>
      </c>
      <c r="G74" s="102" t="s">
        <v>67</v>
      </c>
      <c r="I74" s="110">
        <f>IF(NOT(ISBLANK($B74)),VLOOKUP($B74,specdata,2,FALSE()),"")</f>
        <v>1</v>
      </c>
      <c r="J74" s="110">
        <f>VLOOKUP(G74,AvailabilityData,2,FALSE())</f>
        <v>0</v>
      </c>
      <c r="K74" s="110">
        <f>I74*J74</f>
        <v>0</v>
      </c>
      <c r="L74" s="43">
        <v>1</v>
      </c>
      <c r="N74" s="51" t="s">
        <v>78</v>
      </c>
    </row>
    <row r="75" spans="1:14" ht="30" customHeight="1" x14ac:dyDescent="0.3">
      <c r="A75" s="239" t="str">
        <f>IF(L75=1,"FIRE-"&amp;TEXT(COUNTIF($L$3:L75, "1"), "0"), "")</f>
        <v>FIRE-56</v>
      </c>
      <c r="B75" s="83" t="s">
        <v>10</v>
      </c>
      <c r="C75" s="140" t="s">
        <v>2645</v>
      </c>
      <c r="D75" s="137"/>
      <c r="E75" s="214"/>
      <c r="F75" s="101">
        <v>1</v>
      </c>
      <c r="G75" s="102" t="s">
        <v>67</v>
      </c>
      <c r="I75" s="110">
        <f>IF(NOT(ISBLANK($B75)),VLOOKUP($B75,specdata,2,FALSE()),"")</f>
        <v>1</v>
      </c>
      <c r="J75" s="110">
        <f>VLOOKUP(G75,AvailabilityData,2,FALSE())</f>
        <v>0</v>
      </c>
      <c r="K75" s="110">
        <f>I75*J75</f>
        <v>0</v>
      </c>
      <c r="L75" s="43">
        <v>1</v>
      </c>
      <c r="N75" s="51" t="s">
        <v>78</v>
      </c>
    </row>
    <row r="76" spans="1:14" ht="30" customHeight="1" x14ac:dyDescent="0.3">
      <c r="A76" s="239" t="str">
        <f>IF(L76=1,"FIRE-"&amp;TEXT(COUNTIF($L$3:L76, "1"), "0"), "")</f>
        <v>FIRE-57</v>
      </c>
      <c r="B76" s="83" t="s">
        <v>10</v>
      </c>
      <c r="C76" s="140" t="s">
        <v>613</v>
      </c>
      <c r="D76" s="137"/>
      <c r="E76" s="214"/>
      <c r="F76" s="101">
        <v>1</v>
      </c>
      <c r="G76" s="88" t="s">
        <v>67</v>
      </c>
      <c r="I76" s="110">
        <f>IF(NOT(ISBLANK($B76)),VLOOKUP($B76,specdata,2,FALSE()),"")</f>
        <v>1</v>
      </c>
      <c r="J76" s="110">
        <f>VLOOKUP(G76,AvailabilityData,2,FALSE())</f>
        <v>0</v>
      </c>
      <c r="K76" s="110">
        <f>I76*J76</f>
        <v>0</v>
      </c>
      <c r="L76" s="43">
        <v>1</v>
      </c>
      <c r="N76" s="51" t="s">
        <v>78</v>
      </c>
    </row>
    <row r="77" spans="1:14" ht="15" customHeight="1" x14ac:dyDescent="0.3">
      <c r="A77" s="300"/>
      <c r="B77" s="146"/>
      <c r="C77" s="144" t="s">
        <v>2646</v>
      </c>
      <c r="D77" s="127"/>
      <c r="E77" s="223"/>
      <c r="F77" s="75"/>
      <c r="G77" s="411"/>
    </row>
    <row r="78" spans="1:14" ht="31.2" x14ac:dyDescent="0.3">
      <c r="A78" s="239" t="str">
        <f>IF(L78=1,"FIRE-"&amp;TEXT(COUNTIF($L$3:L78, "1"), "0"), "")</f>
        <v>FIRE-58</v>
      </c>
      <c r="B78" s="83" t="s">
        <v>10</v>
      </c>
      <c r="C78" s="164" t="s">
        <v>2647</v>
      </c>
      <c r="D78" s="130"/>
      <c r="E78" s="262"/>
      <c r="F78" s="116">
        <v>1</v>
      </c>
      <c r="G78" s="117" t="s">
        <v>67</v>
      </c>
      <c r="I78" s="110">
        <f t="shared" ref="I78:I83" si="12">IF(NOT(ISBLANK($B78)),VLOOKUP($B78,specdata,2,FALSE()),"")</f>
        <v>1</v>
      </c>
      <c r="J78" s="110">
        <f t="shared" ref="J78:J83" si="13">VLOOKUP(G78,AvailabilityData,2,FALSE())</f>
        <v>0</v>
      </c>
      <c r="K78" s="110">
        <f t="shared" ref="K78:K83" si="14">I78*J78</f>
        <v>0</v>
      </c>
      <c r="L78" s="43">
        <v>1</v>
      </c>
      <c r="N78" s="51" t="s">
        <v>87</v>
      </c>
    </row>
    <row r="79" spans="1:14" ht="31.2" x14ac:dyDescent="0.3">
      <c r="A79" s="239" t="str">
        <f>IF(L79=1,"FIRE-"&amp;TEXT(COUNTIF($L$3:L79, "1"), "0"), "")</f>
        <v>FIRE-59</v>
      </c>
      <c r="B79" s="83" t="s">
        <v>10</v>
      </c>
      <c r="C79" s="164" t="s">
        <v>2648</v>
      </c>
      <c r="D79" s="137"/>
      <c r="E79" s="214"/>
      <c r="F79" s="101">
        <v>1</v>
      </c>
      <c r="G79" s="102" t="s">
        <v>67</v>
      </c>
      <c r="I79" s="110">
        <f t="shared" si="12"/>
        <v>1</v>
      </c>
      <c r="J79" s="110">
        <f t="shared" si="13"/>
        <v>0</v>
      </c>
      <c r="K79" s="110">
        <f t="shared" si="14"/>
        <v>0</v>
      </c>
      <c r="L79" s="43">
        <v>1</v>
      </c>
      <c r="N79" s="51" t="s">
        <v>87</v>
      </c>
    </row>
    <row r="80" spans="1:14" ht="31.2" x14ac:dyDescent="0.3">
      <c r="A80" s="239" t="str">
        <f>IF(L80=1,"FIRE-"&amp;TEXT(COUNTIF($L$3:L80, "1"), "0"), "")</f>
        <v>FIRE-60</v>
      </c>
      <c r="B80" s="83" t="s">
        <v>9</v>
      </c>
      <c r="C80" s="164" t="s">
        <v>2649</v>
      </c>
      <c r="D80" s="137"/>
      <c r="E80" s="214"/>
      <c r="F80" s="101">
        <v>1</v>
      </c>
      <c r="G80" s="102" t="s">
        <v>67</v>
      </c>
      <c r="I80" s="110">
        <f t="shared" si="12"/>
        <v>5</v>
      </c>
      <c r="J80" s="110">
        <f t="shared" si="13"/>
        <v>0</v>
      </c>
      <c r="K80" s="110">
        <f t="shared" si="14"/>
        <v>0</v>
      </c>
      <c r="L80" s="43">
        <v>1</v>
      </c>
      <c r="N80" s="51" t="s">
        <v>87</v>
      </c>
    </row>
    <row r="81" spans="1:14" ht="62.4" x14ac:dyDescent="0.3">
      <c r="A81" s="239" t="str">
        <f>IF(L81=1,"FIRE-"&amp;TEXT(COUNTIF($L$3:L81, "1"), "0"), "")</f>
        <v>FIRE-61</v>
      </c>
      <c r="B81" s="83" t="s">
        <v>10</v>
      </c>
      <c r="C81" s="164" t="s">
        <v>2650</v>
      </c>
      <c r="D81" s="137"/>
      <c r="E81" s="214"/>
      <c r="F81" s="101">
        <v>1</v>
      </c>
      <c r="G81" s="102" t="s">
        <v>67</v>
      </c>
      <c r="I81" s="110">
        <f t="shared" si="12"/>
        <v>1</v>
      </c>
      <c r="J81" s="110">
        <f t="shared" si="13"/>
        <v>0</v>
      </c>
      <c r="K81" s="110">
        <f t="shared" si="14"/>
        <v>0</v>
      </c>
      <c r="L81" s="43">
        <v>1</v>
      </c>
      <c r="N81" s="51" t="s">
        <v>87</v>
      </c>
    </row>
    <row r="82" spans="1:14" ht="31.2" x14ac:dyDescent="0.3">
      <c r="A82" s="239" t="str">
        <f>IF(L82=1,"FIRE-"&amp;TEXT(COUNTIF($L$3:L82, "1"), "0"), "")</f>
        <v>FIRE-62</v>
      </c>
      <c r="B82" s="83" t="s">
        <v>10</v>
      </c>
      <c r="C82" s="164" t="s">
        <v>2651</v>
      </c>
      <c r="D82" s="137"/>
      <c r="E82" s="214"/>
      <c r="F82" s="101">
        <v>1</v>
      </c>
      <c r="G82" s="102" t="s">
        <v>67</v>
      </c>
      <c r="I82" s="110">
        <f t="shared" si="12"/>
        <v>1</v>
      </c>
      <c r="J82" s="110">
        <f t="shared" si="13"/>
        <v>0</v>
      </c>
      <c r="K82" s="110">
        <f t="shared" si="14"/>
        <v>0</v>
      </c>
      <c r="L82" s="43">
        <v>1</v>
      </c>
      <c r="N82" s="51" t="s">
        <v>87</v>
      </c>
    </row>
    <row r="83" spans="1:14" ht="31.2" x14ac:dyDescent="0.3">
      <c r="A83" s="239" t="str">
        <f>IF(L83=1,"FIRE-"&amp;TEXT(COUNTIF($L$3:L83, "1"), "0"), "")</f>
        <v>FIRE-63</v>
      </c>
      <c r="B83" s="83" t="s">
        <v>10</v>
      </c>
      <c r="C83" s="164" t="s">
        <v>2652</v>
      </c>
      <c r="D83" s="137"/>
      <c r="E83" s="214"/>
      <c r="F83" s="101">
        <v>1</v>
      </c>
      <c r="G83" s="88" t="s">
        <v>67</v>
      </c>
      <c r="I83" s="110">
        <f t="shared" si="12"/>
        <v>1</v>
      </c>
      <c r="J83" s="110">
        <f t="shared" si="13"/>
        <v>0</v>
      </c>
      <c r="K83" s="110">
        <f t="shared" si="14"/>
        <v>0</v>
      </c>
      <c r="L83" s="43">
        <v>1</v>
      </c>
      <c r="N83" s="51" t="s">
        <v>87</v>
      </c>
    </row>
    <row r="84" spans="1:14" ht="31.2" x14ac:dyDescent="0.3">
      <c r="A84" s="300"/>
      <c r="B84" s="146"/>
      <c r="C84" s="126" t="s">
        <v>2653</v>
      </c>
      <c r="D84" s="127"/>
      <c r="E84" s="223"/>
      <c r="F84" s="75"/>
      <c r="G84" s="411"/>
    </row>
    <row r="85" spans="1:14" ht="31.2" x14ac:dyDescent="0.3">
      <c r="A85" s="239" t="str">
        <f>IF(L85=1,"FIRE-"&amp;TEXT(COUNTIF($L$3:L85, "1"), "0"), "")</f>
        <v>FIRE-64</v>
      </c>
      <c r="B85" s="83" t="s">
        <v>10</v>
      </c>
      <c r="C85" s="164" t="s">
        <v>2654</v>
      </c>
      <c r="D85" s="130"/>
      <c r="E85" s="262"/>
      <c r="F85" s="116">
        <v>1</v>
      </c>
      <c r="G85" s="117" t="s">
        <v>67</v>
      </c>
      <c r="I85" s="110">
        <f t="shared" ref="I85:I95" si="15">IF(NOT(ISBLANK($B85)),VLOOKUP($B85,specdata,2,FALSE()),"")</f>
        <v>1</v>
      </c>
      <c r="J85" s="110">
        <f t="shared" ref="J85:J95" si="16">VLOOKUP(G85,AvailabilityData,2,FALSE())</f>
        <v>0</v>
      </c>
      <c r="K85" s="110">
        <f t="shared" ref="K85:K95" si="17">I85*J85</f>
        <v>0</v>
      </c>
      <c r="L85" s="43">
        <v>1</v>
      </c>
      <c r="N85" s="51" t="s">
        <v>87</v>
      </c>
    </row>
    <row r="86" spans="1:14" ht="62.4" x14ac:dyDescent="0.3">
      <c r="A86" s="239" t="str">
        <f>IF(L86=1,"FIRE-"&amp;TEXT(COUNTIF($L$3:L86, "1"), "0"), "")</f>
        <v>FIRE-65</v>
      </c>
      <c r="B86" s="83" t="s">
        <v>10</v>
      </c>
      <c r="C86" s="164" t="s">
        <v>2655</v>
      </c>
      <c r="D86" s="137"/>
      <c r="E86" s="214"/>
      <c r="F86" s="101">
        <v>1</v>
      </c>
      <c r="G86" s="102" t="s">
        <v>67</v>
      </c>
      <c r="I86" s="110">
        <f t="shared" si="15"/>
        <v>1</v>
      </c>
      <c r="J86" s="110">
        <f t="shared" si="16"/>
        <v>0</v>
      </c>
      <c r="K86" s="110">
        <f t="shared" si="17"/>
        <v>0</v>
      </c>
      <c r="L86" s="43">
        <v>1</v>
      </c>
      <c r="N86" s="51" t="s">
        <v>87</v>
      </c>
    </row>
    <row r="87" spans="1:14" ht="62.4" x14ac:dyDescent="0.3">
      <c r="A87" s="239" t="str">
        <f>IF(L87=1,"FIRE-"&amp;TEXT(COUNTIF($L$3:L87, "1"), "0"), "")</f>
        <v>FIRE-66</v>
      </c>
      <c r="B87" s="83" t="s">
        <v>10</v>
      </c>
      <c r="C87" s="164" t="s">
        <v>2656</v>
      </c>
      <c r="D87" s="137"/>
      <c r="E87" s="214"/>
      <c r="F87" s="101">
        <v>1</v>
      </c>
      <c r="G87" s="102" t="s">
        <v>67</v>
      </c>
      <c r="I87" s="110">
        <f t="shared" si="15"/>
        <v>1</v>
      </c>
      <c r="J87" s="110">
        <f t="shared" si="16"/>
        <v>0</v>
      </c>
      <c r="K87" s="110">
        <f t="shared" si="17"/>
        <v>0</v>
      </c>
      <c r="L87" s="43">
        <v>1</v>
      </c>
      <c r="N87" s="51" t="s">
        <v>87</v>
      </c>
    </row>
    <row r="88" spans="1:14" ht="30" customHeight="1" x14ac:dyDescent="0.3">
      <c r="A88" s="239" t="str">
        <f>IF(L88=1,"FIRE-"&amp;TEXT(COUNTIF($L$3:L88, "1"), "0"), "")</f>
        <v>FIRE-67</v>
      </c>
      <c r="B88" s="83" t="s">
        <v>10</v>
      </c>
      <c r="C88" s="164" t="s">
        <v>2657</v>
      </c>
      <c r="D88" s="137"/>
      <c r="E88" s="214"/>
      <c r="F88" s="101">
        <v>1</v>
      </c>
      <c r="G88" s="102" t="s">
        <v>67</v>
      </c>
      <c r="I88" s="110">
        <f t="shared" si="15"/>
        <v>1</v>
      </c>
      <c r="J88" s="110">
        <f t="shared" si="16"/>
        <v>0</v>
      </c>
      <c r="K88" s="110">
        <f t="shared" si="17"/>
        <v>0</v>
      </c>
      <c r="L88" s="43">
        <v>1</v>
      </c>
      <c r="N88" s="51" t="s">
        <v>87</v>
      </c>
    </row>
    <row r="89" spans="1:14" ht="31.2" x14ac:dyDescent="0.3">
      <c r="A89" s="239" t="str">
        <f>IF(L89=1,"FIRE-"&amp;TEXT(COUNTIF($L$3:L89, "1"), "0"), "")</f>
        <v>FIRE-68</v>
      </c>
      <c r="B89" s="83" t="s">
        <v>10</v>
      </c>
      <c r="C89" s="164" t="s">
        <v>2658</v>
      </c>
      <c r="D89" s="137"/>
      <c r="E89" s="214"/>
      <c r="F89" s="101">
        <v>1</v>
      </c>
      <c r="G89" s="102" t="s">
        <v>67</v>
      </c>
      <c r="I89" s="110">
        <f t="shared" si="15"/>
        <v>1</v>
      </c>
      <c r="J89" s="110">
        <f t="shared" si="16"/>
        <v>0</v>
      </c>
      <c r="K89" s="110">
        <f t="shared" si="17"/>
        <v>0</v>
      </c>
      <c r="L89" s="43">
        <v>1</v>
      </c>
      <c r="N89" s="51" t="s">
        <v>87</v>
      </c>
    </row>
    <row r="90" spans="1:14" ht="35.25" customHeight="1" x14ac:dyDescent="0.3">
      <c r="A90" s="239" t="str">
        <f>IF(L90=1,"FIRE-"&amp;TEXT(COUNTIF($L$3:L90, "1"), "0"), "")</f>
        <v>FIRE-69</v>
      </c>
      <c r="B90" s="83" t="s">
        <v>10</v>
      </c>
      <c r="C90" s="164" t="s">
        <v>2659</v>
      </c>
      <c r="D90" s="137"/>
      <c r="E90" s="214"/>
      <c r="F90" s="101">
        <v>1</v>
      </c>
      <c r="G90" s="102" t="s">
        <v>67</v>
      </c>
      <c r="I90" s="110">
        <f t="shared" si="15"/>
        <v>1</v>
      </c>
      <c r="J90" s="110">
        <f t="shared" si="16"/>
        <v>0</v>
      </c>
      <c r="K90" s="110">
        <f t="shared" si="17"/>
        <v>0</v>
      </c>
      <c r="L90" s="43">
        <v>1</v>
      </c>
      <c r="N90" s="51" t="s">
        <v>87</v>
      </c>
    </row>
    <row r="91" spans="1:14" ht="53.25" customHeight="1" x14ac:dyDescent="0.3">
      <c r="A91" s="239" t="str">
        <f>IF(L91=1,"FIRE-"&amp;TEXT(COUNTIF($L$3:L91, "1"), "0"), "")</f>
        <v>FIRE-70</v>
      </c>
      <c r="B91" s="83" t="s">
        <v>10</v>
      </c>
      <c r="C91" s="164" t="s">
        <v>2660</v>
      </c>
      <c r="D91" s="137"/>
      <c r="E91" s="214"/>
      <c r="F91" s="101">
        <v>1</v>
      </c>
      <c r="G91" s="102" t="s">
        <v>67</v>
      </c>
      <c r="I91" s="110">
        <f t="shared" si="15"/>
        <v>1</v>
      </c>
      <c r="J91" s="110">
        <f t="shared" si="16"/>
        <v>0</v>
      </c>
      <c r="K91" s="110">
        <f t="shared" si="17"/>
        <v>0</v>
      </c>
      <c r="L91" s="43">
        <v>1</v>
      </c>
      <c r="N91" s="51" t="s">
        <v>87</v>
      </c>
    </row>
    <row r="92" spans="1:14" ht="46.8" x14ac:dyDescent="0.3">
      <c r="A92" s="239" t="str">
        <f>IF(L92=1,"FIRE-"&amp;TEXT(COUNTIF($L$3:L92, "1"), "0"), "")</f>
        <v>FIRE-71</v>
      </c>
      <c r="B92" s="83" t="s">
        <v>10</v>
      </c>
      <c r="C92" s="164" t="s">
        <v>2661</v>
      </c>
      <c r="D92" s="137"/>
      <c r="E92" s="214"/>
      <c r="F92" s="101">
        <v>1</v>
      </c>
      <c r="G92" s="102" t="s">
        <v>67</v>
      </c>
      <c r="I92" s="110">
        <f t="shared" si="15"/>
        <v>1</v>
      </c>
      <c r="J92" s="110">
        <f t="shared" si="16"/>
        <v>0</v>
      </c>
      <c r="K92" s="110">
        <f t="shared" si="17"/>
        <v>0</v>
      </c>
      <c r="L92" s="43">
        <v>1</v>
      </c>
      <c r="N92" s="51" t="s">
        <v>87</v>
      </c>
    </row>
    <row r="93" spans="1:14" ht="46.8" x14ac:dyDescent="0.3">
      <c r="A93" s="239" t="str">
        <f>IF(L93=1,"FIRE-"&amp;TEXT(COUNTIF($L$3:L93, "1"), "0"), "")</f>
        <v>FIRE-72</v>
      </c>
      <c r="B93" s="83" t="s">
        <v>10</v>
      </c>
      <c r="C93" s="164" t="s">
        <v>2662</v>
      </c>
      <c r="D93" s="137"/>
      <c r="E93" s="214"/>
      <c r="F93" s="101">
        <v>1</v>
      </c>
      <c r="G93" s="102" t="s">
        <v>67</v>
      </c>
      <c r="I93" s="110">
        <f t="shared" si="15"/>
        <v>1</v>
      </c>
      <c r="J93" s="110">
        <f t="shared" si="16"/>
        <v>0</v>
      </c>
      <c r="K93" s="110">
        <f t="shared" si="17"/>
        <v>0</v>
      </c>
      <c r="L93" s="43">
        <v>1</v>
      </c>
      <c r="N93" s="51" t="s">
        <v>87</v>
      </c>
    </row>
    <row r="94" spans="1:14" ht="62.4" x14ac:dyDescent="0.3">
      <c r="A94" s="239" t="str">
        <f>IF(L94=1,"FIRE-"&amp;TEXT(COUNTIF($L$3:L94, "1"), "0"), "")</f>
        <v>FIRE-73</v>
      </c>
      <c r="B94" s="83" t="s">
        <v>10</v>
      </c>
      <c r="C94" s="164" t="s">
        <v>2663</v>
      </c>
      <c r="D94" s="137"/>
      <c r="E94" s="214"/>
      <c r="F94" s="101">
        <v>1</v>
      </c>
      <c r="G94" s="102" t="s">
        <v>67</v>
      </c>
      <c r="I94" s="110">
        <f t="shared" si="15"/>
        <v>1</v>
      </c>
      <c r="J94" s="110">
        <f t="shared" si="16"/>
        <v>0</v>
      </c>
      <c r="K94" s="110">
        <f t="shared" si="17"/>
        <v>0</v>
      </c>
      <c r="L94" s="43">
        <v>1</v>
      </c>
      <c r="N94" s="51" t="s">
        <v>87</v>
      </c>
    </row>
    <row r="95" spans="1:14" ht="31.2" x14ac:dyDescent="0.3">
      <c r="A95" s="239" t="str">
        <f>IF(L95=1,"FIRE-"&amp;TEXT(COUNTIF($L$3:L95, "1"), "0"), "")</f>
        <v>FIRE-74</v>
      </c>
      <c r="B95" s="83" t="s">
        <v>10</v>
      </c>
      <c r="C95" s="164" t="s">
        <v>2664</v>
      </c>
      <c r="D95" s="137"/>
      <c r="E95" s="214"/>
      <c r="F95" s="101">
        <v>1</v>
      </c>
      <c r="G95" s="88" t="s">
        <v>67</v>
      </c>
      <c r="I95" s="110">
        <f t="shared" si="15"/>
        <v>1</v>
      </c>
      <c r="J95" s="110">
        <f t="shared" si="16"/>
        <v>0</v>
      </c>
      <c r="K95" s="110">
        <f t="shared" si="17"/>
        <v>0</v>
      </c>
      <c r="L95" s="43">
        <v>1</v>
      </c>
      <c r="N95" s="51" t="s">
        <v>87</v>
      </c>
    </row>
    <row r="96" spans="1:14" ht="31.2" x14ac:dyDescent="0.3">
      <c r="A96" s="300"/>
      <c r="B96" s="146"/>
      <c r="C96" s="126" t="s">
        <v>2665</v>
      </c>
      <c r="D96" s="127"/>
      <c r="E96" s="223"/>
      <c r="F96" s="75"/>
      <c r="G96" s="411"/>
    </row>
    <row r="97" spans="1:14" ht="31.2" x14ac:dyDescent="0.3">
      <c r="A97" s="239" t="str">
        <f>IF(L97=1,"FIRE-"&amp;TEXT(COUNTIF($L$3:L97, "1"), "0"), "")</f>
        <v>FIRE-75</v>
      </c>
      <c r="B97" s="83" t="s">
        <v>9</v>
      </c>
      <c r="C97" s="140" t="s">
        <v>1440</v>
      </c>
      <c r="D97" s="133"/>
      <c r="E97" s="253"/>
      <c r="F97" s="116">
        <v>1</v>
      </c>
      <c r="G97" s="117" t="s">
        <v>67</v>
      </c>
      <c r="I97" s="110">
        <f t="shared" ref="I97:I102" si="18">IF(NOT(ISBLANK($B97)),VLOOKUP($B97,specdata,2,FALSE()),"")</f>
        <v>5</v>
      </c>
      <c r="J97" s="110">
        <f t="shared" ref="J97:J102" si="19">VLOOKUP(G97,AvailabilityData,2,FALSE())</f>
        <v>0</v>
      </c>
      <c r="K97" s="110">
        <f t="shared" ref="K97:K102" si="20">I97*J97</f>
        <v>0</v>
      </c>
      <c r="L97" s="43">
        <v>1</v>
      </c>
      <c r="N97" s="51" t="s">
        <v>78</v>
      </c>
    </row>
    <row r="98" spans="1:14" ht="30" customHeight="1" x14ac:dyDescent="0.3">
      <c r="A98" s="239" t="str">
        <f>IF(L98=1,"FIRE-"&amp;TEXT(COUNTIF($L$3:L98, "1"), "0"), "")</f>
        <v>FIRE-76</v>
      </c>
      <c r="B98" s="83" t="s">
        <v>9</v>
      </c>
      <c r="C98" s="140" t="s">
        <v>1442</v>
      </c>
      <c r="D98" s="133"/>
      <c r="E98" s="253"/>
      <c r="F98" s="101">
        <v>1</v>
      </c>
      <c r="G98" s="102" t="s">
        <v>67</v>
      </c>
      <c r="I98" s="110">
        <f t="shared" si="18"/>
        <v>5</v>
      </c>
      <c r="J98" s="110">
        <f t="shared" si="19"/>
        <v>0</v>
      </c>
      <c r="K98" s="110">
        <f t="shared" si="20"/>
        <v>0</v>
      </c>
      <c r="L98" s="43">
        <v>1</v>
      </c>
      <c r="N98" s="51" t="s">
        <v>78</v>
      </c>
    </row>
    <row r="99" spans="1:14" ht="30" customHeight="1" x14ac:dyDescent="0.3">
      <c r="A99" s="239" t="str">
        <f>IF(L99=1,"FIRE-"&amp;TEXT(COUNTIF($L$3:L99, "1"), "0"), "")</f>
        <v>FIRE-77</v>
      </c>
      <c r="B99" s="83" t="s">
        <v>10</v>
      </c>
      <c r="C99" s="140" t="s">
        <v>2666</v>
      </c>
      <c r="D99" s="133"/>
      <c r="E99" s="253"/>
      <c r="F99" s="101">
        <v>1</v>
      </c>
      <c r="G99" s="102" t="s">
        <v>67</v>
      </c>
      <c r="I99" s="110">
        <f t="shared" si="18"/>
        <v>1</v>
      </c>
      <c r="J99" s="110">
        <f t="shared" si="19"/>
        <v>0</v>
      </c>
      <c r="K99" s="110">
        <f t="shared" si="20"/>
        <v>0</v>
      </c>
      <c r="L99" s="43">
        <v>1</v>
      </c>
      <c r="N99" s="51" t="s">
        <v>78</v>
      </c>
    </row>
    <row r="100" spans="1:14" ht="30" customHeight="1" x14ac:dyDescent="0.3">
      <c r="A100" s="239" t="str">
        <f>IF(L100=1,"FIRE-"&amp;TEXT(COUNTIF($L$3:L100, "1"), "0"), "")</f>
        <v>FIRE-78</v>
      </c>
      <c r="B100" s="83" t="s">
        <v>10</v>
      </c>
      <c r="C100" s="140" t="s">
        <v>2667</v>
      </c>
      <c r="D100" s="133"/>
      <c r="E100" s="253"/>
      <c r="F100" s="101">
        <v>1</v>
      </c>
      <c r="G100" s="102" t="s">
        <v>67</v>
      </c>
      <c r="I100" s="110">
        <f t="shared" si="18"/>
        <v>1</v>
      </c>
      <c r="J100" s="110">
        <f t="shared" si="19"/>
        <v>0</v>
      </c>
      <c r="K100" s="110">
        <f t="shared" si="20"/>
        <v>0</v>
      </c>
      <c r="L100" s="43">
        <v>1</v>
      </c>
      <c r="N100" s="51" t="s">
        <v>78</v>
      </c>
    </row>
    <row r="101" spans="1:14" ht="30" customHeight="1" x14ac:dyDescent="0.3">
      <c r="A101" s="239" t="str">
        <f>IF(L101=1,"FIRE-"&amp;TEXT(COUNTIF($L$3:L101, "1"), "0"), "")</f>
        <v>FIRE-79</v>
      </c>
      <c r="B101" s="83" t="s">
        <v>10</v>
      </c>
      <c r="C101" s="140" t="s">
        <v>2668</v>
      </c>
      <c r="D101" s="133"/>
      <c r="E101" s="253"/>
      <c r="F101" s="101">
        <v>1</v>
      </c>
      <c r="G101" s="102" t="s">
        <v>67</v>
      </c>
      <c r="I101" s="110">
        <f t="shared" si="18"/>
        <v>1</v>
      </c>
      <c r="J101" s="110">
        <f t="shared" si="19"/>
        <v>0</v>
      </c>
      <c r="K101" s="110">
        <f t="shared" si="20"/>
        <v>0</v>
      </c>
      <c r="L101" s="43">
        <v>1</v>
      </c>
      <c r="N101" s="51" t="s">
        <v>78</v>
      </c>
    </row>
    <row r="102" spans="1:14" ht="30" customHeight="1" x14ac:dyDescent="0.3">
      <c r="A102" s="239" t="str">
        <f>IF(L102=1,"FIRE-"&amp;TEXT(COUNTIF($L$3:L102, "1"), "0"), "")</f>
        <v>FIRE-80</v>
      </c>
      <c r="B102" s="83" t="s">
        <v>10</v>
      </c>
      <c r="C102" s="140" t="s">
        <v>2669</v>
      </c>
      <c r="D102" s="133"/>
      <c r="E102" s="253"/>
      <c r="F102" s="101">
        <v>1</v>
      </c>
      <c r="G102" s="88" t="s">
        <v>67</v>
      </c>
      <c r="I102" s="110">
        <f t="shared" si="18"/>
        <v>1</v>
      </c>
      <c r="J102" s="110">
        <f t="shared" si="19"/>
        <v>0</v>
      </c>
      <c r="K102" s="110">
        <f t="shared" si="20"/>
        <v>0</v>
      </c>
      <c r="L102" s="43">
        <v>1</v>
      </c>
      <c r="N102" s="51" t="s">
        <v>78</v>
      </c>
    </row>
    <row r="103" spans="1:14" ht="15" customHeight="1" x14ac:dyDescent="0.3">
      <c r="A103" s="302"/>
      <c r="B103" s="291"/>
      <c r="C103" s="122" t="s">
        <v>2670</v>
      </c>
      <c r="D103" s="123"/>
      <c r="E103" s="222"/>
      <c r="F103" s="125"/>
      <c r="G103" s="411"/>
    </row>
    <row r="104" spans="1:14" x14ac:dyDescent="0.3">
      <c r="A104" s="249"/>
      <c r="B104" s="53"/>
      <c r="C104" s="126" t="s">
        <v>2671</v>
      </c>
      <c r="D104" s="127"/>
      <c r="E104" s="223"/>
      <c r="F104" s="75"/>
      <c r="G104" s="411"/>
    </row>
    <row r="105" spans="1:14" ht="46.8" x14ac:dyDescent="0.3">
      <c r="A105" s="239" t="str">
        <f>IF(L105=1,"FIRE-"&amp;TEXT(COUNTIF($L$3:L105, "1"), "0"), "")</f>
        <v>FIRE-81</v>
      </c>
      <c r="B105" s="83" t="s">
        <v>10</v>
      </c>
      <c r="C105" s="140" t="s">
        <v>2672</v>
      </c>
      <c r="D105" s="133"/>
      <c r="E105" s="253"/>
      <c r="F105" s="88">
        <v>1</v>
      </c>
      <c r="G105" s="117" t="s">
        <v>67</v>
      </c>
      <c r="I105" s="110">
        <f t="shared" ref="I105:I111" si="21">IF(NOT(ISBLANK($B105)),VLOOKUP($B105,specdata,2,FALSE()),"")</f>
        <v>1</v>
      </c>
      <c r="J105" s="110">
        <f t="shared" ref="J105:J111" si="22">VLOOKUP(G105,AvailabilityData,2,FALSE())</f>
        <v>0</v>
      </c>
      <c r="K105" s="110">
        <f t="shared" ref="K105:K111" si="23">I105*J105</f>
        <v>0</v>
      </c>
      <c r="L105" s="43">
        <v>1</v>
      </c>
      <c r="N105" s="51" t="s">
        <v>78</v>
      </c>
    </row>
    <row r="106" spans="1:14" ht="78" x14ac:dyDescent="0.3">
      <c r="A106" s="239" t="str">
        <f>IF(L106=1,"FIRE-"&amp;TEXT(COUNTIF($L$3:L106, "1"), "0"), "")</f>
        <v>FIRE-82</v>
      </c>
      <c r="B106" s="83" t="s">
        <v>10</v>
      </c>
      <c r="C106" s="140" t="s">
        <v>2673</v>
      </c>
      <c r="D106" s="133"/>
      <c r="E106" s="253"/>
      <c r="F106" s="88">
        <v>1</v>
      </c>
      <c r="G106" s="102" t="s">
        <v>67</v>
      </c>
      <c r="I106" s="110">
        <f t="shared" si="21"/>
        <v>1</v>
      </c>
      <c r="J106" s="110">
        <f t="shared" si="22"/>
        <v>0</v>
      </c>
      <c r="K106" s="110">
        <f t="shared" si="23"/>
        <v>0</v>
      </c>
      <c r="L106" s="43">
        <v>1</v>
      </c>
      <c r="N106" s="51" t="s">
        <v>78</v>
      </c>
    </row>
    <row r="107" spans="1:14" ht="31.2" x14ac:dyDescent="0.3">
      <c r="A107" s="239" t="str">
        <f>IF(L107=1,"FIRE-"&amp;TEXT(COUNTIF($L$3:L107, "1"), "0"), "")</f>
        <v>FIRE-83</v>
      </c>
      <c r="B107" s="83" t="s">
        <v>10</v>
      </c>
      <c r="C107" s="350" t="s">
        <v>2674</v>
      </c>
      <c r="D107" s="133"/>
      <c r="E107" s="253"/>
      <c r="F107" s="88">
        <v>1</v>
      </c>
      <c r="G107" s="102" t="s">
        <v>67</v>
      </c>
      <c r="I107" s="110">
        <f t="shared" si="21"/>
        <v>1</v>
      </c>
      <c r="J107" s="110">
        <f t="shared" si="22"/>
        <v>0</v>
      </c>
      <c r="K107" s="110">
        <f t="shared" si="23"/>
        <v>0</v>
      </c>
      <c r="L107" s="43">
        <v>1</v>
      </c>
      <c r="N107" s="51" t="s">
        <v>78</v>
      </c>
    </row>
    <row r="108" spans="1:14" ht="31.2" x14ac:dyDescent="0.3">
      <c r="A108" s="239" t="str">
        <f>IF(L108=1,"FIRE-"&amp;TEXT(COUNTIF($L$3:L108, "1"), "0"), "")</f>
        <v>FIRE-84</v>
      </c>
      <c r="B108" s="83" t="s">
        <v>10</v>
      </c>
      <c r="C108" s="350" t="s">
        <v>2675</v>
      </c>
      <c r="D108" s="133"/>
      <c r="E108" s="253"/>
      <c r="F108" s="88">
        <v>1</v>
      </c>
      <c r="G108" s="102" t="s">
        <v>67</v>
      </c>
      <c r="I108" s="110">
        <f t="shared" si="21"/>
        <v>1</v>
      </c>
      <c r="J108" s="110">
        <f t="shared" si="22"/>
        <v>0</v>
      </c>
      <c r="K108" s="110">
        <f t="shared" si="23"/>
        <v>0</v>
      </c>
      <c r="L108" s="43">
        <v>1</v>
      </c>
      <c r="N108" s="51" t="s">
        <v>78</v>
      </c>
    </row>
    <row r="109" spans="1:14" ht="46.8" x14ac:dyDescent="0.3">
      <c r="A109" s="239" t="str">
        <f>IF(L109=1,"FIRE-"&amp;TEXT(COUNTIF($L$3:L109, "1"), "0"), "")</f>
        <v>FIRE-85</v>
      </c>
      <c r="B109" s="83" t="s">
        <v>10</v>
      </c>
      <c r="C109" s="140" t="s">
        <v>2676</v>
      </c>
      <c r="D109" s="133"/>
      <c r="E109" s="253"/>
      <c r="F109" s="88">
        <v>1</v>
      </c>
      <c r="G109" s="102" t="s">
        <v>67</v>
      </c>
      <c r="I109" s="110">
        <f t="shared" si="21"/>
        <v>1</v>
      </c>
      <c r="J109" s="110">
        <f t="shared" si="22"/>
        <v>0</v>
      </c>
      <c r="K109" s="110">
        <f t="shared" si="23"/>
        <v>0</v>
      </c>
      <c r="L109" s="43">
        <v>1</v>
      </c>
      <c r="N109" s="51" t="s">
        <v>78</v>
      </c>
    </row>
    <row r="110" spans="1:14" ht="31.2" x14ac:dyDescent="0.3">
      <c r="A110" s="239" t="str">
        <f>IF(L110=1,"FIRE-"&amp;TEXT(COUNTIF($L$3:L110, "1"), "0"), "")</f>
        <v>FIRE-86</v>
      </c>
      <c r="B110" s="83" t="s">
        <v>10</v>
      </c>
      <c r="C110" s="140" t="s">
        <v>2677</v>
      </c>
      <c r="D110" s="133"/>
      <c r="E110" s="253"/>
      <c r="F110" s="88">
        <v>1</v>
      </c>
      <c r="G110" s="102" t="s">
        <v>67</v>
      </c>
      <c r="I110" s="110">
        <f t="shared" si="21"/>
        <v>1</v>
      </c>
      <c r="J110" s="110">
        <f t="shared" si="22"/>
        <v>0</v>
      </c>
      <c r="K110" s="110">
        <f t="shared" si="23"/>
        <v>0</v>
      </c>
      <c r="L110" s="43">
        <v>1</v>
      </c>
      <c r="N110" s="51" t="s">
        <v>78</v>
      </c>
    </row>
    <row r="111" spans="1:14" ht="30" customHeight="1" x14ac:dyDescent="0.3">
      <c r="A111" s="239" t="str">
        <f>IF(L111=1,"FIRE-"&amp;TEXT(COUNTIF($L$3:L111, "1"), "0"), "")</f>
        <v>FIRE-87</v>
      </c>
      <c r="B111" s="83" t="s">
        <v>9</v>
      </c>
      <c r="C111" s="140" t="s">
        <v>2678</v>
      </c>
      <c r="D111" s="133"/>
      <c r="E111" s="253"/>
      <c r="F111" s="88">
        <v>1</v>
      </c>
      <c r="G111" s="88" t="s">
        <v>67</v>
      </c>
      <c r="I111" s="110">
        <f t="shared" si="21"/>
        <v>5</v>
      </c>
      <c r="J111" s="110">
        <f t="shared" si="22"/>
        <v>0</v>
      </c>
      <c r="K111" s="110">
        <f t="shared" si="23"/>
        <v>0</v>
      </c>
      <c r="L111" s="43">
        <v>1</v>
      </c>
      <c r="N111" s="51" t="s">
        <v>78</v>
      </c>
    </row>
    <row r="112" spans="1:14" ht="15" customHeight="1" x14ac:dyDescent="0.3">
      <c r="A112" s="300"/>
      <c r="B112" s="146"/>
      <c r="C112" s="141" t="s">
        <v>2679</v>
      </c>
      <c r="D112" s="127"/>
      <c r="E112" s="223"/>
      <c r="F112" s="75"/>
      <c r="G112" s="411"/>
    </row>
    <row r="113" spans="1:14" ht="31.2" x14ac:dyDescent="0.3">
      <c r="A113" s="239" t="str">
        <f>IF(L113=1,"FIRE-"&amp;TEXT(COUNTIF($L$3:L113, "1"), "0"), "")</f>
        <v>FIRE-88</v>
      </c>
      <c r="B113" s="83" t="s">
        <v>10</v>
      </c>
      <c r="C113" s="119" t="s">
        <v>2680</v>
      </c>
      <c r="D113" s="130"/>
      <c r="E113" s="262"/>
      <c r="F113" s="116">
        <v>1</v>
      </c>
      <c r="G113" s="82" t="s">
        <v>67</v>
      </c>
      <c r="I113" s="110">
        <f>IF(NOT(ISBLANK($B113)),VLOOKUP($B113,specdata,2,FALSE()),"")</f>
        <v>1</v>
      </c>
      <c r="J113" s="110">
        <f>VLOOKUP(G113,AvailabilityData,2,FALSE())</f>
        <v>0</v>
      </c>
      <c r="K113" s="110">
        <f>I113*J113</f>
        <v>0</v>
      </c>
      <c r="L113" s="43">
        <v>1</v>
      </c>
      <c r="N113" s="51" t="s">
        <v>78</v>
      </c>
    </row>
    <row r="114" spans="1:14" ht="15" customHeight="1" x14ac:dyDescent="0.3">
      <c r="A114" s="302"/>
      <c r="B114" s="291"/>
      <c r="C114" s="122" t="s">
        <v>2681</v>
      </c>
      <c r="D114" s="123"/>
      <c r="E114" s="222"/>
      <c r="F114" s="125"/>
      <c r="G114" s="411"/>
    </row>
    <row r="115" spans="1:14" ht="15" customHeight="1" x14ac:dyDescent="0.3">
      <c r="A115" s="300"/>
      <c r="B115" s="146"/>
      <c r="C115" s="144" t="s">
        <v>2682</v>
      </c>
      <c r="D115" s="127"/>
      <c r="E115" s="223"/>
      <c r="F115" s="75"/>
      <c r="G115" s="411"/>
    </row>
    <row r="116" spans="1:14" ht="46.8" x14ac:dyDescent="0.3">
      <c r="A116" s="239" t="str">
        <f>IF(L116=1,"FIRE-"&amp;TEXT(COUNTIF($L$3:L116, "1"), "0"), "")</f>
        <v>FIRE-89</v>
      </c>
      <c r="B116" s="400" t="s">
        <v>18</v>
      </c>
      <c r="C116" s="164" t="s">
        <v>2683</v>
      </c>
      <c r="D116" s="133"/>
      <c r="E116" s="253"/>
      <c r="F116" s="88">
        <v>1</v>
      </c>
      <c r="G116" s="117" t="s">
        <v>67</v>
      </c>
      <c r="I116" s="110">
        <f>IF(NOT(ISBLANK($B116)),VLOOKUP($B116,specdata,2,FALSE()),"")</f>
        <v>0</v>
      </c>
      <c r="J116" s="110">
        <f>VLOOKUP(G116,AvailabilityData,2,FALSE())</f>
        <v>0</v>
      </c>
      <c r="K116" s="110">
        <f>I116*J116</f>
        <v>0</v>
      </c>
      <c r="L116" s="43">
        <v>1</v>
      </c>
      <c r="N116" s="51" t="s">
        <v>87</v>
      </c>
    </row>
    <row r="117" spans="1:14" ht="62.4" x14ac:dyDescent="0.3">
      <c r="A117" s="239" t="str">
        <f>IF(L117=1,"FIRE-"&amp;TEXT(COUNTIF($L$3:L117, "1"), "0"), "")</f>
        <v>FIRE-90</v>
      </c>
      <c r="B117" s="400" t="s">
        <v>18</v>
      </c>
      <c r="C117" s="164" t="s">
        <v>2684</v>
      </c>
      <c r="D117" s="133"/>
      <c r="E117" s="253"/>
      <c r="F117" s="88">
        <v>1</v>
      </c>
      <c r="G117" s="102" t="s">
        <v>67</v>
      </c>
      <c r="I117" s="110">
        <f>IF(NOT(ISBLANK($B117)),VLOOKUP($B117,specdata,2,FALSE()),"")</f>
        <v>0</v>
      </c>
      <c r="J117" s="110">
        <f>VLOOKUP(G117,AvailabilityData,2,FALSE())</f>
        <v>0</v>
      </c>
      <c r="K117" s="110">
        <f>I117*J117</f>
        <v>0</v>
      </c>
      <c r="L117" s="43">
        <v>1</v>
      </c>
      <c r="N117" s="51" t="s">
        <v>87</v>
      </c>
    </row>
    <row r="118" spans="1:14" ht="46.8" x14ac:dyDescent="0.3">
      <c r="A118" s="239" t="str">
        <f>IF(L118=1,"FIRE-"&amp;TEXT(COUNTIF($L$3:L118, "1"), "0"), "")</f>
        <v>FIRE-91</v>
      </c>
      <c r="B118" s="400" t="s">
        <v>18</v>
      </c>
      <c r="C118" s="164" t="s">
        <v>2685</v>
      </c>
      <c r="D118" s="133"/>
      <c r="E118" s="253"/>
      <c r="F118" s="88">
        <v>1</v>
      </c>
      <c r="G118" s="102" t="s">
        <v>67</v>
      </c>
      <c r="I118" s="110">
        <f>IF(NOT(ISBLANK($B118)),VLOOKUP($B118,specdata,2,FALSE()),"")</f>
        <v>0</v>
      </c>
      <c r="J118" s="110">
        <f>VLOOKUP(G118,AvailabilityData,2,FALSE())</f>
        <v>0</v>
      </c>
      <c r="K118" s="110">
        <f>I118*J118</f>
        <v>0</v>
      </c>
      <c r="L118" s="43">
        <v>1</v>
      </c>
      <c r="N118" s="51" t="s">
        <v>87</v>
      </c>
    </row>
    <row r="119" spans="1:14" ht="46.8" x14ac:dyDescent="0.3">
      <c r="A119" s="239" t="str">
        <f>IF(L119=1,"FIRE-"&amp;TEXT(COUNTIF($L$3:L119, "1"), "0"), "")</f>
        <v>FIRE-92</v>
      </c>
      <c r="B119" s="400" t="s">
        <v>18</v>
      </c>
      <c r="C119" s="164" t="s">
        <v>2686</v>
      </c>
      <c r="D119" s="133"/>
      <c r="E119" s="253"/>
      <c r="F119" s="88">
        <v>1</v>
      </c>
      <c r="G119" s="102" t="s">
        <v>67</v>
      </c>
      <c r="I119" s="110">
        <f>IF(NOT(ISBLANK($B119)),VLOOKUP($B119,specdata,2,FALSE()),"")</f>
        <v>0</v>
      </c>
      <c r="J119" s="110">
        <f>VLOOKUP(G119,AvailabilityData,2,FALSE())</f>
        <v>0</v>
      </c>
      <c r="K119" s="110">
        <f>I119*J119</f>
        <v>0</v>
      </c>
      <c r="L119" s="43">
        <v>1</v>
      </c>
      <c r="N119" s="51" t="s">
        <v>87</v>
      </c>
    </row>
    <row r="120" spans="1:14" ht="46.8" x14ac:dyDescent="0.3">
      <c r="A120" s="239" t="str">
        <f>IF(L120=1,"FIRE-"&amp;TEXT(COUNTIF($L$3:L120, "1"), "0"), "")</f>
        <v>FIRE-93</v>
      </c>
      <c r="B120" s="400" t="s">
        <v>18</v>
      </c>
      <c r="C120" s="164" t="s">
        <v>2687</v>
      </c>
      <c r="D120" s="133"/>
      <c r="E120" s="253"/>
      <c r="F120" s="88">
        <v>1</v>
      </c>
      <c r="G120" s="88" t="s">
        <v>67</v>
      </c>
      <c r="I120" s="110">
        <f>IF(NOT(ISBLANK($B120)),VLOOKUP($B120,specdata,2,FALSE()),"")</f>
        <v>0</v>
      </c>
      <c r="J120" s="110">
        <f>VLOOKUP(G120,AvailabilityData,2,FALSE())</f>
        <v>0</v>
      </c>
      <c r="K120" s="110">
        <f>I120*J120</f>
        <v>0</v>
      </c>
      <c r="L120" s="43">
        <v>1</v>
      </c>
      <c r="N120" s="51" t="s">
        <v>87</v>
      </c>
    </row>
    <row r="121" spans="1:14" x14ac:dyDescent="0.3">
      <c r="A121" s="300"/>
      <c r="B121" s="146"/>
      <c r="C121" s="144" t="s">
        <v>2688</v>
      </c>
      <c r="D121" s="127"/>
      <c r="E121" s="223"/>
      <c r="F121" s="75"/>
      <c r="G121" s="411"/>
    </row>
    <row r="122" spans="1:14" ht="62.4" x14ac:dyDescent="0.3">
      <c r="A122" s="239" t="str">
        <f>IF(L122=1,"FIRE-"&amp;TEXT(COUNTIF($L$3:L122, "1"), "0"), "")</f>
        <v>FIRE-94</v>
      </c>
      <c r="B122" s="83" t="s">
        <v>10</v>
      </c>
      <c r="C122" s="164" t="s">
        <v>2689</v>
      </c>
      <c r="D122" s="133"/>
      <c r="E122" s="253"/>
      <c r="F122" s="88">
        <v>1</v>
      </c>
      <c r="G122" s="117" t="s">
        <v>67</v>
      </c>
      <c r="I122" s="110">
        <f>IF(NOT(ISBLANK($B122)),VLOOKUP($B122,specdata,2,FALSE()),"")</f>
        <v>1</v>
      </c>
      <c r="J122" s="110">
        <f>VLOOKUP(G122,AvailabilityData,2,FALSE())</f>
        <v>0</v>
      </c>
      <c r="K122" s="110">
        <f>I122*J122</f>
        <v>0</v>
      </c>
      <c r="L122" s="43">
        <v>1</v>
      </c>
      <c r="N122" s="51" t="s">
        <v>78</v>
      </c>
    </row>
    <row r="123" spans="1:14" ht="46.8" x14ac:dyDescent="0.3">
      <c r="A123" s="239" t="str">
        <f>IF(L123=1,"FIRE-"&amp;TEXT(COUNTIF($L$3:L123, "1"), "0"), "")</f>
        <v>FIRE-95</v>
      </c>
      <c r="B123" s="83" t="s">
        <v>10</v>
      </c>
      <c r="C123" s="164" t="s">
        <v>2690</v>
      </c>
      <c r="D123" s="133"/>
      <c r="E123" s="253"/>
      <c r="F123" s="88">
        <v>1</v>
      </c>
      <c r="G123" s="102" t="s">
        <v>67</v>
      </c>
      <c r="I123" s="110">
        <f>IF(NOT(ISBLANK($B123)),VLOOKUP($B123,specdata,2,FALSE()),"")</f>
        <v>1</v>
      </c>
      <c r="J123" s="110">
        <f>VLOOKUP(G123,AvailabilityData,2,FALSE())</f>
        <v>0</v>
      </c>
      <c r="K123" s="110">
        <f>I123*J123</f>
        <v>0</v>
      </c>
      <c r="L123" s="43">
        <v>1</v>
      </c>
      <c r="N123" s="51" t="s">
        <v>78</v>
      </c>
    </row>
    <row r="124" spans="1:14" ht="31.2" x14ac:dyDescent="0.3">
      <c r="A124" s="239" t="str">
        <f>IF(L124=1,"FIRE-"&amp;TEXT(COUNTIF($L$3:L124, "1"), "0"), "")</f>
        <v>FIRE-96</v>
      </c>
      <c r="B124" s="83" t="s">
        <v>10</v>
      </c>
      <c r="C124" s="164" t="s">
        <v>2691</v>
      </c>
      <c r="D124" s="133"/>
      <c r="E124" s="253"/>
      <c r="F124" s="88">
        <v>1</v>
      </c>
      <c r="G124" s="88" t="s">
        <v>67</v>
      </c>
      <c r="I124" s="110">
        <f>IF(NOT(ISBLANK($B124)),VLOOKUP($B124,specdata,2,FALSE()),"")</f>
        <v>1</v>
      </c>
      <c r="J124" s="110">
        <f>VLOOKUP(G124,AvailabilityData,2,FALSE())</f>
        <v>0</v>
      </c>
      <c r="K124" s="110">
        <f>I124*J124</f>
        <v>0</v>
      </c>
      <c r="L124" s="43">
        <v>1</v>
      </c>
      <c r="N124" s="51" t="s">
        <v>78</v>
      </c>
    </row>
    <row r="125" spans="1:14" ht="15" customHeight="1" x14ac:dyDescent="0.3">
      <c r="A125" s="300"/>
      <c r="B125" s="146"/>
      <c r="C125" s="144" t="s">
        <v>407</v>
      </c>
      <c r="D125" s="127"/>
      <c r="E125" s="223"/>
      <c r="F125" s="75"/>
      <c r="G125" s="411"/>
    </row>
    <row r="126" spans="1:14" ht="62.4" x14ac:dyDescent="0.3">
      <c r="A126" s="239" t="str">
        <f>IF(L126=1,"FIRE-"&amp;TEXT(COUNTIF($L$3:L126, "1"), "0"), "")</f>
        <v>FIRE-97</v>
      </c>
      <c r="B126" s="83" t="s">
        <v>9</v>
      </c>
      <c r="C126" s="164" t="s">
        <v>2692</v>
      </c>
      <c r="D126" s="133"/>
      <c r="E126" s="253"/>
      <c r="F126" s="116">
        <v>1</v>
      </c>
      <c r="G126" s="117" t="s">
        <v>67</v>
      </c>
      <c r="I126" s="110">
        <f>IF(NOT(ISBLANK($B126)),VLOOKUP($B126,specdata,2,FALSE()),"")</f>
        <v>5</v>
      </c>
      <c r="J126" s="110">
        <f>VLOOKUP(G126,AvailabilityData,2,FALSE())</f>
        <v>0</v>
      </c>
      <c r="K126" s="110">
        <f>I126*J126</f>
        <v>0</v>
      </c>
      <c r="L126" s="43">
        <v>1</v>
      </c>
      <c r="N126" s="51" t="s">
        <v>78</v>
      </c>
    </row>
    <row r="127" spans="1:14" ht="30" customHeight="1" x14ac:dyDescent="0.3">
      <c r="A127" s="239" t="str">
        <f>IF(L127=1,"FIRE-"&amp;TEXT(COUNTIF($L$3:L127, "1"), "0"), "")</f>
        <v>FIRE-98</v>
      </c>
      <c r="B127" s="83" t="s">
        <v>10</v>
      </c>
      <c r="C127" s="164" t="s">
        <v>2693</v>
      </c>
      <c r="D127" s="133"/>
      <c r="E127" s="253"/>
      <c r="F127" s="101">
        <v>1</v>
      </c>
      <c r="G127" s="102" t="s">
        <v>67</v>
      </c>
      <c r="I127" s="110">
        <f>IF(NOT(ISBLANK($B127)),VLOOKUP($B127,specdata,2,FALSE()),"")</f>
        <v>1</v>
      </c>
      <c r="J127" s="110">
        <f>VLOOKUP(G127,AvailabilityData,2,FALSE())</f>
        <v>0</v>
      </c>
      <c r="K127" s="110">
        <f>I127*J127</f>
        <v>0</v>
      </c>
      <c r="L127" s="43">
        <v>1</v>
      </c>
      <c r="N127" s="51" t="s">
        <v>78</v>
      </c>
    </row>
    <row r="128" spans="1:14" ht="31.2" x14ac:dyDescent="0.3">
      <c r="A128" s="239" t="str">
        <f>IF(L128=1,"FIRE-"&amp;TEXT(COUNTIF($L$3:L128, "1"), "0"), "")</f>
        <v>FIRE-99</v>
      </c>
      <c r="B128" s="83" t="s">
        <v>10</v>
      </c>
      <c r="C128" s="164" t="s">
        <v>2694</v>
      </c>
      <c r="D128" s="133"/>
      <c r="E128" s="253"/>
      <c r="F128" s="101">
        <v>1</v>
      </c>
      <c r="G128" s="88" t="s">
        <v>67</v>
      </c>
      <c r="I128" s="110">
        <f>IF(NOT(ISBLANK($B128)),VLOOKUP($B128,specdata,2,FALSE()),"")</f>
        <v>1</v>
      </c>
      <c r="J128" s="110">
        <f>VLOOKUP(G128,AvailabilityData,2,FALSE())</f>
        <v>0</v>
      </c>
      <c r="K128" s="110">
        <f>I128*J128</f>
        <v>0</v>
      </c>
      <c r="L128" s="43">
        <v>1</v>
      </c>
      <c r="N128" s="51" t="s">
        <v>78</v>
      </c>
    </row>
    <row r="129" spans="1:14" ht="15" customHeight="1" x14ac:dyDescent="0.3">
      <c r="A129" s="300"/>
      <c r="B129" s="146"/>
      <c r="C129" s="144" t="s">
        <v>2695</v>
      </c>
      <c r="D129" s="127"/>
      <c r="E129" s="223"/>
      <c r="F129" s="75"/>
      <c r="G129" s="411"/>
    </row>
    <row r="130" spans="1:14" ht="42.75" customHeight="1" x14ac:dyDescent="0.3">
      <c r="A130" s="239" t="str">
        <f>IF(L130=1,"FIRE-"&amp;TEXT(COUNTIF($L$3:L130, "1"), "0"), "")</f>
        <v>FIRE-100</v>
      </c>
      <c r="B130" s="83" t="s">
        <v>10</v>
      </c>
      <c r="C130" s="164" t="s">
        <v>2696</v>
      </c>
      <c r="D130" s="133"/>
      <c r="E130" s="262"/>
      <c r="F130" s="116">
        <v>1</v>
      </c>
      <c r="G130" s="117" t="s">
        <v>67</v>
      </c>
      <c r="I130" s="110">
        <f>IF(NOT(ISBLANK($B130)),VLOOKUP($B130,specdata,2,FALSE()),"")</f>
        <v>1</v>
      </c>
      <c r="J130" s="110">
        <f>VLOOKUP(G130,AvailabilityData,2,FALSE())</f>
        <v>0</v>
      </c>
      <c r="K130" s="110">
        <f>I130*J130</f>
        <v>0</v>
      </c>
      <c r="L130" s="43">
        <v>1</v>
      </c>
      <c r="N130" s="51" t="s">
        <v>87</v>
      </c>
    </row>
    <row r="131" spans="1:14" ht="31.2" x14ac:dyDescent="0.3">
      <c r="A131" s="239" t="str">
        <f>IF(L131=1,"FIRE-"&amp;TEXT(COUNTIF($L$3:L131, "1"), "0"), "")</f>
        <v>FIRE-101</v>
      </c>
      <c r="B131" s="83" t="s">
        <v>10</v>
      </c>
      <c r="C131" s="164" t="s">
        <v>2697</v>
      </c>
      <c r="D131" s="133"/>
      <c r="E131" s="214"/>
      <c r="F131" s="101">
        <v>1</v>
      </c>
      <c r="G131" s="102" t="s">
        <v>67</v>
      </c>
      <c r="I131" s="110">
        <f>IF(NOT(ISBLANK($B131)),VLOOKUP($B131,specdata,2,FALSE()),"")</f>
        <v>1</v>
      </c>
      <c r="J131" s="110">
        <f>VLOOKUP(G131,AvailabilityData,2,FALSE())</f>
        <v>0</v>
      </c>
      <c r="K131" s="110">
        <f>I131*J131</f>
        <v>0</v>
      </c>
      <c r="L131" s="43">
        <v>1</v>
      </c>
      <c r="N131" s="51" t="s">
        <v>87</v>
      </c>
    </row>
    <row r="132" spans="1:14" ht="31.2" x14ac:dyDescent="0.3">
      <c r="A132" s="239" t="str">
        <f>IF(L132=1,"FIRE-"&amp;TEXT(COUNTIF($L$3:L132, "1"), "0"), "")</f>
        <v>FIRE-102</v>
      </c>
      <c r="B132" s="83" t="s">
        <v>10</v>
      </c>
      <c r="C132" s="164" t="s">
        <v>2698</v>
      </c>
      <c r="D132" s="133"/>
      <c r="E132" s="214"/>
      <c r="F132" s="101">
        <v>1</v>
      </c>
      <c r="G132" s="88" t="s">
        <v>67</v>
      </c>
      <c r="I132" s="110">
        <f>IF(NOT(ISBLANK($B132)),VLOOKUP($B132,specdata,2,FALSE()),"")</f>
        <v>1</v>
      </c>
      <c r="J132" s="110">
        <f>VLOOKUP(G132,AvailabilityData,2,FALSE())</f>
        <v>0</v>
      </c>
      <c r="K132" s="110">
        <f>I132*J132</f>
        <v>0</v>
      </c>
      <c r="L132" s="43">
        <v>1</v>
      </c>
      <c r="N132" s="51" t="s">
        <v>87</v>
      </c>
    </row>
    <row r="133" spans="1:14" ht="15" customHeight="1" x14ac:dyDescent="0.3">
      <c r="A133" s="300"/>
      <c r="B133" s="146"/>
      <c r="C133" s="144" t="s">
        <v>2699</v>
      </c>
      <c r="D133" s="127"/>
      <c r="E133" s="223"/>
      <c r="F133" s="75"/>
      <c r="G133" s="411"/>
    </row>
    <row r="134" spans="1:14" ht="31.2" x14ac:dyDescent="0.3">
      <c r="A134" s="239" t="str">
        <f>IF(L134=1,"FIRE-"&amp;TEXT(COUNTIF($L$3:L134, "1"), "0"), "")</f>
        <v>FIRE-103</v>
      </c>
      <c r="B134" s="83" t="s">
        <v>9</v>
      </c>
      <c r="C134" s="164" t="s">
        <v>2700</v>
      </c>
      <c r="D134" s="133"/>
      <c r="E134" s="262"/>
      <c r="F134" s="116">
        <v>1</v>
      </c>
      <c r="G134" s="117" t="s">
        <v>67</v>
      </c>
      <c r="I134" s="110">
        <f>IF(NOT(ISBLANK($B134)),VLOOKUP($B134,specdata,2,FALSE()),"")</f>
        <v>5</v>
      </c>
      <c r="J134" s="110">
        <f>VLOOKUP(G134,AvailabilityData,2,FALSE())</f>
        <v>0</v>
      </c>
      <c r="K134" s="110">
        <f>I134*J134</f>
        <v>0</v>
      </c>
      <c r="L134" s="43">
        <v>1</v>
      </c>
      <c r="N134" s="51" t="s">
        <v>87</v>
      </c>
    </row>
    <row r="135" spans="1:14" x14ac:dyDescent="0.3">
      <c r="A135" s="239" t="str">
        <f>IF(L135=1,"FIRE-"&amp;TEXT(COUNTIF($L$3:L135, "1"), "0"), "")</f>
        <v>FIRE-104</v>
      </c>
      <c r="B135" s="83" t="s">
        <v>10</v>
      </c>
      <c r="C135" s="164" t="s">
        <v>2701</v>
      </c>
      <c r="D135" s="133"/>
      <c r="E135" s="214"/>
      <c r="F135" s="101">
        <v>1</v>
      </c>
      <c r="G135" s="102" t="s">
        <v>67</v>
      </c>
      <c r="I135" s="110">
        <f>IF(NOT(ISBLANK($B135)),VLOOKUP($B135,specdata,2,FALSE()),"")</f>
        <v>1</v>
      </c>
      <c r="J135" s="110">
        <f>VLOOKUP(G135,AvailabilityData,2,FALSE())</f>
        <v>0</v>
      </c>
      <c r="K135" s="110">
        <f>I135*J135</f>
        <v>0</v>
      </c>
      <c r="L135" s="43">
        <v>1</v>
      </c>
      <c r="N135" s="51" t="s">
        <v>87</v>
      </c>
    </row>
    <row r="136" spans="1:14" ht="31.2" x14ac:dyDescent="0.3">
      <c r="A136" s="239" t="str">
        <f>IF(L136=1,"FIRE-"&amp;TEXT(COUNTIF($L$3:L136, "1"), "0"), "")</f>
        <v>FIRE-105</v>
      </c>
      <c r="B136" s="83" t="s">
        <v>10</v>
      </c>
      <c r="C136" s="164" t="s">
        <v>2702</v>
      </c>
      <c r="D136" s="133"/>
      <c r="E136" s="214"/>
      <c r="F136" s="101">
        <v>1</v>
      </c>
      <c r="G136" s="102" t="s">
        <v>67</v>
      </c>
      <c r="I136" s="110">
        <f>IF(NOT(ISBLANK($B136)),VLOOKUP($B136,specdata,2,FALSE()),"")</f>
        <v>1</v>
      </c>
      <c r="J136" s="110">
        <f>VLOOKUP(G136,AvailabilityData,2,FALSE())</f>
        <v>0</v>
      </c>
      <c r="K136" s="110">
        <f>I136*J136</f>
        <v>0</v>
      </c>
      <c r="L136" s="43">
        <v>1</v>
      </c>
      <c r="N136" s="51" t="s">
        <v>87</v>
      </c>
    </row>
    <row r="137" spans="1:14" ht="46.8" x14ac:dyDescent="0.3">
      <c r="A137" s="239" t="str">
        <f>IF(L137=1,"FIRE-"&amp;TEXT(COUNTIF($L$3:L137, "1"), "0"), "")</f>
        <v>FIRE-106</v>
      </c>
      <c r="B137" s="83" t="s">
        <v>9</v>
      </c>
      <c r="C137" s="164" t="s">
        <v>2703</v>
      </c>
      <c r="D137" s="133"/>
      <c r="E137" s="214"/>
      <c r="F137" s="101">
        <v>1</v>
      </c>
      <c r="G137" s="88" t="s">
        <v>67</v>
      </c>
      <c r="I137" s="110">
        <f>IF(NOT(ISBLANK($B137)),VLOOKUP($B137,specdata,2,FALSE()),"")</f>
        <v>5</v>
      </c>
      <c r="J137" s="110">
        <f>VLOOKUP(G137,AvailabilityData,2,FALSE())</f>
        <v>0</v>
      </c>
      <c r="K137" s="110">
        <f>I137*J137</f>
        <v>0</v>
      </c>
      <c r="L137" s="43">
        <v>1</v>
      </c>
      <c r="N137" s="51" t="s">
        <v>87</v>
      </c>
    </row>
    <row r="138" spans="1:14" ht="15" customHeight="1" x14ac:dyDescent="0.3">
      <c r="A138" s="300"/>
      <c r="B138" s="146"/>
      <c r="C138" s="144" t="s">
        <v>2704</v>
      </c>
      <c r="D138" s="127"/>
      <c r="E138" s="223"/>
      <c r="F138" s="75"/>
      <c r="G138" s="411"/>
    </row>
    <row r="139" spans="1:14" ht="78" x14ac:dyDescent="0.3">
      <c r="A139" s="239" t="str">
        <f>IF(L139=1,"FIRE-"&amp;TEXT(COUNTIF($L$3:L139, "1"), "0"), "")</f>
        <v>FIRE-107</v>
      </c>
      <c r="B139" s="83" t="s">
        <v>10</v>
      </c>
      <c r="C139" s="164" t="s">
        <v>2705</v>
      </c>
      <c r="D139" s="133"/>
      <c r="E139" s="262"/>
      <c r="F139" s="116">
        <v>1</v>
      </c>
      <c r="G139" s="117" t="s">
        <v>67</v>
      </c>
      <c r="I139" s="110">
        <f>IF(NOT(ISBLANK($B139)),VLOOKUP($B139,specdata,2,FALSE()),"")</f>
        <v>1</v>
      </c>
      <c r="J139" s="110">
        <f>VLOOKUP(G139,AvailabilityData,2,FALSE())</f>
        <v>0</v>
      </c>
      <c r="K139" s="110">
        <f>I139*J139</f>
        <v>0</v>
      </c>
      <c r="L139" s="43">
        <v>1</v>
      </c>
      <c r="N139" s="51" t="s">
        <v>87</v>
      </c>
    </row>
    <row r="140" spans="1:14" ht="46.8" x14ac:dyDescent="0.3">
      <c r="A140" s="239" t="str">
        <f>IF(L140=1,"FIRE-"&amp;TEXT(COUNTIF($L$3:L140, "1"), "0"), "")</f>
        <v>FIRE-108</v>
      </c>
      <c r="B140" s="83" t="s">
        <v>10</v>
      </c>
      <c r="C140" s="164" t="s">
        <v>2706</v>
      </c>
      <c r="D140" s="133"/>
      <c r="E140" s="214"/>
      <c r="F140" s="101">
        <v>1</v>
      </c>
      <c r="G140" s="102" t="s">
        <v>67</v>
      </c>
      <c r="I140" s="110">
        <f>IF(NOT(ISBLANK($B140)),VLOOKUP($B140,specdata,2,FALSE()),"")</f>
        <v>1</v>
      </c>
      <c r="J140" s="110">
        <f>VLOOKUP(G140,AvailabilityData,2,FALSE())</f>
        <v>0</v>
      </c>
      <c r="K140" s="110">
        <f>I140*J140</f>
        <v>0</v>
      </c>
      <c r="L140" s="43">
        <v>1</v>
      </c>
      <c r="N140" s="51" t="s">
        <v>87</v>
      </c>
    </row>
    <row r="141" spans="1:14" ht="46.8" x14ac:dyDescent="0.3">
      <c r="A141" s="239" t="str">
        <f>IF(L141=1,"FIRE-"&amp;TEXT(COUNTIF($L$3:L141, "1"), "0"), "")</f>
        <v>FIRE-109</v>
      </c>
      <c r="B141" s="83" t="s">
        <v>10</v>
      </c>
      <c r="C141" s="164" t="s">
        <v>2707</v>
      </c>
      <c r="D141" s="133"/>
      <c r="E141" s="214"/>
      <c r="F141" s="101">
        <v>1</v>
      </c>
      <c r="G141" s="102" t="s">
        <v>67</v>
      </c>
      <c r="I141" s="110">
        <f>IF(NOT(ISBLANK($B141)),VLOOKUP($B141,specdata,2,FALSE()),"")</f>
        <v>1</v>
      </c>
      <c r="J141" s="110">
        <f>VLOOKUP(G141,AvailabilityData,2,FALSE())</f>
        <v>0</v>
      </c>
      <c r="K141" s="110">
        <f>I141*J141</f>
        <v>0</v>
      </c>
      <c r="L141" s="43">
        <v>1</v>
      </c>
      <c r="N141" s="51" t="s">
        <v>87</v>
      </c>
    </row>
    <row r="142" spans="1:14" ht="31.2" x14ac:dyDescent="0.3">
      <c r="A142" s="239" t="str">
        <f>IF(L142=1,"FIRE-"&amp;TEXT(COUNTIF($L$3:L142, "1"), "0"), "")</f>
        <v>FIRE-110</v>
      </c>
      <c r="B142" s="83" t="s">
        <v>10</v>
      </c>
      <c r="C142" s="164" t="s">
        <v>2708</v>
      </c>
      <c r="D142" s="133"/>
      <c r="E142" s="214"/>
      <c r="F142" s="101">
        <v>1</v>
      </c>
      <c r="G142" s="102" t="s">
        <v>67</v>
      </c>
      <c r="I142" s="110">
        <f>IF(NOT(ISBLANK($B142)),VLOOKUP($B142,specdata,2,FALSE()),"")</f>
        <v>1</v>
      </c>
      <c r="J142" s="110">
        <f>VLOOKUP(G142,AvailabilityData,2,FALSE())</f>
        <v>0</v>
      </c>
      <c r="K142" s="110">
        <f>I142*J142</f>
        <v>0</v>
      </c>
      <c r="L142" s="43">
        <v>1</v>
      </c>
      <c r="N142" s="51" t="s">
        <v>87</v>
      </c>
    </row>
    <row r="143" spans="1:14" ht="62.4" x14ac:dyDescent="0.3">
      <c r="A143" s="239" t="str">
        <f>IF(L143=1,"FIRE-"&amp;TEXT(COUNTIF($L$3:L143, "1"), "0"), "")</f>
        <v>FIRE-111</v>
      </c>
      <c r="B143" s="83" t="s">
        <v>10</v>
      </c>
      <c r="C143" s="164" t="s">
        <v>2709</v>
      </c>
      <c r="D143" s="133"/>
      <c r="E143" s="214"/>
      <c r="F143" s="101">
        <v>1</v>
      </c>
      <c r="G143" s="88" t="s">
        <v>67</v>
      </c>
      <c r="I143" s="110">
        <f>IF(NOT(ISBLANK($B143)),VLOOKUP($B143,specdata,2,FALSE()),"")</f>
        <v>1</v>
      </c>
      <c r="J143" s="110">
        <f>VLOOKUP(G143,AvailabilityData,2,FALSE())</f>
        <v>0</v>
      </c>
      <c r="K143" s="110">
        <f>I143*J143</f>
        <v>0</v>
      </c>
      <c r="L143" s="43">
        <v>1</v>
      </c>
      <c r="N143" s="51" t="s">
        <v>87</v>
      </c>
    </row>
    <row r="144" spans="1:14" x14ac:dyDescent="0.3">
      <c r="A144" s="364"/>
      <c r="B144" s="365"/>
      <c r="C144" s="144" t="s">
        <v>2710</v>
      </c>
      <c r="D144" s="230"/>
      <c r="E144" s="231"/>
      <c r="F144" s="232"/>
      <c r="G144" s="411"/>
    </row>
    <row r="145" spans="1:14" ht="31.2" x14ac:dyDescent="0.3">
      <c r="A145" s="239" t="str">
        <f>IF(L145=1,"FIRE-"&amp;TEXT(COUNTIF($L$3:L145, "1"), "0"), "")</f>
        <v>FIRE-112</v>
      </c>
      <c r="B145" s="83" t="s">
        <v>10</v>
      </c>
      <c r="C145" s="164" t="s">
        <v>2711</v>
      </c>
      <c r="D145" s="133"/>
      <c r="E145" s="214"/>
      <c r="F145" s="101">
        <v>1</v>
      </c>
      <c r="G145" s="88" t="s">
        <v>67</v>
      </c>
      <c r="I145" s="110">
        <f>IF(NOT(ISBLANK($B145)),VLOOKUP($B145,specdata,2,FALSE()),"")</f>
        <v>1</v>
      </c>
      <c r="J145" s="110">
        <f>VLOOKUP(G145,AvailabilityData,2,FALSE())</f>
        <v>0</v>
      </c>
      <c r="K145" s="110">
        <f>I145*J145</f>
        <v>0</v>
      </c>
      <c r="L145" s="43">
        <v>1</v>
      </c>
      <c r="N145" s="51" t="s">
        <v>87</v>
      </c>
    </row>
    <row r="146" spans="1:14" ht="15" customHeight="1" x14ac:dyDescent="0.3">
      <c r="A146" s="300"/>
      <c r="B146" s="146"/>
      <c r="C146" s="144" t="s">
        <v>2712</v>
      </c>
      <c r="D146" s="127"/>
      <c r="E146" s="223"/>
      <c r="F146" s="75"/>
      <c r="G146" s="411"/>
    </row>
    <row r="147" spans="1:14" ht="62.4" x14ac:dyDescent="0.3">
      <c r="A147" s="239" t="str">
        <f>IF(L147=1,"FIRE-"&amp;TEXT(COUNTIF($L$3:L147, "1"), "0"), "")</f>
        <v>FIRE-113</v>
      </c>
      <c r="B147" s="83" t="s">
        <v>9</v>
      </c>
      <c r="C147" s="164" t="s">
        <v>2713</v>
      </c>
      <c r="D147" s="133"/>
      <c r="E147" s="262"/>
      <c r="F147" s="116">
        <v>1</v>
      </c>
      <c r="G147" s="117" t="s">
        <v>67</v>
      </c>
      <c r="I147" s="110">
        <f>IF(NOT(ISBLANK($B147)),VLOOKUP($B147,specdata,2,FALSE()),"")</f>
        <v>5</v>
      </c>
      <c r="J147" s="110">
        <f>VLOOKUP(G147,AvailabilityData,2,FALSE())</f>
        <v>0</v>
      </c>
      <c r="K147" s="110">
        <f>I147*J147</f>
        <v>0</v>
      </c>
      <c r="L147" s="43">
        <v>1</v>
      </c>
      <c r="N147" s="51" t="s">
        <v>78</v>
      </c>
    </row>
    <row r="148" spans="1:14" ht="46.8" x14ac:dyDescent="0.3">
      <c r="A148" s="239" t="str">
        <f>IF(L148=1,"FIRE-"&amp;TEXT(COUNTIF($L$3:L148, "1"), "0"), "")</f>
        <v>FIRE-114</v>
      </c>
      <c r="B148" s="83" t="s">
        <v>9</v>
      </c>
      <c r="C148" s="164" t="s">
        <v>2714</v>
      </c>
      <c r="D148" s="133"/>
      <c r="E148" s="214"/>
      <c r="F148" s="101">
        <v>1</v>
      </c>
      <c r="G148" s="88" t="s">
        <v>67</v>
      </c>
      <c r="I148" s="110">
        <f>IF(NOT(ISBLANK($B148)),VLOOKUP($B148,specdata,2,FALSE()),"")</f>
        <v>5</v>
      </c>
      <c r="J148" s="110">
        <f>VLOOKUP(G148,AvailabilityData,2,FALSE())</f>
        <v>0</v>
      </c>
      <c r="K148" s="110">
        <f>I148*J148</f>
        <v>0</v>
      </c>
      <c r="L148" s="43">
        <v>1</v>
      </c>
      <c r="N148" s="51" t="s">
        <v>78</v>
      </c>
    </row>
    <row r="149" spans="1:14" ht="15" customHeight="1" x14ac:dyDescent="0.3">
      <c r="A149" s="300"/>
      <c r="B149" s="146"/>
      <c r="C149" s="144" t="s">
        <v>2715</v>
      </c>
      <c r="D149" s="127"/>
      <c r="E149" s="223"/>
      <c r="F149" s="75"/>
      <c r="G149" s="411"/>
    </row>
    <row r="150" spans="1:14" ht="62.4" x14ac:dyDescent="0.3">
      <c r="A150" s="239" t="str">
        <f>IF(L150=1,"FIRE-"&amp;TEXT(COUNTIF($L$3:L150, "1"), "0"), "")</f>
        <v>FIRE-115</v>
      </c>
      <c r="B150" s="83" t="s">
        <v>10</v>
      </c>
      <c r="C150" s="164" t="s">
        <v>2716</v>
      </c>
      <c r="D150" s="133"/>
      <c r="E150" s="262"/>
      <c r="F150" s="116">
        <v>1</v>
      </c>
      <c r="G150" s="117" t="s">
        <v>67</v>
      </c>
      <c r="I150" s="110">
        <f>IF(NOT(ISBLANK($B150)),VLOOKUP($B150,specdata,2,FALSE()),"")</f>
        <v>1</v>
      </c>
      <c r="J150" s="110">
        <f>VLOOKUP(G150,AvailabilityData,2,FALSE())</f>
        <v>0</v>
      </c>
      <c r="K150" s="110">
        <f>I150*J150</f>
        <v>0</v>
      </c>
      <c r="L150" s="43">
        <v>1</v>
      </c>
      <c r="N150" s="51" t="s">
        <v>78</v>
      </c>
    </row>
    <row r="151" spans="1:14" ht="31.2" x14ac:dyDescent="0.3">
      <c r="A151" s="239" t="str">
        <f>IF(L151=1,"FIRE-"&amp;TEXT(COUNTIF($L$3:L151, "1"), "0"), "")</f>
        <v>FIRE-116</v>
      </c>
      <c r="B151" s="83" t="s">
        <v>10</v>
      </c>
      <c r="C151" s="164" t="s">
        <v>2717</v>
      </c>
      <c r="D151" s="133"/>
      <c r="E151" s="214"/>
      <c r="F151" s="101">
        <v>1</v>
      </c>
      <c r="G151" s="88" t="s">
        <v>67</v>
      </c>
      <c r="I151" s="110">
        <f>IF(NOT(ISBLANK($B151)),VLOOKUP($B151,specdata,2,FALSE()),"")</f>
        <v>1</v>
      </c>
      <c r="J151" s="110">
        <f>VLOOKUP(G151,AvailabilityData,2,FALSE())</f>
        <v>0</v>
      </c>
      <c r="K151" s="110">
        <f>I151*J151</f>
        <v>0</v>
      </c>
      <c r="L151" s="43">
        <v>1</v>
      </c>
      <c r="N151" s="51" t="s">
        <v>78</v>
      </c>
    </row>
    <row r="152" spans="1:14" ht="15" customHeight="1" x14ac:dyDescent="0.3">
      <c r="A152" s="302"/>
      <c r="B152" s="291"/>
      <c r="C152" s="122" t="s">
        <v>2718</v>
      </c>
      <c r="D152" s="123"/>
      <c r="E152" s="222"/>
      <c r="F152" s="125"/>
      <c r="G152" s="411"/>
    </row>
    <row r="153" spans="1:14" ht="15" customHeight="1" x14ac:dyDescent="0.3">
      <c r="A153" s="249"/>
      <c r="B153" s="53"/>
      <c r="C153" s="144" t="s">
        <v>2719</v>
      </c>
      <c r="D153" s="127"/>
      <c r="E153" s="223"/>
      <c r="F153" s="75"/>
      <c r="G153" s="411"/>
    </row>
    <row r="154" spans="1:14" ht="31.2" x14ac:dyDescent="0.3">
      <c r="A154" s="239" t="str">
        <f>IF(L154=1,"FIRE-"&amp;TEXT(COUNTIF($L$3:L154, "1"), "0"), "")</f>
        <v>FIRE-117</v>
      </c>
      <c r="B154" s="83" t="s">
        <v>9</v>
      </c>
      <c r="C154" s="164" t="s">
        <v>2720</v>
      </c>
      <c r="D154" s="133"/>
      <c r="E154" s="262"/>
      <c r="F154" s="116">
        <v>1</v>
      </c>
      <c r="G154" s="117" t="s">
        <v>67</v>
      </c>
      <c r="I154" s="110">
        <f>IF(NOT(ISBLANK($B154)),VLOOKUP($B154,specdata,2,FALSE()),"")</f>
        <v>5</v>
      </c>
      <c r="J154" s="110">
        <f>VLOOKUP(G154,AvailabilityData,2,FALSE())</f>
        <v>0</v>
      </c>
      <c r="K154" s="110">
        <f>I154*J154</f>
        <v>0</v>
      </c>
      <c r="L154" s="43">
        <v>1</v>
      </c>
      <c r="N154" s="51" t="s">
        <v>87</v>
      </c>
    </row>
    <row r="155" spans="1:14" ht="31.2" x14ac:dyDescent="0.3">
      <c r="A155" s="239" t="str">
        <f>IF(L155=1,"FIRE-"&amp;TEXT(COUNTIF($L$3:L155, "1"), "0"), "")</f>
        <v>FIRE-118</v>
      </c>
      <c r="B155" s="83" t="s">
        <v>10</v>
      </c>
      <c r="C155" s="164" t="s">
        <v>2721</v>
      </c>
      <c r="D155" s="133"/>
      <c r="E155" s="214"/>
      <c r="F155" s="101">
        <v>1</v>
      </c>
      <c r="G155" s="88" t="s">
        <v>67</v>
      </c>
      <c r="I155" s="110">
        <f>IF(NOT(ISBLANK($B155)),VLOOKUP($B155,specdata,2,FALSE()),"")</f>
        <v>1</v>
      </c>
      <c r="J155" s="110">
        <f>VLOOKUP(G155,AvailabilityData,2,FALSE())</f>
        <v>0</v>
      </c>
      <c r="K155" s="110">
        <f>I155*J155</f>
        <v>0</v>
      </c>
      <c r="L155" s="43">
        <v>1</v>
      </c>
      <c r="N155" s="51" t="s">
        <v>87</v>
      </c>
    </row>
    <row r="156" spans="1:14" ht="31.2" x14ac:dyDescent="0.3">
      <c r="A156" s="300"/>
      <c r="B156" s="146"/>
      <c r="C156" s="126" t="s">
        <v>2722</v>
      </c>
      <c r="D156" s="127"/>
      <c r="E156" s="223"/>
      <c r="F156" s="75"/>
      <c r="G156" s="411"/>
    </row>
    <row r="157" spans="1:14" ht="30" customHeight="1" x14ac:dyDescent="0.3">
      <c r="A157" s="239" t="str">
        <f>IF(L157=1,"FIRE-"&amp;TEXT(COUNTIF($L$3:L157, "1"), "0"), "")</f>
        <v>FIRE-119</v>
      </c>
      <c r="B157" s="83" t="s">
        <v>9</v>
      </c>
      <c r="C157" s="140" t="s">
        <v>2723</v>
      </c>
      <c r="D157" s="133"/>
      <c r="E157" s="262"/>
      <c r="F157" s="116">
        <v>1</v>
      </c>
      <c r="G157" s="117" t="s">
        <v>67</v>
      </c>
      <c r="I157" s="110">
        <f t="shared" ref="I157:I173" si="24">IF(NOT(ISBLANK($B157)),VLOOKUP($B157,specdata,2,FALSE()),"")</f>
        <v>5</v>
      </c>
      <c r="J157" s="110">
        <f t="shared" ref="J157:J173" si="25">VLOOKUP(G157,AvailabilityData,2,FALSE())</f>
        <v>0</v>
      </c>
      <c r="K157" s="110">
        <f t="shared" ref="K157:K173" si="26">I157*J157</f>
        <v>0</v>
      </c>
      <c r="L157" s="43">
        <v>1</v>
      </c>
      <c r="N157" s="51" t="s">
        <v>87</v>
      </c>
    </row>
    <row r="158" spans="1:14" ht="30" customHeight="1" x14ac:dyDescent="0.3">
      <c r="A158" s="239" t="str">
        <f>IF(L158=1,"FIRE-"&amp;TEXT(COUNTIF($L$3:L158, "1"), "0"), "")</f>
        <v>FIRE-120</v>
      </c>
      <c r="B158" s="83" t="s">
        <v>10</v>
      </c>
      <c r="C158" s="140" t="s">
        <v>2724</v>
      </c>
      <c r="D158" s="133"/>
      <c r="E158" s="214"/>
      <c r="F158" s="101">
        <v>1</v>
      </c>
      <c r="G158" s="102" t="s">
        <v>67</v>
      </c>
      <c r="I158" s="110">
        <f t="shared" si="24"/>
        <v>1</v>
      </c>
      <c r="J158" s="110">
        <f t="shared" si="25"/>
        <v>0</v>
      </c>
      <c r="K158" s="110">
        <f t="shared" si="26"/>
        <v>0</v>
      </c>
      <c r="L158" s="43">
        <v>1</v>
      </c>
      <c r="N158" s="51" t="s">
        <v>87</v>
      </c>
    </row>
    <row r="159" spans="1:14" ht="30" customHeight="1" x14ac:dyDescent="0.3">
      <c r="A159" s="239" t="str">
        <f>IF(L159=1,"FIRE-"&amp;TEXT(COUNTIF($L$3:L159, "1"), "0"), "")</f>
        <v>FIRE-121</v>
      </c>
      <c r="B159" s="83" t="s">
        <v>10</v>
      </c>
      <c r="C159" s="140" t="s">
        <v>2725</v>
      </c>
      <c r="D159" s="133"/>
      <c r="E159" s="214"/>
      <c r="F159" s="101">
        <v>1</v>
      </c>
      <c r="G159" s="102" t="s">
        <v>67</v>
      </c>
      <c r="I159" s="110">
        <f t="shared" si="24"/>
        <v>1</v>
      </c>
      <c r="J159" s="110">
        <f t="shared" si="25"/>
        <v>0</v>
      </c>
      <c r="K159" s="110">
        <f t="shared" si="26"/>
        <v>0</v>
      </c>
      <c r="L159" s="43">
        <v>1</v>
      </c>
      <c r="N159" s="51" t="s">
        <v>87</v>
      </c>
    </row>
    <row r="160" spans="1:14" ht="30" customHeight="1" x14ac:dyDescent="0.3">
      <c r="A160" s="239" t="str">
        <f>IF(L160=1,"FIRE-"&amp;TEXT(COUNTIF($L$3:L160, "1"), "0"), "")</f>
        <v>FIRE-122</v>
      </c>
      <c r="B160" s="83" t="s">
        <v>10</v>
      </c>
      <c r="C160" s="140" t="s">
        <v>2726</v>
      </c>
      <c r="D160" s="133"/>
      <c r="E160" s="214"/>
      <c r="F160" s="101">
        <v>1</v>
      </c>
      <c r="G160" s="102" t="s">
        <v>67</v>
      </c>
      <c r="I160" s="110">
        <f t="shared" si="24"/>
        <v>1</v>
      </c>
      <c r="J160" s="110">
        <f t="shared" si="25"/>
        <v>0</v>
      </c>
      <c r="K160" s="110">
        <f t="shared" si="26"/>
        <v>0</v>
      </c>
      <c r="L160" s="43">
        <v>1</v>
      </c>
      <c r="N160" s="51" t="s">
        <v>87</v>
      </c>
    </row>
    <row r="161" spans="1:14" ht="30" customHeight="1" x14ac:dyDescent="0.3">
      <c r="A161" s="239" t="str">
        <f>IF(L161=1,"FIRE-"&amp;TEXT(COUNTIF($L$3:L161, "1"), "0"), "")</f>
        <v>FIRE-123</v>
      </c>
      <c r="B161" s="83" t="s">
        <v>9</v>
      </c>
      <c r="C161" s="140" t="s">
        <v>2727</v>
      </c>
      <c r="D161" s="133"/>
      <c r="E161" s="214"/>
      <c r="F161" s="101">
        <v>1</v>
      </c>
      <c r="G161" s="102" t="s">
        <v>67</v>
      </c>
      <c r="I161" s="110">
        <f t="shared" si="24"/>
        <v>5</v>
      </c>
      <c r="J161" s="110">
        <f t="shared" si="25"/>
        <v>0</v>
      </c>
      <c r="K161" s="110">
        <f t="shared" si="26"/>
        <v>0</v>
      </c>
      <c r="L161" s="43">
        <v>1</v>
      </c>
      <c r="N161" s="51" t="s">
        <v>87</v>
      </c>
    </row>
    <row r="162" spans="1:14" ht="30" customHeight="1" x14ac:dyDescent="0.3">
      <c r="A162" s="239" t="str">
        <f>IF(L162=1,"FIRE-"&amp;TEXT(COUNTIF($L$3:L162, "1"), "0"), "")</f>
        <v>FIRE-124</v>
      </c>
      <c r="B162" s="83" t="s">
        <v>10</v>
      </c>
      <c r="C162" s="140" t="s">
        <v>2728</v>
      </c>
      <c r="D162" s="133"/>
      <c r="E162" s="214"/>
      <c r="F162" s="101">
        <v>1</v>
      </c>
      <c r="G162" s="102" t="s">
        <v>67</v>
      </c>
      <c r="I162" s="110">
        <f t="shared" si="24"/>
        <v>1</v>
      </c>
      <c r="J162" s="110">
        <f t="shared" si="25"/>
        <v>0</v>
      </c>
      <c r="K162" s="110">
        <f t="shared" si="26"/>
        <v>0</v>
      </c>
      <c r="L162" s="43">
        <v>1</v>
      </c>
      <c r="N162" s="51" t="s">
        <v>87</v>
      </c>
    </row>
    <row r="163" spans="1:14" ht="30" customHeight="1" x14ac:dyDescent="0.3">
      <c r="A163" s="239" t="str">
        <f>IF(L163=1,"FIRE-"&amp;TEXT(COUNTIF($L$3:L163, "1"), "0"), "")</f>
        <v>FIRE-125</v>
      </c>
      <c r="B163" s="83" t="s">
        <v>10</v>
      </c>
      <c r="C163" s="140" t="s">
        <v>2729</v>
      </c>
      <c r="D163" s="133"/>
      <c r="E163" s="214"/>
      <c r="F163" s="101">
        <v>1</v>
      </c>
      <c r="G163" s="102" t="s">
        <v>67</v>
      </c>
      <c r="I163" s="110">
        <f t="shared" si="24"/>
        <v>1</v>
      </c>
      <c r="J163" s="110">
        <f t="shared" si="25"/>
        <v>0</v>
      </c>
      <c r="K163" s="110">
        <f t="shared" si="26"/>
        <v>0</v>
      </c>
      <c r="L163" s="43">
        <v>1</v>
      </c>
      <c r="N163" s="51" t="s">
        <v>87</v>
      </c>
    </row>
    <row r="164" spans="1:14" ht="30" customHeight="1" x14ac:dyDescent="0.3">
      <c r="A164" s="239" t="str">
        <f>IF(L164=1,"FIRE-"&amp;TEXT(COUNTIF($L$3:L164, "1"), "0"), "")</f>
        <v>FIRE-126</v>
      </c>
      <c r="B164" s="83" t="s">
        <v>9</v>
      </c>
      <c r="C164" s="164" t="s">
        <v>2730</v>
      </c>
      <c r="D164" s="133"/>
      <c r="E164" s="214"/>
      <c r="F164" s="101">
        <v>1</v>
      </c>
      <c r="G164" s="102" t="s">
        <v>67</v>
      </c>
      <c r="I164" s="110">
        <f t="shared" si="24"/>
        <v>5</v>
      </c>
      <c r="J164" s="110">
        <f t="shared" si="25"/>
        <v>0</v>
      </c>
      <c r="K164" s="110">
        <f t="shared" si="26"/>
        <v>0</v>
      </c>
      <c r="L164" s="43">
        <v>1</v>
      </c>
      <c r="N164" s="51" t="s">
        <v>87</v>
      </c>
    </row>
    <row r="165" spans="1:14" ht="46.8" x14ac:dyDescent="0.3">
      <c r="A165" s="239" t="str">
        <f>IF(L165=1,"FIRE-"&amp;TEXT(COUNTIF($L$3:L165, "1"), "0"), "")</f>
        <v>FIRE-127</v>
      </c>
      <c r="B165" s="83" t="s">
        <v>9</v>
      </c>
      <c r="C165" s="164" t="s">
        <v>2731</v>
      </c>
      <c r="D165" s="133"/>
      <c r="E165" s="214"/>
      <c r="F165" s="101">
        <v>1</v>
      </c>
      <c r="G165" s="102" t="s">
        <v>67</v>
      </c>
      <c r="I165" s="110">
        <f t="shared" si="24"/>
        <v>5</v>
      </c>
      <c r="J165" s="110">
        <f t="shared" si="25"/>
        <v>0</v>
      </c>
      <c r="K165" s="110">
        <f t="shared" si="26"/>
        <v>0</v>
      </c>
      <c r="L165" s="43">
        <v>1</v>
      </c>
      <c r="N165" s="51" t="s">
        <v>87</v>
      </c>
    </row>
    <row r="166" spans="1:14" ht="30" customHeight="1" x14ac:dyDescent="0.3">
      <c r="A166" s="239" t="str">
        <f>IF(L166=1,"FIRE-"&amp;TEXT(COUNTIF($L$3:L166, "1"), "0"), "")</f>
        <v>FIRE-128</v>
      </c>
      <c r="B166" s="83" t="s">
        <v>10</v>
      </c>
      <c r="C166" s="164" t="s">
        <v>2732</v>
      </c>
      <c r="D166" s="133"/>
      <c r="E166" s="214"/>
      <c r="F166" s="101">
        <v>1</v>
      </c>
      <c r="G166" s="102" t="s">
        <v>67</v>
      </c>
      <c r="I166" s="110">
        <f t="shared" si="24"/>
        <v>1</v>
      </c>
      <c r="J166" s="110">
        <f t="shared" si="25"/>
        <v>0</v>
      </c>
      <c r="K166" s="110">
        <f t="shared" si="26"/>
        <v>0</v>
      </c>
      <c r="L166" s="43">
        <v>1</v>
      </c>
      <c r="N166" s="51" t="s">
        <v>87</v>
      </c>
    </row>
    <row r="167" spans="1:14" ht="31.2" x14ac:dyDescent="0.3">
      <c r="A167" s="239" t="str">
        <f>IF(L167=1,"FIRE-"&amp;TEXT(COUNTIF($L$3:L167, "1"), "0"), "")</f>
        <v>FIRE-129</v>
      </c>
      <c r="B167" s="83" t="s">
        <v>9</v>
      </c>
      <c r="C167" s="164" t="s">
        <v>2733</v>
      </c>
      <c r="D167" s="133"/>
      <c r="E167" s="214"/>
      <c r="F167" s="101">
        <v>1</v>
      </c>
      <c r="G167" s="102" t="s">
        <v>67</v>
      </c>
      <c r="I167" s="110">
        <f t="shared" si="24"/>
        <v>5</v>
      </c>
      <c r="J167" s="110">
        <f t="shared" si="25"/>
        <v>0</v>
      </c>
      <c r="K167" s="110">
        <f t="shared" si="26"/>
        <v>0</v>
      </c>
      <c r="L167" s="43">
        <v>1</v>
      </c>
      <c r="N167" s="51" t="s">
        <v>87</v>
      </c>
    </row>
    <row r="168" spans="1:14" ht="30" customHeight="1" x14ac:dyDescent="0.3">
      <c r="A168" s="239" t="str">
        <f>IF(L168=1,"FIRE-"&amp;TEXT(COUNTIF($L$3:L168, "1"), "0"), "")</f>
        <v>FIRE-130</v>
      </c>
      <c r="B168" s="83" t="s">
        <v>10</v>
      </c>
      <c r="C168" s="164" t="s">
        <v>2734</v>
      </c>
      <c r="D168" s="133"/>
      <c r="E168" s="214"/>
      <c r="F168" s="101">
        <v>1</v>
      </c>
      <c r="G168" s="102" t="s">
        <v>67</v>
      </c>
      <c r="I168" s="110">
        <f t="shared" si="24"/>
        <v>1</v>
      </c>
      <c r="J168" s="110">
        <f t="shared" si="25"/>
        <v>0</v>
      </c>
      <c r="K168" s="110">
        <f t="shared" si="26"/>
        <v>0</v>
      </c>
      <c r="L168" s="43">
        <v>1</v>
      </c>
      <c r="N168" s="51" t="s">
        <v>87</v>
      </c>
    </row>
    <row r="169" spans="1:14" ht="31.2" x14ac:dyDescent="0.3">
      <c r="A169" s="239" t="str">
        <f>IF(L169=1,"FIRE-"&amp;TEXT(COUNTIF($L$3:L169, "1"), "0"), "")</f>
        <v>FIRE-131</v>
      </c>
      <c r="B169" s="83" t="s">
        <v>10</v>
      </c>
      <c r="C169" s="164" t="s">
        <v>2735</v>
      </c>
      <c r="D169" s="133"/>
      <c r="E169" s="214"/>
      <c r="F169" s="101">
        <v>1</v>
      </c>
      <c r="G169" s="102" t="s">
        <v>67</v>
      </c>
      <c r="I169" s="110">
        <f t="shared" si="24"/>
        <v>1</v>
      </c>
      <c r="J169" s="110">
        <f t="shared" si="25"/>
        <v>0</v>
      </c>
      <c r="K169" s="110">
        <f t="shared" si="26"/>
        <v>0</v>
      </c>
      <c r="L169" s="43">
        <v>1</v>
      </c>
      <c r="N169" s="51" t="s">
        <v>87</v>
      </c>
    </row>
    <row r="170" spans="1:14" ht="31.2" x14ac:dyDescent="0.3">
      <c r="A170" s="239" t="str">
        <f>IF(L170=1,"FIRE-"&amp;TEXT(COUNTIF($L$3:L170, "1"), "0"), "")</f>
        <v>FIRE-132</v>
      </c>
      <c r="B170" s="83" t="s">
        <v>10</v>
      </c>
      <c r="C170" s="164" t="s">
        <v>2736</v>
      </c>
      <c r="D170" s="133"/>
      <c r="E170" s="214"/>
      <c r="F170" s="101">
        <v>1</v>
      </c>
      <c r="G170" s="102" t="s">
        <v>67</v>
      </c>
      <c r="I170" s="110">
        <f t="shared" si="24"/>
        <v>1</v>
      </c>
      <c r="J170" s="110">
        <f t="shared" si="25"/>
        <v>0</v>
      </c>
      <c r="K170" s="110">
        <f t="shared" si="26"/>
        <v>0</v>
      </c>
      <c r="L170" s="43">
        <v>1</v>
      </c>
      <c r="N170" s="51" t="s">
        <v>87</v>
      </c>
    </row>
    <row r="171" spans="1:14" ht="62.4" x14ac:dyDescent="0.3">
      <c r="A171" s="239" t="str">
        <f>IF(L171=1,"FIRE-"&amp;TEXT(COUNTIF($L$3:L171, "1"), "0"), "")</f>
        <v>FIRE-133</v>
      </c>
      <c r="B171" s="83" t="s">
        <v>10</v>
      </c>
      <c r="C171" s="164" t="s">
        <v>2737</v>
      </c>
      <c r="D171" s="133"/>
      <c r="E171" s="214"/>
      <c r="F171" s="101">
        <v>1</v>
      </c>
      <c r="G171" s="102" t="s">
        <v>67</v>
      </c>
      <c r="I171" s="110">
        <f t="shared" si="24"/>
        <v>1</v>
      </c>
      <c r="J171" s="110">
        <f t="shared" si="25"/>
        <v>0</v>
      </c>
      <c r="K171" s="110">
        <f t="shared" si="26"/>
        <v>0</v>
      </c>
      <c r="L171" s="43">
        <v>1</v>
      </c>
      <c r="N171" s="51" t="s">
        <v>87</v>
      </c>
    </row>
    <row r="172" spans="1:14" ht="30" customHeight="1" x14ac:dyDescent="0.3">
      <c r="A172" s="239" t="str">
        <f>IF(L172=1,"FIRE-"&amp;TEXT(COUNTIF($L$3:L172, "1"), "0"), "")</f>
        <v>FIRE-134</v>
      </c>
      <c r="B172" s="83" t="s">
        <v>10</v>
      </c>
      <c r="C172" s="164" t="s">
        <v>2738</v>
      </c>
      <c r="D172" s="133"/>
      <c r="E172" s="214"/>
      <c r="F172" s="101">
        <v>1</v>
      </c>
      <c r="G172" s="102" t="s">
        <v>67</v>
      </c>
      <c r="I172" s="110">
        <f t="shared" si="24"/>
        <v>1</v>
      </c>
      <c r="J172" s="110">
        <f t="shared" si="25"/>
        <v>0</v>
      </c>
      <c r="K172" s="110">
        <f t="shared" si="26"/>
        <v>0</v>
      </c>
      <c r="L172" s="43">
        <v>1</v>
      </c>
      <c r="N172" s="51" t="s">
        <v>87</v>
      </c>
    </row>
    <row r="173" spans="1:14" ht="30" customHeight="1" x14ac:dyDescent="0.3">
      <c r="A173" s="239" t="str">
        <f>IF(L173=1,"FIRE-"&amp;TEXT(COUNTIF($L$3:L173, "1"), "0"), "")</f>
        <v>FIRE-135</v>
      </c>
      <c r="B173" s="83" t="s">
        <v>10</v>
      </c>
      <c r="C173" s="164" t="s">
        <v>2739</v>
      </c>
      <c r="D173" s="133"/>
      <c r="E173" s="214"/>
      <c r="F173" s="101">
        <v>1</v>
      </c>
      <c r="G173" s="88" t="s">
        <v>67</v>
      </c>
      <c r="I173" s="110">
        <f t="shared" si="24"/>
        <v>1</v>
      </c>
      <c r="J173" s="110">
        <f t="shared" si="25"/>
        <v>0</v>
      </c>
      <c r="K173" s="110">
        <f t="shared" si="26"/>
        <v>0</v>
      </c>
      <c r="L173" s="43">
        <v>1</v>
      </c>
      <c r="N173" s="51" t="s">
        <v>87</v>
      </c>
    </row>
    <row r="174" spans="1:14" ht="15" customHeight="1" x14ac:dyDescent="0.3">
      <c r="A174" s="300"/>
      <c r="B174" s="146"/>
      <c r="C174" s="144" t="s">
        <v>2740</v>
      </c>
      <c r="D174" s="127"/>
      <c r="E174" s="223"/>
      <c r="F174" s="75"/>
      <c r="G174" s="411"/>
    </row>
    <row r="175" spans="1:14" ht="31.2" x14ac:dyDescent="0.3">
      <c r="A175" s="239" t="str">
        <f>IF(L175=1,"FIRE-"&amp;TEXT(COUNTIF($L$3:L175, "1"), "0"), "")</f>
        <v>FIRE-136</v>
      </c>
      <c r="B175" s="83" t="s">
        <v>10</v>
      </c>
      <c r="C175" s="164" t="s">
        <v>2741</v>
      </c>
      <c r="D175" s="133"/>
      <c r="E175" s="262"/>
      <c r="F175" s="116">
        <v>1</v>
      </c>
      <c r="G175" s="117" t="s">
        <v>67</v>
      </c>
      <c r="I175" s="110">
        <f>IF(NOT(ISBLANK($B175)),VLOOKUP($B175,specdata,2,FALSE()),"")</f>
        <v>1</v>
      </c>
      <c r="J175" s="110">
        <f>VLOOKUP(G175,AvailabilityData,2,FALSE())</f>
        <v>0</v>
      </c>
      <c r="K175" s="110">
        <f>I175*J175</f>
        <v>0</v>
      </c>
      <c r="L175" s="43">
        <v>1</v>
      </c>
      <c r="N175" s="51" t="s">
        <v>87</v>
      </c>
    </row>
    <row r="176" spans="1:14" ht="30" customHeight="1" x14ac:dyDescent="0.3">
      <c r="A176" s="239" t="str">
        <f>IF(L176=1,"FIRE-"&amp;TEXT(COUNTIF($L$3:L176, "1"), "0"), "")</f>
        <v>FIRE-137</v>
      </c>
      <c r="B176" s="83" t="s">
        <v>10</v>
      </c>
      <c r="C176" s="164" t="s">
        <v>2742</v>
      </c>
      <c r="D176" s="133"/>
      <c r="E176" s="214"/>
      <c r="F176" s="101">
        <v>1</v>
      </c>
      <c r="G176" s="102" t="s">
        <v>67</v>
      </c>
      <c r="I176" s="110">
        <f>IF(NOT(ISBLANK($B176)),VLOOKUP($B176,specdata,2,FALSE()),"")</f>
        <v>1</v>
      </c>
      <c r="J176" s="110">
        <f>VLOOKUP(G176,AvailabilityData,2,FALSE())</f>
        <v>0</v>
      </c>
      <c r="K176" s="110">
        <f>I176*J176</f>
        <v>0</v>
      </c>
      <c r="L176" s="43">
        <v>1</v>
      </c>
      <c r="N176" s="51" t="s">
        <v>87</v>
      </c>
    </row>
    <row r="177" spans="1:14" ht="30" customHeight="1" x14ac:dyDescent="0.3">
      <c r="A177" s="239" t="str">
        <f>IF(L177=1,"FIRE-"&amp;TEXT(COUNTIF($L$3:L177, "1"), "0"), "")</f>
        <v>FIRE-138</v>
      </c>
      <c r="B177" s="83" t="s">
        <v>10</v>
      </c>
      <c r="C177" s="164" t="s">
        <v>2743</v>
      </c>
      <c r="D177" s="133"/>
      <c r="E177" s="214"/>
      <c r="F177" s="101">
        <v>1</v>
      </c>
      <c r="G177" s="88" t="s">
        <v>67</v>
      </c>
      <c r="I177" s="110">
        <f>IF(NOT(ISBLANK($B177)),VLOOKUP($B177,specdata,2,FALSE()),"")</f>
        <v>1</v>
      </c>
      <c r="J177" s="110">
        <f>VLOOKUP(G177,AvailabilityData,2,FALSE())</f>
        <v>0</v>
      </c>
      <c r="K177" s="110">
        <f>I177*J177</f>
        <v>0</v>
      </c>
      <c r="L177" s="43">
        <v>1</v>
      </c>
      <c r="N177" s="51" t="s">
        <v>87</v>
      </c>
    </row>
    <row r="178" spans="1:14" ht="15" customHeight="1" x14ac:dyDescent="0.3">
      <c r="A178" s="300"/>
      <c r="B178" s="146"/>
      <c r="C178" s="144" t="s">
        <v>2744</v>
      </c>
      <c r="D178" s="127"/>
      <c r="E178" s="223"/>
      <c r="F178" s="75"/>
      <c r="G178" s="411"/>
    </row>
    <row r="179" spans="1:14" ht="31.2" x14ac:dyDescent="0.3">
      <c r="A179" s="239" t="str">
        <f>IF(L179=1,"FIRE-"&amp;TEXT(COUNTIF($L$3:L179, "1"), "0"), "")</f>
        <v>FIRE-139</v>
      </c>
      <c r="B179" s="83" t="s">
        <v>10</v>
      </c>
      <c r="C179" s="119" t="s">
        <v>2745</v>
      </c>
      <c r="D179" s="130"/>
      <c r="E179" s="262"/>
      <c r="F179" s="116">
        <v>1</v>
      </c>
      <c r="G179" s="82" t="s">
        <v>67</v>
      </c>
      <c r="I179" s="110">
        <f>IF(NOT(ISBLANK($B179)),VLOOKUP($B179,specdata,2,FALSE()),"")</f>
        <v>1</v>
      </c>
      <c r="J179" s="110">
        <f>VLOOKUP(G179,AvailabilityData,2,FALSE())</f>
        <v>0</v>
      </c>
      <c r="K179" s="110">
        <f>I179*J179</f>
        <v>0</v>
      </c>
      <c r="L179" s="43">
        <v>1</v>
      </c>
      <c r="N179" s="51" t="s">
        <v>87</v>
      </c>
    </row>
    <row r="180" spans="1:14" ht="15" customHeight="1" x14ac:dyDescent="0.3">
      <c r="A180" s="300"/>
      <c r="B180" s="146"/>
      <c r="C180" s="141" t="s">
        <v>1842</v>
      </c>
      <c r="D180" s="127"/>
      <c r="E180" s="223"/>
      <c r="F180" s="75"/>
      <c r="G180" s="411"/>
    </row>
    <row r="181" spans="1:14" ht="31.2" x14ac:dyDescent="0.3">
      <c r="A181" s="239" t="str">
        <f>IF(L181=1,"FIRE-"&amp;TEXT(COUNTIF($L$3:L181, "1"), "0"), "")</f>
        <v>FIRE-140</v>
      </c>
      <c r="B181" s="83" t="s">
        <v>9</v>
      </c>
      <c r="C181" s="164" t="s">
        <v>2746</v>
      </c>
      <c r="D181" s="133"/>
      <c r="E181" s="262"/>
      <c r="F181" s="116">
        <v>1</v>
      </c>
      <c r="G181" s="117" t="s">
        <v>67</v>
      </c>
      <c r="I181" s="110">
        <f>IF(NOT(ISBLANK($B181)),VLOOKUP($B181,specdata,2,FALSE()),"")</f>
        <v>5</v>
      </c>
      <c r="J181" s="110">
        <f>VLOOKUP(G181,AvailabilityData,2,FALSE())</f>
        <v>0</v>
      </c>
      <c r="K181" s="110">
        <f>I181*J181</f>
        <v>0</v>
      </c>
      <c r="L181" s="43">
        <v>1</v>
      </c>
      <c r="N181" s="51" t="s">
        <v>78</v>
      </c>
    </row>
    <row r="182" spans="1:14" ht="30" customHeight="1" x14ac:dyDescent="0.3">
      <c r="A182" s="239" t="str">
        <f>IF(L182=1,"FIRE-"&amp;TEXT(COUNTIF($L$3:L182, "1"), "0"), "")</f>
        <v>FIRE-141</v>
      </c>
      <c r="B182" s="83" t="s">
        <v>10</v>
      </c>
      <c r="C182" s="164" t="s">
        <v>2747</v>
      </c>
      <c r="D182" s="133"/>
      <c r="E182" s="214"/>
      <c r="F182" s="101">
        <v>1</v>
      </c>
      <c r="G182" s="102" t="s">
        <v>67</v>
      </c>
      <c r="I182" s="110">
        <f>IF(NOT(ISBLANK($B182)),VLOOKUP($B182,specdata,2,FALSE()),"")</f>
        <v>1</v>
      </c>
      <c r="J182" s="110">
        <f>VLOOKUP(G182,AvailabilityData,2,FALSE())</f>
        <v>0</v>
      </c>
      <c r="K182" s="110">
        <f>I182*J182</f>
        <v>0</v>
      </c>
      <c r="L182" s="43">
        <v>1</v>
      </c>
      <c r="N182" s="51" t="s">
        <v>78</v>
      </c>
    </row>
    <row r="183" spans="1:14" ht="62.4" x14ac:dyDescent="0.3">
      <c r="A183" s="239" t="str">
        <f>IF(L183=1,"FIRE-"&amp;TEXT(COUNTIF($L$3:L183, "1"), "0"), "")</f>
        <v>FIRE-142</v>
      </c>
      <c r="B183" s="83" t="s">
        <v>9</v>
      </c>
      <c r="C183" s="164" t="s">
        <v>2748</v>
      </c>
      <c r="D183" s="133"/>
      <c r="E183" s="214"/>
      <c r="F183" s="101">
        <v>1</v>
      </c>
      <c r="G183" s="102" t="s">
        <v>67</v>
      </c>
      <c r="I183" s="110">
        <f>IF(NOT(ISBLANK($B183)),VLOOKUP($B183,specdata,2,FALSE()),"")</f>
        <v>5</v>
      </c>
      <c r="J183" s="110">
        <f>VLOOKUP(G183,AvailabilityData,2,FALSE())</f>
        <v>0</v>
      </c>
      <c r="K183" s="110">
        <f>I183*J183</f>
        <v>0</v>
      </c>
      <c r="L183" s="43">
        <v>1</v>
      </c>
      <c r="N183" s="51" t="s">
        <v>78</v>
      </c>
    </row>
    <row r="184" spans="1:14" ht="30" customHeight="1" x14ac:dyDescent="0.3">
      <c r="A184" s="239" t="str">
        <f>IF(L184=1,"FIRE-"&amp;TEXT(COUNTIF($L$3:L184, "1"), "0"), "")</f>
        <v>FIRE-143</v>
      </c>
      <c r="B184" s="83" t="s">
        <v>10</v>
      </c>
      <c r="C184" s="164" t="s">
        <v>2749</v>
      </c>
      <c r="D184" s="133"/>
      <c r="E184" s="214"/>
      <c r="F184" s="101">
        <v>1</v>
      </c>
      <c r="G184" s="88" t="s">
        <v>67</v>
      </c>
      <c r="I184" s="110">
        <f>IF(NOT(ISBLANK($B184)),VLOOKUP($B184,specdata,2,FALSE()),"")</f>
        <v>1</v>
      </c>
      <c r="J184" s="110">
        <f>VLOOKUP(G184,AvailabilityData,2,FALSE())</f>
        <v>0</v>
      </c>
      <c r="K184" s="110">
        <f>I184*J184</f>
        <v>0</v>
      </c>
      <c r="L184" s="43">
        <v>1</v>
      </c>
      <c r="N184" s="51" t="s">
        <v>78</v>
      </c>
    </row>
    <row r="185" spans="1:14" x14ac:dyDescent="0.3">
      <c r="A185" s="364"/>
      <c r="B185" s="365"/>
      <c r="C185" s="144" t="s">
        <v>2751</v>
      </c>
      <c r="D185" s="230"/>
      <c r="E185" s="231"/>
      <c r="F185" s="232"/>
      <c r="G185" s="411"/>
    </row>
    <row r="186" spans="1:14" ht="31.2" x14ac:dyDescent="0.3">
      <c r="A186" s="239" t="str">
        <f>IF(L186=1,"FIRE-"&amp;TEXT(COUNTIF($L$3:L186, "1"), "0"), "")</f>
        <v>FIRE-144</v>
      </c>
      <c r="B186" s="83" t="s">
        <v>10</v>
      </c>
      <c r="C186" s="164" t="s">
        <v>2752</v>
      </c>
      <c r="D186" s="133"/>
      <c r="E186" s="262"/>
      <c r="F186" s="116">
        <v>1</v>
      </c>
      <c r="G186" s="117" t="s">
        <v>67</v>
      </c>
      <c r="I186" s="110">
        <f>IF(NOT(ISBLANK($B186)),VLOOKUP($B186,specdata,2,FALSE()),"")</f>
        <v>1</v>
      </c>
      <c r="J186" s="110">
        <f>VLOOKUP(G186,AvailabilityData,2,FALSE())</f>
        <v>0</v>
      </c>
      <c r="K186" s="110">
        <f>I186*J186</f>
        <v>0</v>
      </c>
      <c r="L186" s="43">
        <v>1</v>
      </c>
      <c r="N186" s="51" t="s">
        <v>87</v>
      </c>
    </row>
    <row r="187" spans="1:14" ht="30" customHeight="1" x14ac:dyDescent="0.3">
      <c r="A187" s="239" t="str">
        <f>IF(L187=1,"FIRE-"&amp;TEXT(COUNTIF($L$3:L187, "1"), "0"), "")</f>
        <v>FIRE-145</v>
      </c>
      <c r="B187" s="83" t="s">
        <v>10</v>
      </c>
      <c r="C187" s="164" t="s">
        <v>2753</v>
      </c>
      <c r="D187" s="133"/>
      <c r="E187" s="214"/>
      <c r="F187" s="101">
        <v>1</v>
      </c>
      <c r="G187" s="102" t="s">
        <v>67</v>
      </c>
      <c r="I187" s="110">
        <f>IF(NOT(ISBLANK($B187)),VLOOKUP($B187,specdata,2,FALSE()),"")</f>
        <v>1</v>
      </c>
      <c r="J187" s="110">
        <f>VLOOKUP(G187,AvailabilityData,2,FALSE())</f>
        <v>0</v>
      </c>
      <c r="K187" s="110">
        <f>I187*J187</f>
        <v>0</v>
      </c>
      <c r="L187" s="43">
        <v>1</v>
      </c>
      <c r="N187" s="51" t="s">
        <v>87</v>
      </c>
    </row>
    <row r="188" spans="1:14" ht="31.2" x14ac:dyDescent="0.3">
      <c r="A188" s="239" t="str">
        <f>IF(L188=1,"FIRE-"&amp;TEXT(COUNTIF($L$3:L188, "1"), "0"), "")</f>
        <v>FIRE-146</v>
      </c>
      <c r="B188" s="83" t="s">
        <v>10</v>
      </c>
      <c r="C188" s="164" t="s">
        <v>2754</v>
      </c>
      <c r="D188" s="133"/>
      <c r="E188" s="214"/>
      <c r="F188" s="101">
        <v>1</v>
      </c>
      <c r="G188" s="102" t="s">
        <v>67</v>
      </c>
      <c r="I188" s="110">
        <f>IF(NOT(ISBLANK($B188)),VLOOKUP($B188,specdata,2,FALSE()),"")</f>
        <v>1</v>
      </c>
      <c r="J188" s="110">
        <f>VLOOKUP(G188,AvailabilityData,2,FALSE())</f>
        <v>0</v>
      </c>
      <c r="K188" s="110">
        <f>I188*J188</f>
        <v>0</v>
      </c>
      <c r="L188" s="43">
        <v>1</v>
      </c>
      <c r="N188" s="51" t="s">
        <v>87</v>
      </c>
    </row>
    <row r="189" spans="1:14" ht="46.8" x14ac:dyDescent="0.3">
      <c r="A189" s="239" t="str">
        <f>IF(L189=1,"FIRE-"&amp;TEXT(COUNTIF($L$3:L189, "1"), "0"), "")</f>
        <v>FIRE-147</v>
      </c>
      <c r="B189" s="83" t="s">
        <v>10</v>
      </c>
      <c r="C189" s="164" t="s">
        <v>2755</v>
      </c>
      <c r="D189" s="133"/>
      <c r="E189" s="214"/>
      <c r="F189" s="101">
        <v>1</v>
      </c>
      <c r="G189" s="102" t="s">
        <v>67</v>
      </c>
      <c r="I189" s="110">
        <f>IF(NOT(ISBLANK($B189)),VLOOKUP($B189,specdata,2,FALSE()),"")</f>
        <v>1</v>
      </c>
      <c r="J189" s="110">
        <f>VLOOKUP(G189,AvailabilityData,2,FALSE())</f>
        <v>0</v>
      </c>
      <c r="K189" s="110">
        <f>I189*J189</f>
        <v>0</v>
      </c>
      <c r="L189" s="43">
        <v>1</v>
      </c>
      <c r="N189" s="51" t="s">
        <v>87</v>
      </c>
    </row>
    <row r="190" spans="1:14" ht="62.4" x14ac:dyDescent="0.3">
      <c r="A190" s="239" t="str">
        <f>IF(L190=1,"FIRE-"&amp;TEXT(COUNTIF($L$3:L190, "1"), "0"), "")</f>
        <v>FIRE-148</v>
      </c>
      <c r="B190" s="83" t="s">
        <v>10</v>
      </c>
      <c r="C190" s="164" t="s">
        <v>2750</v>
      </c>
      <c r="D190" s="133"/>
      <c r="E190" s="214"/>
      <c r="F190" s="101">
        <v>1</v>
      </c>
      <c r="G190" s="88" t="s">
        <v>67</v>
      </c>
      <c r="I190" s="110">
        <f>IF(NOT(ISBLANK($B190)),VLOOKUP($B190,specdata,2,FALSE()),"")</f>
        <v>1</v>
      </c>
      <c r="J190" s="110">
        <f>VLOOKUP(G190,AvailabilityData,2,FALSE())</f>
        <v>0</v>
      </c>
      <c r="K190" s="110">
        <f>I190*J190</f>
        <v>0</v>
      </c>
      <c r="L190" s="43">
        <v>1</v>
      </c>
      <c r="N190" s="51" t="s">
        <v>87</v>
      </c>
    </row>
    <row r="191" spans="1:14" ht="15" customHeight="1" x14ac:dyDescent="0.3">
      <c r="A191" s="300"/>
      <c r="B191" s="146"/>
      <c r="C191" s="144" t="s">
        <v>2756</v>
      </c>
      <c r="D191" s="127"/>
      <c r="E191" s="223"/>
      <c r="F191" s="75"/>
      <c r="G191" s="411"/>
    </row>
    <row r="192" spans="1:14" ht="62.4" x14ac:dyDescent="0.3">
      <c r="A192" s="239" t="str">
        <f>IF(L192=1,"FIRE-"&amp;TEXT(COUNTIF($L$3:L192, "1"), "0"), "")</f>
        <v>FIRE-149</v>
      </c>
      <c r="B192" s="83" t="s">
        <v>10</v>
      </c>
      <c r="C192" s="164" t="s">
        <v>2757</v>
      </c>
      <c r="D192" s="133"/>
      <c r="E192" s="262"/>
      <c r="F192" s="116">
        <v>1</v>
      </c>
      <c r="G192" s="117" t="s">
        <v>67</v>
      </c>
      <c r="I192" s="110">
        <f>IF(NOT(ISBLANK($B192)),VLOOKUP($B192,specdata,2,FALSE()),"")</f>
        <v>1</v>
      </c>
      <c r="J192" s="110">
        <f>VLOOKUP(G192,AvailabilityData,2,FALSE())</f>
        <v>0</v>
      </c>
      <c r="K192" s="110">
        <f>I192*J192</f>
        <v>0</v>
      </c>
      <c r="L192" s="43">
        <v>1</v>
      </c>
      <c r="N192" s="51" t="s">
        <v>87</v>
      </c>
    </row>
    <row r="193" spans="1:14" ht="31.2" x14ac:dyDescent="0.3">
      <c r="A193" s="239" t="str">
        <f>IF(L193=1,"FIRE-"&amp;TEXT(COUNTIF($L$3:L193, "1"), "0"), "")</f>
        <v>FIRE-150</v>
      </c>
      <c r="B193" s="83" t="s">
        <v>10</v>
      </c>
      <c r="C193" s="164" t="s">
        <v>2758</v>
      </c>
      <c r="D193" s="133"/>
      <c r="E193" s="214"/>
      <c r="F193" s="101">
        <v>1</v>
      </c>
      <c r="G193" s="88" t="s">
        <v>67</v>
      </c>
      <c r="I193" s="110">
        <f>IF(NOT(ISBLANK($B193)),VLOOKUP($B193,specdata,2,FALSE()),"")</f>
        <v>1</v>
      </c>
      <c r="J193" s="110">
        <f>VLOOKUP(G193,AvailabilityData,2,FALSE())</f>
        <v>0</v>
      </c>
      <c r="K193" s="110">
        <f>I193*J193</f>
        <v>0</v>
      </c>
      <c r="L193" s="43">
        <v>1</v>
      </c>
      <c r="N193" s="51" t="s">
        <v>87</v>
      </c>
    </row>
    <row r="194" spans="1:14" ht="15" customHeight="1" x14ac:dyDescent="0.3">
      <c r="A194" s="300"/>
      <c r="B194" s="146"/>
      <c r="C194" s="141" t="s">
        <v>2759</v>
      </c>
      <c r="D194" s="127"/>
      <c r="E194" s="223"/>
      <c r="F194" s="75"/>
      <c r="G194" s="411"/>
    </row>
    <row r="195" spans="1:14" ht="62.4" x14ac:dyDescent="0.3">
      <c r="A195" s="239" t="str">
        <f>IF(L195=1,"FIRE-"&amp;TEXT(COUNTIF($L$3:L195, "1"), "0"), "")</f>
        <v>FIRE-151</v>
      </c>
      <c r="B195" s="83" t="s">
        <v>9</v>
      </c>
      <c r="C195" s="164" t="s">
        <v>2760</v>
      </c>
      <c r="D195" s="133"/>
      <c r="E195" s="262"/>
      <c r="F195" s="116">
        <v>1</v>
      </c>
      <c r="G195" s="117" t="s">
        <v>67</v>
      </c>
      <c r="I195" s="110">
        <f>IF(NOT(ISBLANK($B195)),VLOOKUP($B195,specdata,2,FALSE()),"")</f>
        <v>5</v>
      </c>
      <c r="J195" s="110">
        <f>VLOOKUP(G195,AvailabilityData,2,FALSE())</f>
        <v>0</v>
      </c>
      <c r="K195" s="110">
        <f>I195*J195</f>
        <v>0</v>
      </c>
      <c r="L195" s="43">
        <v>1</v>
      </c>
      <c r="N195" s="51" t="s">
        <v>78</v>
      </c>
    </row>
    <row r="196" spans="1:14" ht="62.4" x14ac:dyDescent="0.3">
      <c r="A196" s="239" t="str">
        <f>IF(L196=1,"FIRE-"&amp;TEXT(COUNTIF($L$3:L196, "1"), "0"), "")</f>
        <v>FIRE-152</v>
      </c>
      <c r="B196" s="83" t="s">
        <v>10</v>
      </c>
      <c r="C196" s="164" t="s">
        <v>2761</v>
      </c>
      <c r="D196" s="133"/>
      <c r="E196" s="214"/>
      <c r="F196" s="101">
        <v>1</v>
      </c>
      <c r="G196" s="102" t="s">
        <v>67</v>
      </c>
      <c r="I196" s="110">
        <f>IF(NOT(ISBLANK($B196)),VLOOKUP($B196,specdata,2,FALSE()),"")</f>
        <v>1</v>
      </c>
      <c r="J196" s="110">
        <f>VLOOKUP(G196,AvailabilityData,2,FALSE())</f>
        <v>0</v>
      </c>
      <c r="K196" s="110">
        <f>I196*J196</f>
        <v>0</v>
      </c>
      <c r="L196" s="43">
        <v>1</v>
      </c>
      <c r="N196" s="51" t="s">
        <v>78</v>
      </c>
    </row>
    <row r="197" spans="1:14" ht="46.8" x14ac:dyDescent="0.3">
      <c r="A197" s="239" t="str">
        <f>IF(L197=1,"FIRE-"&amp;TEXT(COUNTIF($L$3:L197, "1"), "0"), "")</f>
        <v>FIRE-153</v>
      </c>
      <c r="B197" s="83" t="s">
        <v>10</v>
      </c>
      <c r="C197" s="164" t="s">
        <v>2762</v>
      </c>
      <c r="D197" s="133"/>
      <c r="E197" s="214"/>
      <c r="F197" s="101">
        <v>1</v>
      </c>
      <c r="G197" s="102" t="s">
        <v>67</v>
      </c>
      <c r="I197" s="110">
        <f>IF(NOT(ISBLANK($B197)),VLOOKUP($B197,specdata,2,FALSE()),"")</f>
        <v>1</v>
      </c>
      <c r="J197" s="110">
        <f>VLOOKUP(G197,AvailabilityData,2,FALSE())</f>
        <v>0</v>
      </c>
      <c r="K197" s="110">
        <f>I197*J197</f>
        <v>0</v>
      </c>
      <c r="L197" s="43">
        <v>1</v>
      </c>
      <c r="N197" s="51" t="s">
        <v>78</v>
      </c>
    </row>
    <row r="198" spans="1:14" ht="31.2" x14ac:dyDescent="0.3">
      <c r="A198" s="239" t="str">
        <f>IF(L198=1,"FIRE-"&amp;TEXT(COUNTIF($L$3:L198, "1"), "0"), "")</f>
        <v>FIRE-154</v>
      </c>
      <c r="B198" s="83" t="s">
        <v>10</v>
      </c>
      <c r="C198" s="164" t="s">
        <v>2497</v>
      </c>
      <c r="D198" s="133"/>
      <c r="E198" s="214"/>
      <c r="F198" s="101">
        <v>1</v>
      </c>
      <c r="G198" s="88" t="s">
        <v>67</v>
      </c>
      <c r="I198" s="110">
        <f>IF(NOT(ISBLANK($B198)),VLOOKUP($B198,specdata,2,FALSE()),"")</f>
        <v>1</v>
      </c>
      <c r="J198" s="110">
        <f>VLOOKUP(G198,AvailabilityData,2,FALSE())</f>
        <v>0</v>
      </c>
      <c r="K198" s="110">
        <f>I198*J198</f>
        <v>0</v>
      </c>
      <c r="L198" s="43">
        <v>1</v>
      </c>
      <c r="N198" s="51" t="s">
        <v>78</v>
      </c>
    </row>
    <row r="199" spans="1:14" ht="31.2" x14ac:dyDescent="0.3">
      <c r="A199" s="300"/>
      <c r="B199" s="146"/>
      <c r="C199" s="126" t="s">
        <v>2763</v>
      </c>
      <c r="D199" s="127"/>
      <c r="E199" s="223"/>
      <c r="F199" s="75"/>
      <c r="G199" s="411"/>
    </row>
    <row r="200" spans="1:14" ht="30" customHeight="1" x14ac:dyDescent="0.3">
      <c r="A200" s="239" t="str">
        <f>IF(L200=1,"FIRE-"&amp;TEXT(COUNTIF($L$3:L200, "1"), "0"), "")</f>
        <v>FIRE-155</v>
      </c>
      <c r="B200" s="83" t="s">
        <v>10</v>
      </c>
      <c r="C200" s="140" t="s">
        <v>2764</v>
      </c>
      <c r="D200" s="133"/>
      <c r="E200" s="262"/>
      <c r="F200" s="116">
        <v>1</v>
      </c>
      <c r="G200" s="117" t="s">
        <v>67</v>
      </c>
      <c r="I200" s="110">
        <f t="shared" ref="I200:I206" si="27">IF(NOT(ISBLANK($B200)),VLOOKUP($B200,specdata,2,FALSE()),"")</f>
        <v>1</v>
      </c>
      <c r="J200" s="110">
        <f t="shared" ref="J200:J206" si="28">VLOOKUP(G200,AvailabilityData,2,FALSE())</f>
        <v>0</v>
      </c>
      <c r="K200" s="110">
        <f t="shared" ref="K200:K206" si="29">I200*J200</f>
        <v>0</v>
      </c>
      <c r="L200" s="43">
        <v>1</v>
      </c>
      <c r="N200" s="51" t="s">
        <v>78</v>
      </c>
    </row>
    <row r="201" spans="1:14" ht="30" customHeight="1" x14ac:dyDescent="0.3">
      <c r="A201" s="239" t="str">
        <f>IF(L201=1,"FIRE-"&amp;TEXT(COUNTIF($L$3:L201, "1"), "0"), "")</f>
        <v>FIRE-156</v>
      </c>
      <c r="B201" s="83" t="s">
        <v>10</v>
      </c>
      <c r="C201" s="140" t="s">
        <v>2765</v>
      </c>
      <c r="D201" s="133"/>
      <c r="E201" s="214"/>
      <c r="F201" s="101">
        <v>1</v>
      </c>
      <c r="G201" s="102" t="s">
        <v>67</v>
      </c>
      <c r="I201" s="110">
        <f t="shared" si="27"/>
        <v>1</v>
      </c>
      <c r="J201" s="110">
        <f t="shared" si="28"/>
        <v>0</v>
      </c>
      <c r="K201" s="110">
        <f t="shared" si="29"/>
        <v>0</v>
      </c>
      <c r="L201" s="43">
        <v>1</v>
      </c>
      <c r="N201" s="51" t="s">
        <v>78</v>
      </c>
    </row>
    <row r="202" spans="1:14" ht="30" customHeight="1" x14ac:dyDescent="0.3">
      <c r="A202" s="239" t="str">
        <f>IF(L202=1,"FIRE-"&amp;TEXT(COUNTIF($L$3:L202, "1"), "0"), "")</f>
        <v>FIRE-157</v>
      </c>
      <c r="B202" s="83" t="s">
        <v>10</v>
      </c>
      <c r="C202" s="140" t="s">
        <v>2766</v>
      </c>
      <c r="D202" s="133"/>
      <c r="E202" s="214"/>
      <c r="F202" s="101">
        <v>1</v>
      </c>
      <c r="G202" s="102" t="s">
        <v>67</v>
      </c>
      <c r="I202" s="110">
        <f t="shared" si="27"/>
        <v>1</v>
      </c>
      <c r="J202" s="110">
        <f t="shared" si="28"/>
        <v>0</v>
      </c>
      <c r="K202" s="110">
        <f t="shared" si="29"/>
        <v>0</v>
      </c>
      <c r="L202" s="43">
        <v>1</v>
      </c>
      <c r="N202" s="51" t="s">
        <v>78</v>
      </c>
    </row>
    <row r="203" spans="1:14" ht="30" customHeight="1" x14ac:dyDescent="0.3">
      <c r="A203" s="239" t="str">
        <f>IF(L203=1,"FIRE-"&amp;TEXT(COUNTIF($L$3:L203, "1"), "0"), "")</f>
        <v>FIRE-158</v>
      </c>
      <c r="B203" s="83" t="s">
        <v>10</v>
      </c>
      <c r="C203" s="140" t="s">
        <v>2767</v>
      </c>
      <c r="D203" s="133"/>
      <c r="E203" s="214"/>
      <c r="F203" s="101">
        <v>1</v>
      </c>
      <c r="G203" s="102" t="s">
        <v>67</v>
      </c>
      <c r="I203" s="110">
        <f t="shared" si="27"/>
        <v>1</v>
      </c>
      <c r="J203" s="110">
        <f t="shared" si="28"/>
        <v>0</v>
      </c>
      <c r="K203" s="110">
        <f t="shared" si="29"/>
        <v>0</v>
      </c>
      <c r="L203" s="43">
        <v>1</v>
      </c>
      <c r="N203" s="51" t="s">
        <v>78</v>
      </c>
    </row>
    <row r="204" spans="1:14" ht="30" customHeight="1" x14ac:dyDescent="0.3">
      <c r="A204" s="239" t="str">
        <f>IF(L204=1,"FIRE-"&amp;TEXT(COUNTIF($L$3:L204, "1"), "0"), "")</f>
        <v>FIRE-159</v>
      </c>
      <c r="B204" s="83" t="s">
        <v>10</v>
      </c>
      <c r="C204" s="140" t="s">
        <v>2768</v>
      </c>
      <c r="D204" s="133"/>
      <c r="E204" s="214"/>
      <c r="F204" s="101">
        <v>1</v>
      </c>
      <c r="G204" s="102" t="s">
        <v>67</v>
      </c>
      <c r="I204" s="110">
        <f t="shared" si="27"/>
        <v>1</v>
      </c>
      <c r="J204" s="110">
        <f t="shared" si="28"/>
        <v>0</v>
      </c>
      <c r="K204" s="110">
        <f t="shared" si="29"/>
        <v>0</v>
      </c>
      <c r="L204" s="43">
        <v>1</v>
      </c>
      <c r="N204" s="51" t="s">
        <v>78</v>
      </c>
    </row>
    <row r="205" spans="1:14" ht="46.8" x14ac:dyDescent="0.3">
      <c r="A205" s="239" t="str">
        <f>IF(L205=1,"FIRE-"&amp;TEXT(COUNTIF($L$3:L205, "1"), "0"), "")</f>
        <v>FIRE-160</v>
      </c>
      <c r="B205" s="83" t="s">
        <v>10</v>
      </c>
      <c r="C205" s="164" t="s">
        <v>2769</v>
      </c>
      <c r="D205" s="133"/>
      <c r="E205" s="214"/>
      <c r="F205" s="101">
        <v>1</v>
      </c>
      <c r="G205" s="102" t="s">
        <v>67</v>
      </c>
      <c r="I205" s="110">
        <f t="shared" si="27"/>
        <v>1</v>
      </c>
      <c r="J205" s="110">
        <f t="shared" si="28"/>
        <v>0</v>
      </c>
      <c r="K205" s="110">
        <f t="shared" si="29"/>
        <v>0</v>
      </c>
      <c r="L205" s="43">
        <v>1</v>
      </c>
      <c r="N205" s="51" t="s">
        <v>78</v>
      </c>
    </row>
    <row r="206" spans="1:14" ht="31.2" x14ac:dyDescent="0.3">
      <c r="A206" s="239" t="str">
        <f>IF(L206=1,"FIRE-"&amp;TEXT(COUNTIF($L$3:L206, "1"), "0"), "")</f>
        <v>FIRE-161</v>
      </c>
      <c r="B206" s="83" t="s">
        <v>10</v>
      </c>
      <c r="C206" s="164" t="s">
        <v>2770</v>
      </c>
      <c r="D206" s="133"/>
      <c r="E206" s="214"/>
      <c r="F206" s="101">
        <v>1</v>
      </c>
      <c r="G206" s="88" t="s">
        <v>67</v>
      </c>
      <c r="I206" s="110">
        <f t="shared" si="27"/>
        <v>1</v>
      </c>
      <c r="J206" s="110">
        <f t="shared" si="28"/>
        <v>0</v>
      </c>
      <c r="K206" s="110">
        <f t="shared" si="29"/>
        <v>0</v>
      </c>
      <c r="L206" s="43">
        <v>1</v>
      </c>
      <c r="N206" s="51" t="s">
        <v>78</v>
      </c>
    </row>
    <row r="207" spans="1:14" ht="15" customHeight="1" x14ac:dyDescent="0.3">
      <c r="A207" s="302"/>
      <c r="B207" s="291"/>
      <c r="C207" s="122" t="s">
        <v>1695</v>
      </c>
      <c r="D207" s="123"/>
      <c r="E207" s="222"/>
      <c r="F207" s="125"/>
      <c r="G207" s="411"/>
    </row>
    <row r="208" spans="1:14" ht="15" customHeight="1" x14ac:dyDescent="0.3">
      <c r="A208" s="300"/>
      <c r="B208" s="146"/>
      <c r="C208" s="144" t="s">
        <v>2771</v>
      </c>
      <c r="D208" s="127"/>
      <c r="E208" s="223"/>
      <c r="F208" s="75"/>
      <c r="G208" s="411"/>
    </row>
    <row r="209" spans="1:14" ht="62.4" x14ac:dyDescent="0.3">
      <c r="A209" s="239" t="str">
        <f>IF(L209=1,"FIRE-"&amp;TEXT(COUNTIF($L$3:L209, "1"), "0"), "")</f>
        <v>FIRE-162</v>
      </c>
      <c r="B209" s="83" t="s">
        <v>9</v>
      </c>
      <c r="C209" s="164" t="s">
        <v>2772</v>
      </c>
      <c r="D209" s="133"/>
      <c r="E209" s="262"/>
      <c r="F209" s="116">
        <v>1</v>
      </c>
      <c r="G209" s="82" t="s">
        <v>67</v>
      </c>
      <c r="I209" s="110">
        <f>IF(NOT(ISBLANK($B209)),VLOOKUP($B209,specdata,2,FALSE()),"")</f>
        <v>5</v>
      </c>
      <c r="J209" s="110">
        <f>VLOOKUP(G209,AvailabilityData,2,FALSE())</f>
        <v>0</v>
      </c>
      <c r="K209" s="110">
        <f>I209*J209</f>
        <v>0</v>
      </c>
      <c r="L209" s="43">
        <v>1</v>
      </c>
      <c r="N209" s="51" t="s">
        <v>87</v>
      </c>
    </row>
    <row r="210" spans="1:14" ht="15" customHeight="1" x14ac:dyDescent="0.3">
      <c r="A210" s="300"/>
      <c r="B210" s="146"/>
      <c r="C210" s="144" t="s">
        <v>2773</v>
      </c>
      <c r="D210" s="127"/>
      <c r="E210" s="223"/>
      <c r="F210" s="75"/>
      <c r="G210" s="411"/>
    </row>
    <row r="211" spans="1:14" ht="46.8" x14ac:dyDescent="0.3">
      <c r="A211" s="239" t="str">
        <f>IF(L211=1,"FIRE-"&amp;TEXT(COUNTIF($L$3:L211, "1"), "0"), "")</f>
        <v>FIRE-163</v>
      </c>
      <c r="B211" s="83" t="s">
        <v>9</v>
      </c>
      <c r="C211" s="164" t="s">
        <v>2774</v>
      </c>
      <c r="D211" s="133"/>
      <c r="E211" s="262"/>
      <c r="F211" s="116">
        <v>1</v>
      </c>
      <c r="G211" s="117" t="s">
        <v>67</v>
      </c>
      <c r="I211" s="110">
        <f>IF(NOT(ISBLANK($B211)),VLOOKUP($B211,specdata,2,FALSE()),"")</f>
        <v>5</v>
      </c>
      <c r="J211" s="110">
        <f>VLOOKUP(G211,AvailabilityData,2,FALSE())</f>
        <v>0</v>
      </c>
      <c r="K211" s="110">
        <f>I211*J211</f>
        <v>0</v>
      </c>
      <c r="L211" s="43">
        <v>1</v>
      </c>
      <c r="N211" s="51" t="s">
        <v>78</v>
      </c>
    </row>
    <row r="212" spans="1:14" ht="31.2" x14ac:dyDescent="0.3">
      <c r="A212" s="239" t="str">
        <f>IF(L212=1,"FIRE-"&amp;TEXT(COUNTIF($L$3:L212, "1"), "0"), "")</f>
        <v>FIRE-164</v>
      </c>
      <c r="B212" s="83" t="s">
        <v>9</v>
      </c>
      <c r="C212" s="164" t="s">
        <v>2775</v>
      </c>
      <c r="D212" s="133"/>
      <c r="E212" s="214"/>
      <c r="F212" s="101">
        <v>1</v>
      </c>
      <c r="G212" s="102" t="s">
        <v>67</v>
      </c>
      <c r="I212" s="110">
        <f>IF(NOT(ISBLANK($B212)),VLOOKUP($B212,specdata,2,FALSE()),"")</f>
        <v>5</v>
      </c>
      <c r="J212" s="110">
        <f>VLOOKUP(G212,AvailabilityData,2,FALSE())</f>
        <v>0</v>
      </c>
      <c r="K212" s="110">
        <f>I212*J212</f>
        <v>0</v>
      </c>
      <c r="L212" s="43">
        <v>1</v>
      </c>
      <c r="N212" s="51" t="s">
        <v>78</v>
      </c>
    </row>
    <row r="213" spans="1:14" ht="31.2" x14ac:dyDescent="0.3">
      <c r="A213" s="239" t="str">
        <f>IF(L213=1,"FIRE-"&amp;TEXT(COUNTIF($L$3:L213, "1"), "0"), "")</f>
        <v>FIRE-165</v>
      </c>
      <c r="B213" s="83" t="s">
        <v>9</v>
      </c>
      <c r="C213" s="164" t="s">
        <v>2776</v>
      </c>
      <c r="D213" s="133"/>
      <c r="E213" s="214"/>
      <c r="F213" s="101">
        <v>1</v>
      </c>
      <c r="G213" s="88" t="s">
        <v>67</v>
      </c>
      <c r="I213" s="110">
        <f>IF(NOT(ISBLANK($B213)),VLOOKUP($B213,specdata,2,FALSE()),"")</f>
        <v>5</v>
      </c>
      <c r="J213" s="110">
        <f>VLOOKUP(G213,AvailabilityData,2,FALSE())</f>
        <v>0</v>
      </c>
      <c r="K213" s="110">
        <f>I213*J213</f>
        <v>0</v>
      </c>
      <c r="L213" s="43">
        <v>1</v>
      </c>
      <c r="N213" s="51" t="s">
        <v>78</v>
      </c>
    </row>
    <row r="214" spans="1:14" ht="15" customHeight="1" x14ac:dyDescent="0.3">
      <c r="A214" s="300"/>
      <c r="B214" s="146"/>
      <c r="C214" s="144" t="s">
        <v>2777</v>
      </c>
      <c r="D214" s="127"/>
      <c r="E214" s="223"/>
      <c r="F214" s="75"/>
      <c r="G214" s="411"/>
    </row>
    <row r="215" spans="1:14" ht="46.8" x14ac:dyDescent="0.3">
      <c r="A215" s="239" t="str">
        <f>IF(L215=1,"FIRE-"&amp;TEXT(COUNTIF($L$3:L215, "1"), "0"), "")</f>
        <v>FIRE-166</v>
      </c>
      <c r="B215" s="83" t="s">
        <v>10</v>
      </c>
      <c r="C215" s="164" t="s">
        <v>2778</v>
      </c>
      <c r="D215" s="133"/>
      <c r="E215" s="262"/>
      <c r="F215" s="116">
        <v>1</v>
      </c>
      <c r="G215" s="117" t="s">
        <v>67</v>
      </c>
      <c r="I215" s="110">
        <f t="shared" ref="I215:I223" si="30">IF(NOT(ISBLANK($B215)),VLOOKUP($B215,specdata,2,FALSE()),"")</f>
        <v>1</v>
      </c>
      <c r="J215" s="110">
        <f t="shared" ref="J215:J223" si="31">VLOOKUP(G215,AvailabilityData,2,FALSE())</f>
        <v>0</v>
      </c>
      <c r="K215" s="110">
        <f t="shared" ref="K215:K223" si="32">I215*J215</f>
        <v>0</v>
      </c>
      <c r="L215" s="43">
        <v>1</v>
      </c>
      <c r="N215" s="51" t="s">
        <v>87</v>
      </c>
    </row>
    <row r="216" spans="1:14" ht="31.2" x14ac:dyDescent="0.3">
      <c r="A216" s="239" t="str">
        <f>IF(L216=1,"FIRE-"&amp;TEXT(COUNTIF($L$3:L216, "1"), "0"), "")</f>
        <v>FIRE-167</v>
      </c>
      <c r="B216" s="83" t="s">
        <v>10</v>
      </c>
      <c r="C216" s="164" t="s">
        <v>2779</v>
      </c>
      <c r="D216" s="133"/>
      <c r="E216" s="214"/>
      <c r="F216" s="101">
        <v>1</v>
      </c>
      <c r="G216" s="102" t="s">
        <v>67</v>
      </c>
      <c r="I216" s="110">
        <f t="shared" si="30"/>
        <v>1</v>
      </c>
      <c r="J216" s="110">
        <f t="shared" si="31"/>
        <v>0</v>
      </c>
      <c r="K216" s="110">
        <f t="shared" si="32"/>
        <v>0</v>
      </c>
      <c r="L216" s="43">
        <v>1</v>
      </c>
      <c r="N216" s="51" t="s">
        <v>87</v>
      </c>
    </row>
    <row r="217" spans="1:14" ht="46.8" x14ac:dyDescent="0.3">
      <c r="A217" s="239" t="str">
        <f>IF(L217=1,"FIRE-"&amp;TEXT(COUNTIF($L$3:L217, "1"), "0"), "")</f>
        <v>FIRE-168</v>
      </c>
      <c r="B217" s="83" t="s">
        <v>10</v>
      </c>
      <c r="C217" s="164" t="s">
        <v>2780</v>
      </c>
      <c r="D217" s="133"/>
      <c r="E217" s="214"/>
      <c r="F217" s="101">
        <v>1</v>
      </c>
      <c r="G217" s="102" t="s">
        <v>67</v>
      </c>
      <c r="I217" s="110">
        <f t="shared" si="30"/>
        <v>1</v>
      </c>
      <c r="J217" s="110">
        <f t="shared" si="31"/>
        <v>0</v>
      </c>
      <c r="K217" s="110">
        <f t="shared" si="32"/>
        <v>0</v>
      </c>
      <c r="L217" s="43">
        <v>1</v>
      </c>
      <c r="N217" s="51" t="s">
        <v>87</v>
      </c>
    </row>
    <row r="218" spans="1:14" ht="31.2" x14ac:dyDescent="0.3">
      <c r="A218" s="239" t="str">
        <f>IF(L218=1,"FIRE-"&amp;TEXT(COUNTIF($L$3:L218, "1"), "0"), "")</f>
        <v>FIRE-169</v>
      </c>
      <c r="B218" s="83" t="s">
        <v>10</v>
      </c>
      <c r="C218" s="164" t="s">
        <v>2781</v>
      </c>
      <c r="D218" s="133"/>
      <c r="E218" s="214"/>
      <c r="F218" s="101">
        <v>1</v>
      </c>
      <c r="G218" s="102" t="s">
        <v>67</v>
      </c>
      <c r="I218" s="110">
        <f t="shared" si="30"/>
        <v>1</v>
      </c>
      <c r="J218" s="110">
        <f t="shared" si="31"/>
        <v>0</v>
      </c>
      <c r="K218" s="110">
        <f t="shared" si="32"/>
        <v>0</v>
      </c>
      <c r="L218" s="43">
        <v>1</v>
      </c>
      <c r="N218" s="51" t="s">
        <v>87</v>
      </c>
    </row>
    <row r="219" spans="1:14" ht="46.8" x14ac:dyDescent="0.3">
      <c r="A219" s="239" t="str">
        <f>IF(L219=1,"FIRE-"&amp;TEXT(COUNTIF($L$3:L219, "1"), "0"), "")</f>
        <v>FIRE-170</v>
      </c>
      <c r="B219" s="83" t="s">
        <v>10</v>
      </c>
      <c r="C219" s="164" t="s">
        <v>2782</v>
      </c>
      <c r="D219" s="133"/>
      <c r="E219" s="214"/>
      <c r="F219" s="101">
        <v>1</v>
      </c>
      <c r="G219" s="102" t="s">
        <v>67</v>
      </c>
      <c r="I219" s="110">
        <f t="shared" si="30"/>
        <v>1</v>
      </c>
      <c r="J219" s="110">
        <f t="shared" si="31"/>
        <v>0</v>
      </c>
      <c r="K219" s="110">
        <f t="shared" si="32"/>
        <v>0</v>
      </c>
      <c r="L219" s="43">
        <v>1</v>
      </c>
      <c r="N219" s="51" t="s">
        <v>87</v>
      </c>
    </row>
    <row r="220" spans="1:14" ht="31.2" x14ac:dyDescent="0.3">
      <c r="A220" s="239" t="str">
        <f>IF(L220=1,"FIRE-"&amp;TEXT(COUNTIF($L$3:L220, "1"), "0"), "")</f>
        <v>FIRE-171</v>
      </c>
      <c r="B220" s="83" t="s">
        <v>10</v>
      </c>
      <c r="C220" s="164" t="s">
        <v>2783</v>
      </c>
      <c r="D220" s="133"/>
      <c r="E220" s="214"/>
      <c r="F220" s="101">
        <v>1</v>
      </c>
      <c r="G220" s="102" t="s">
        <v>67</v>
      </c>
      <c r="I220" s="110">
        <f t="shared" si="30"/>
        <v>1</v>
      </c>
      <c r="J220" s="110">
        <f t="shared" si="31"/>
        <v>0</v>
      </c>
      <c r="K220" s="110">
        <f t="shared" si="32"/>
        <v>0</v>
      </c>
      <c r="L220" s="43">
        <v>1</v>
      </c>
      <c r="N220" s="51" t="s">
        <v>87</v>
      </c>
    </row>
    <row r="221" spans="1:14" ht="31.2" x14ac:dyDescent="0.3">
      <c r="A221" s="239" t="str">
        <f>IF(L221=1,"FIRE-"&amp;TEXT(COUNTIF($L$3:L221, "1"), "0"), "")</f>
        <v>FIRE-172</v>
      </c>
      <c r="B221" s="83" t="s">
        <v>10</v>
      </c>
      <c r="C221" s="164" t="s">
        <v>2784</v>
      </c>
      <c r="D221" s="133"/>
      <c r="E221" s="214"/>
      <c r="F221" s="101">
        <v>1</v>
      </c>
      <c r="G221" s="102" t="s">
        <v>67</v>
      </c>
      <c r="I221" s="110">
        <f t="shared" si="30"/>
        <v>1</v>
      </c>
      <c r="J221" s="110">
        <f t="shared" si="31"/>
        <v>0</v>
      </c>
      <c r="K221" s="110">
        <f t="shared" si="32"/>
        <v>0</v>
      </c>
      <c r="L221" s="43">
        <v>1</v>
      </c>
      <c r="N221" s="51" t="s">
        <v>87</v>
      </c>
    </row>
    <row r="222" spans="1:14" ht="31.2" x14ac:dyDescent="0.3">
      <c r="A222" s="239" t="str">
        <f>IF(L222=1,"FIRE-"&amp;TEXT(COUNTIF($L$3:L222, "1"), "0"), "")</f>
        <v>FIRE-173</v>
      </c>
      <c r="B222" s="83" t="s">
        <v>10</v>
      </c>
      <c r="C222" s="164" t="s">
        <v>2785</v>
      </c>
      <c r="D222" s="133"/>
      <c r="E222" s="214"/>
      <c r="F222" s="101">
        <v>1</v>
      </c>
      <c r="G222" s="102" t="s">
        <v>67</v>
      </c>
      <c r="I222" s="110">
        <f t="shared" si="30"/>
        <v>1</v>
      </c>
      <c r="J222" s="110">
        <f t="shared" si="31"/>
        <v>0</v>
      </c>
      <c r="K222" s="110">
        <f t="shared" si="32"/>
        <v>0</v>
      </c>
      <c r="L222" s="43">
        <v>1</v>
      </c>
      <c r="N222" s="51" t="s">
        <v>87</v>
      </c>
    </row>
    <row r="223" spans="1:14" ht="30" customHeight="1" x14ac:dyDescent="0.3">
      <c r="A223" s="239" t="str">
        <f>IF(L223=1,"FIRE-"&amp;TEXT(COUNTIF($L$3:L223, "1"), "0"), "")</f>
        <v>FIRE-174</v>
      </c>
      <c r="B223" s="83" t="s">
        <v>10</v>
      </c>
      <c r="C223" s="164" t="s">
        <v>2786</v>
      </c>
      <c r="D223" s="133"/>
      <c r="E223" s="214"/>
      <c r="F223" s="101">
        <v>1</v>
      </c>
      <c r="G223" s="88" t="s">
        <v>67</v>
      </c>
      <c r="I223" s="110">
        <f t="shared" si="30"/>
        <v>1</v>
      </c>
      <c r="J223" s="110">
        <f t="shared" si="31"/>
        <v>0</v>
      </c>
      <c r="K223" s="110">
        <f t="shared" si="32"/>
        <v>0</v>
      </c>
      <c r="L223" s="43">
        <v>1</v>
      </c>
      <c r="N223" s="51" t="s">
        <v>87</v>
      </c>
    </row>
    <row r="224" spans="1:14" ht="15" customHeight="1" x14ac:dyDescent="0.3">
      <c r="A224" s="300"/>
      <c r="B224" s="146"/>
      <c r="C224" s="144" t="s">
        <v>2787</v>
      </c>
      <c r="D224" s="127"/>
      <c r="E224" s="223"/>
      <c r="F224" s="75"/>
      <c r="G224" s="411"/>
    </row>
    <row r="225" spans="1:14" ht="31.2" x14ac:dyDescent="0.3">
      <c r="A225" s="239" t="str">
        <f>IF(L225=1,"FIRE-"&amp;TEXT(COUNTIF($L$3:L225, "1"), "0"), "")</f>
        <v>FIRE-175</v>
      </c>
      <c r="B225" s="98" t="s">
        <v>10</v>
      </c>
      <c r="C225" s="119" t="s">
        <v>2788</v>
      </c>
      <c r="D225" s="130"/>
      <c r="E225" s="262"/>
      <c r="F225" s="116">
        <v>1</v>
      </c>
      <c r="G225" s="117" t="s">
        <v>67</v>
      </c>
      <c r="I225" s="110">
        <f>IF(NOT(ISBLANK($B225)),VLOOKUP($B225,specdata,2,FALSE()),"")</f>
        <v>1</v>
      </c>
      <c r="J225" s="110">
        <f>VLOOKUP(G225,AvailabilityData,2,FALSE())</f>
        <v>0</v>
      </c>
      <c r="K225" s="110">
        <f>I225*J225</f>
        <v>0</v>
      </c>
      <c r="L225" s="43">
        <v>1</v>
      </c>
      <c r="N225" s="51" t="s">
        <v>87</v>
      </c>
    </row>
    <row r="226" spans="1:14" ht="31.2" x14ac:dyDescent="0.3">
      <c r="A226" s="239" t="str">
        <f>IF(L226=1,"FIRE-"&amp;TEXT(COUNTIF($L$3:L226, "1"), "0"), "")</f>
        <v>FIRE-176</v>
      </c>
      <c r="B226" s="98" t="s">
        <v>10</v>
      </c>
      <c r="C226" s="95" t="s">
        <v>2789</v>
      </c>
      <c r="D226" s="137"/>
      <c r="E226" s="214"/>
      <c r="F226" s="101">
        <v>1</v>
      </c>
      <c r="G226" s="102" t="s">
        <v>67</v>
      </c>
      <c r="I226" s="110">
        <f>IF(NOT(ISBLANK($B226)),VLOOKUP($B226,specdata,2,FALSE()),"")</f>
        <v>1</v>
      </c>
      <c r="J226" s="110">
        <f>VLOOKUP(G226,AvailabilityData,2,FALSE())</f>
        <v>0</v>
      </c>
      <c r="K226" s="110">
        <f>I226*J226</f>
        <v>0</v>
      </c>
      <c r="L226" s="43">
        <v>1</v>
      </c>
      <c r="N226" s="51" t="s">
        <v>87</v>
      </c>
    </row>
    <row r="227" spans="1:14" ht="46.8" x14ac:dyDescent="0.3">
      <c r="A227" s="239" t="str">
        <f>IF(L227=1,"FIRE-"&amp;TEXT(COUNTIF($L$3:L227, "1"), "0"), "")</f>
        <v>FIRE-177</v>
      </c>
      <c r="B227" s="98" t="s">
        <v>10</v>
      </c>
      <c r="C227" s="95" t="s">
        <v>2790</v>
      </c>
      <c r="D227" s="137"/>
      <c r="E227" s="214"/>
      <c r="F227" s="101">
        <v>1</v>
      </c>
      <c r="G227" s="102" t="s">
        <v>67</v>
      </c>
      <c r="I227" s="110">
        <f>IF(NOT(ISBLANK($B227)),VLOOKUP($B227,specdata,2,FALSE()),"")</f>
        <v>1</v>
      </c>
      <c r="J227" s="110">
        <f>VLOOKUP(G227,AvailabilityData,2,FALSE())</f>
        <v>0</v>
      </c>
      <c r="K227" s="110">
        <f>I227*J227</f>
        <v>0</v>
      </c>
      <c r="L227" s="43">
        <v>1</v>
      </c>
      <c r="N227" s="51" t="s">
        <v>87</v>
      </c>
    </row>
    <row r="228" spans="1:14" ht="46.8" x14ac:dyDescent="0.3">
      <c r="A228" s="239" t="str">
        <f>IF(L228=1,"FIRE-"&amp;TEXT(COUNTIF($L$3:L228, "1"), "0"), "")</f>
        <v>FIRE-178</v>
      </c>
      <c r="B228" s="83" t="s">
        <v>10</v>
      </c>
      <c r="C228" s="95" t="s">
        <v>2791</v>
      </c>
      <c r="D228" s="137"/>
      <c r="E228" s="214"/>
      <c r="F228" s="101">
        <v>1</v>
      </c>
      <c r="G228" s="88" t="s">
        <v>67</v>
      </c>
      <c r="I228" s="110">
        <f>IF(NOT(ISBLANK($B228)),VLOOKUP($B228,specdata,2,FALSE()),"")</f>
        <v>1</v>
      </c>
      <c r="J228" s="110">
        <f>VLOOKUP(G228,AvailabilityData,2,FALSE())</f>
        <v>0</v>
      </c>
      <c r="K228" s="110">
        <f>I228*J228</f>
        <v>0</v>
      </c>
      <c r="L228" s="43">
        <v>1</v>
      </c>
      <c r="N228" s="51" t="s">
        <v>87</v>
      </c>
    </row>
    <row r="229" spans="1:14" x14ac:dyDescent="0.3">
      <c r="A229" s="364"/>
      <c r="B229" s="365"/>
      <c r="C229" s="144" t="s">
        <v>2792</v>
      </c>
      <c r="D229" s="230"/>
      <c r="E229" s="231"/>
      <c r="F229" s="232"/>
      <c r="G229" s="411"/>
    </row>
    <row r="230" spans="1:14" ht="31.2" x14ac:dyDescent="0.3">
      <c r="A230" s="239" t="str">
        <f>IF(L230=1,"FIRE-"&amp;TEXT(COUNTIF($L$3:L230, "1"), "0"), "")</f>
        <v>FIRE-179</v>
      </c>
      <c r="B230" s="83" t="s">
        <v>9</v>
      </c>
      <c r="C230" s="164" t="s">
        <v>2793</v>
      </c>
      <c r="D230" s="137"/>
      <c r="E230" s="262"/>
      <c r="F230" s="116">
        <v>1</v>
      </c>
      <c r="G230" s="117" t="s">
        <v>67</v>
      </c>
      <c r="I230" s="110">
        <f>IF(NOT(ISBLANK($B230)),VLOOKUP($B230,specdata,2,FALSE()),"")</f>
        <v>5</v>
      </c>
      <c r="J230" s="110">
        <f>VLOOKUP(G230,AvailabilityData,2,FALSE())</f>
        <v>0</v>
      </c>
      <c r="K230" s="110">
        <f>I230*J230</f>
        <v>0</v>
      </c>
      <c r="L230" s="43">
        <v>1</v>
      </c>
      <c r="N230" s="51" t="s">
        <v>87</v>
      </c>
    </row>
    <row r="231" spans="1:14" ht="62.4" x14ac:dyDescent="0.3">
      <c r="A231" s="239" t="str">
        <f>IF(L231=1,"FIRE-"&amp;TEXT(COUNTIF($L$3:L231, "1"), "0"), "")</f>
        <v>FIRE-180</v>
      </c>
      <c r="B231" s="83" t="s">
        <v>9</v>
      </c>
      <c r="C231" s="164" t="s">
        <v>2794</v>
      </c>
      <c r="D231" s="137"/>
      <c r="E231" s="214"/>
      <c r="F231" s="101">
        <v>1</v>
      </c>
      <c r="G231" s="88" t="s">
        <v>67</v>
      </c>
      <c r="I231" s="110">
        <f>IF(NOT(ISBLANK($B231)),VLOOKUP($B231,specdata,2,FALSE()),"")</f>
        <v>5</v>
      </c>
      <c r="J231" s="110">
        <f>VLOOKUP(G231,AvailabilityData,2,FALSE())</f>
        <v>0</v>
      </c>
      <c r="K231" s="110">
        <f>I231*J231</f>
        <v>0</v>
      </c>
      <c r="L231" s="43">
        <v>1</v>
      </c>
      <c r="N231" s="51" t="s">
        <v>87</v>
      </c>
    </row>
    <row r="232" spans="1:14" x14ac:dyDescent="0.3">
      <c r="A232" s="364"/>
      <c r="B232" s="365"/>
      <c r="C232" s="144" t="s">
        <v>2795</v>
      </c>
      <c r="D232" s="230"/>
      <c r="E232" s="231"/>
      <c r="F232" s="232"/>
      <c r="G232" s="411"/>
    </row>
    <row r="233" spans="1:14" ht="31.2" x14ac:dyDescent="0.3">
      <c r="A233" s="239" t="str">
        <f>IF(L233=1,"FIRE-"&amp;TEXT(COUNTIF($L$3:L233, "1"), "0"), "")</f>
        <v>FIRE-181</v>
      </c>
      <c r="B233" s="401" t="s">
        <v>18</v>
      </c>
      <c r="C233" s="119" t="s">
        <v>2796</v>
      </c>
      <c r="D233" s="137"/>
      <c r="E233" s="262"/>
      <c r="F233" s="116">
        <v>1</v>
      </c>
      <c r="G233" s="117" t="s">
        <v>67</v>
      </c>
      <c r="I233" s="110">
        <f>IF(NOT(ISBLANK($B233)),VLOOKUP($B233,specdata,2,FALSE()),"")</f>
        <v>0</v>
      </c>
      <c r="J233" s="110">
        <f>VLOOKUP(G233,AvailabilityData,2,FALSE())</f>
        <v>0</v>
      </c>
      <c r="K233" s="110">
        <f>I233*J233</f>
        <v>0</v>
      </c>
      <c r="L233" s="43">
        <v>1</v>
      </c>
      <c r="N233" s="51" t="s">
        <v>87</v>
      </c>
    </row>
    <row r="234" spans="1:14" ht="31.2" x14ac:dyDescent="0.3">
      <c r="A234" s="239" t="str">
        <f>IF(L234=1,"FIRE-"&amp;TEXT(COUNTIF($L$3:L234, "1"), "0"), "")</f>
        <v>FIRE-182</v>
      </c>
      <c r="B234" s="401" t="s">
        <v>18</v>
      </c>
      <c r="C234" s="95" t="s">
        <v>2797</v>
      </c>
      <c r="D234" s="137"/>
      <c r="E234" s="214"/>
      <c r="F234" s="101">
        <v>1</v>
      </c>
      <c r="G234" s="102" t="s">
        <v>67</v>
      </c>
      <c r="I234" s="110">
        <f>IF(NOT(ISBLANK($B234)),VLOOKUP($B234,specdata,2,FALSE()),"")</f>
        <v>0</v>
      </c>
      <c r="J234" s="110">
        <f>VLOOKUP(G234,AvailabilityData,2,FALSE())</f>
        <v>0</v>
      </c>
      <c r="K234" s="110">
        <f>I234*J234</f>
        <v>0</v>
      </c>
      <c r="L234" s="43">
        <v>1</v>
      </c>
      <c r="N234" s="51" t="s">
        <v>87</v>
      </c>
    </row>
    <row r="235" spans="1:14" ht="31.2" x14ac:dyDescent="0.3">
      <c r="A235" s="239" t="str">
        <f>IF(L235=1,"FIRE-"&amp;TEXT(COUNTIF($L$3:L235, "1"), "0"), "")</f>
        <v>FIRE-183</v>
      </c>
      <c r="B235" s="401" t="s">
        <v>18</v>
      </c>
      <c r="C235" s="95" t="s">
        <v>2798</v>
      </c>
      <c r="D235" s="137"/>
      <c r="E235" s="214"/>
      <c r="F235" s="101">
        <v>1</v>
      </c>
      <c r="G235" s="102" t="s">
        <v>67</v>
      </c>
      <c r="I235" s="110">
        <f>IF(NOT(ISBLANK($B235)),VLOOKUP($B235,specdata,2,FALSE()),"")</f>
        <v>0</v>
      </c>
      <c r="J235" s="110">
        <f>VLOOKUP(G235,AvailabilityData,2,FALSE())</f>
        <v>0</v>
      </c>
      <c r="K235" s="110">
        <f>I235*J235</f>
        <v>0</v>
      </c>
      <c r="L235" s="43">
        <v>1</v>
      </c>
      <c r="N235" s="51" t="s">
        <v>87</v>
      </c>
    </row>
    <row r="236" spans="1:14" ht="31.2" x14ac:dyDescent="0.3">
      <c r="A236" s="239" t="str">
        <f>IF(L236=1,"FIRE-"&amp;TEXT(COUNTIF($L$3:L236, "1"), "0"), "")</f>
        <v>FIRE-184</v>
      </c>
      <c r="B236" s="400" t="s">
        <v>18</v>
      </c>
      <c r="C236" s="95" t="s">
        <v>2799</v>
      </c>
      <c r="D236" s="137"/>
      <c r="E236" s="214"/>
      <c r="F236" s="101">
        <v>1</v>
      </c>
      <c r="G236" s="88" t="s">
        <v>67</v>
      </c>
      <c r="I236" s="110">
        <f>IF(NOT(ISBLANK($B236)),VLOOKUP($B236,specdata,2,FALSE()),"")</f>
        <v>0</v>
      </c>
      <c r="J236" s="110">
        <f>VLOOKUP(G236,AvailabilityData,2,FALSE())</f>
        <v>0</v>
      </c>
      <c r="K236" s="110">
        <f>I236*J236</f>
        <v>0</v>
      </c>
      <c r="L236" s="43">
        <v>1</v>
      </c>
      <c r="N236" s="51" t="s">
        <v>87</v>
      </c>
    </row>
    <row r="237" spans="1:14" ht="15" customHeight="1" x14ac:dyDescent="0.3">
      <c r="A237" s="300"/>
      <c r="B237" s="146"/>
      <c r="C237" s="144" t="s">
        <v>2800</v>
      </c>
      <c r="D237" s="127"/>
      <c r="E237" s="223"/>
      <c r="F237" s="75"/>
      <c r="G237" s="411"/>
    </row>
    <row r="238" spans="1:14" ht="46.8" x14ac:dyDescent="0.3">
      <c r="A238" s="239" t="str">
        <f>IF(L238=1,"FIRE-"&amp;TEXT(COUNTIF($L$3:L238, "1"), "0"), "")</f>
        <v>FIRE-185</v>
      </c>
      <c r="B238" s="98" t="s">
        <v>10</v>
      </c>
      <c r="C238" s="119" t="s">
        <v>2801</v>
      </c>
      <c r="D238" s="137"/>
      <c r="E238" s="262"/>
      <c r="F238" s="116">
        <v>1</v>
      </c>
      <c r="G238" s="117" t="s">
        <v>67</v>
      </c>
      <c r="I238" s="110">
        <f>IF(NOT(ISBLANK($B238)),VLOOKUP($B238,specdata,2,FALSE()),"")</f>
        <v>1</v>
      </c>
      <c r="J238" s="110">
        <f>VLOOKUP(G238,AvailabilityData,2,FALSE())</f>
        <v>0</v>
      </c>
      <c r="K238" s="110">
        <f>I238*J238</f>
        <v>0</v>
      </c>
      <c r="L238" s="43">
        <v>1</v>
      </c>
      <c r="N238" s="51" t="s">
        <v>87</v>
      </c>
    </row>
    <row r="239" spans="1:14" ht="46.8" x14ac:dyDescent="0.3">
      <c r="A239" s="239" t="str">
        <f>IF(L239=1,"FIRE-"&amp;TEXT(COUNTIF($L$3:L239, "1"), "0"), "")</f>
        <v>FIRE-186</v>
      </c>
      <c r="B239" s="83" t="s">
        <v>10</v>
      </c>
      <c r="C239" s="95" t="s">
        <v>2802</v>
      </c>
      <c r="D239" s="137"/>
      <c r="E239" s="214"/>
      <c r="F239" s="101">
        <v>1</v>
      </c>
      <c r="G239" s="88" t="s">
        <v>67</v>
      </c>
      <c r="I239" s="110">
        <f>IF(NOT(ISBLANK($B239)),VLOOKUP($B239,specdata,2,FALSE()),"")</f>
        <v>1</v>
      </c>
      <c r="J239" s="110">
        <f>VLOOKUP(G239,AvailabilityData,2,FALSE())</f>
        <v>0</v>
      </c>
      <c r="K239" s="110">
        <f>I239*J239</f>
        <v>0</v>
      </c>
      <c r="L239" s="43">
        <v>1</v>
      </c>
      <c r="N239" s="51" t="s">
        <v>87</v>
      </c>
    </row>
    <row r="240" spans="1:14" ht="15" customHeight="1" x14ac:dyDescent="0.3">
      <c r="A240" s="300"/>
      <c r="B240" s="146"/>
      <c r="C240" s="144" t="s">
        <v>2803</v>
      </c>
      <c r="D240" s="127"/>
      <c r="E240" s="223"/>
      <c r="F240" s="75"/>
      <c r="G240" s="411"/>
    </row>
    <row r="241" spans="1:14" ht="78" x14ac:dyDescent="0.3">
      <c r="A241" s="239" t="str">
        <f>IF(L241=1,"FIRE-"&amp;TEXT(COUNTIF($L$3:L241, "1"), "0"), "")</f>
        <v>FIRE-187</v>
      </c>
      <c r="B241" s="98" t="s">
        <v>10</v>
      </c>
      <c r="C241" s="119" t="s">
        <v>2804</v>
      </c>
      <c r="D241" s="137"/>
      <c r="E241" s="262"/>
      <c r="F241" s="116">
        <v>1</v>
      </c>
      <c r="G241" s="117" t="s">
        <v>67</v>
      </c>
      <c r="I241" s="110">
        <f>IF(NOT(ISBLANK($B241)),VLOOKUP($B241,specdata,2,FALSE()),"")</f>
        <v>1</v>
      </c>
      <c r="J241" s="110">
        <f>VLOOKUP(G241,AvailabilityData,2,FALSE())</f>
        <v>0</v>
      </c>
      <c r="K241" s="110">
        <f>I241*J241</f>
        <v>0</v>
      </c>
      <c r="L241" s="43">
        <v>1</v>
      </c>
      <c r="N241" s="51" t="s">
        <v>87</v>
      </c>
    </row>
    <row r="242" spans="1:14" ht="31.8" thickBot="1" x14ac:dyDescent="0.35">
      <c r="A242" s="239" t="str">
        <f>IF(L242=1,"FIRE-"&amp;TEXT(COUNTIF($L$3:L242, "1"), "0"), "")</f>
        <v>FIRE-188</v>
      </c>
      <c r="B242" s="83" t="s">
        <v>10</v>
      </c>
      <c r="C242" s="95" t="s">
        <v>2805</v>
      </c>
      <c r="D242" s="137"/>
      <c r="E242" s="214"/>
      <c r="F242" s="101">
        <v>1</v>
      </c>
      <c r="G242" s="102" t="s">
        <v>67</v>
      </c>
      <c r="I242" s="110">
        <f>IF(NOT(ISBLANK($B242)),VLOOKUP($B242,specdata,2,FALSE()),"")</f>
        <v>1</v>
      </c>
      <c r="J242" s="110">
        <f>VLOOKUP(G242,AvailabilityData,2,FALSE())</f>
        <v>0</v>
      </c>
      <c r="K242" s="110">
        <f>I242*J242</f>
        <v>0</v>
      </c>
      <c r="L242" s="43">
        <v>1</v>
      </c>
      <c r="N242" s="51" t="s">
        <v>87</v>
      </c>
    </row>
    <row r="243" spans="1:14" ht="15" customHeight="1" x14ac:dyDescent="0.3">
      <c r="A243" s="302"/>
      <c r="B243" s="291"/>
      <c r="C243" s="153" t="s">
        <v>2806</v>
      </c>
      <c r="D243" s="123"/>
      <c r="E243" s="222"/>
      <c r="F243" s="125"/>
      <c r="G243" s="410"/>
    </row>
    <row r="244" spans="1:14" ht="31.2" x14ac:dyDescent="0.3">
      <c r="A244" s="249"/>
      <c r="B244" s="53"/>
      <c r="C244" s="126" t="s">
        <v>2807</v>
      </c>
      <c r="D244" s="127"/>
      <c r="E244" s="223"/>
      <c r="F244" s="75"/>
      <c r="G244" s="411"/>
    </row>
    <row r="245" spans="1:14" ht="30" customHeight="1" x14ac:dyDescent="0.3">
      <c r="A245" s="239" t="str">
        <f>IF(L245=1,"FIRE-"&amp;TEXT(COUNTIF($L$3:L245, "1"), "0"), "")</f>
        <v>FIRE-189</v>
      </c>
      <c r="B245" s="401" t="s">
        <v>18</v>
      </c>
      <c r="C245" s="78" t="s">
        <v>2808</v>
      </c>
      <c r="D245" s="130"/>
      <c r="E245" s="262"/>
      <c r="F245" s="116">
        <v>1</v>
      </c>
      <c r="G245" s="117" t="s">
        <v>67</v>
      </c>
      <c r="I245" s="110">
        <f t="shared" ref="I245:I254" si="33">IF(NOT(ISBLANK($B245)),VLOOKUP($B245,specdata,2,FALSE()),"")</f>
        <v>0</v>
      </c>
      <c r="J245" s="110">
        <f t="shared" ref="J245:J254" si="34">VLOOKUP(G245,AvailabilityData,2,FALSE())</f>
        <v>0</v>
      </c>
      <c r="K245" s="110">
        <f t="shared" ref="K245:K254" si="35">I245*J245</f>
        <v>0</v>
      </c>
      <c r="L245" s="43">
        <v>1</v>
      </c>
      <c r="N245" s="51" t="s">
        <v>87</v>
      </c>
    </row>
    <row r="246" spans="1:14" ht="30" customHeight="1" x14ac:dyDescent="0.3">
      <c r="A246" s="239" t="str">
        <f>IF(L246=1,"FIRE-"&amp;TEXT(COUNTIF($L$3:L246, "1"), "0"), "")</f>
        <v>FIRE-190</v>
      </c>
      <c r="B246" s="401" t="s">
        <v>18</v>
      </c>
      <c r="C246" s="84" t="s">
        <v>2809</v>
      </c>
      <c r="D246" s="137"/>
      <c r="E246" s="214"/>
      <c r="F246" s="101">
        <v>1</v>
      </c>
      <c r="G246" s="102" t="s">
        <v>67</v>
      </c>
      <c r="I246" s="110">
        <f t="shared" si="33"/>
        <v>0</v>
      </c>
      <c r="J246" s="110">
        <f t="shared" si="34"/>
        <v>0</v>
      </c>
      <c r="K246" s="110">
        <f t="shared" si="35"/>
        <v>0</v>
      </c>
      <c r="L246" s="43">
        <v>1</v>
      </c>
      <c r="N246" s="51" t="s">
        <v>87</v>
      </c>
    </row>
    <row r="247" spans="1:14" ht="30" customHeight="1" x14ac:dyDescent="0.3">
      <c r="A247" s="239" t="str">
        <f>IF(L247=1,"FIRE-"&amp;TEXT(COUNTIF($L$3:L247, "1"), "0"), "")</f>
        <v>FIRE-191</v>
      </c>
      <c r="B247" s="401" t="s">
        <v>18</v>
      </c>
      <c r="C247" s="84" t="s">
        <v>2810</v>
      </c>
      <c r="D247" s="137"/>
      <c r="E247" s="214"/>
      <c r="F247" s="101">
        <v>1</v>
      </c>
      <c r="G247" s="102" t="s">
        <v>67</v>
      </c>
      <c r="I247" s="110">
        <f t="shared" si="33"/>
        <v>0</v>
      </c>
      <c r="J247" s="110">
        <f t="shared" si="34"/>
        <v>0</v>
      </c>
      <c r="K247" s="110">
        <f t="shared" si="35"/>
        <v>0</v>
      </c>
      <c r="L247" s="43">
        <v>1</v>
      </c>
      <c r="N247" s="51" t="s">
        <v>87</v>
      </c>
    </row>
    <row r="248" spans="1:14" ht="30" customHeight="1" x14ac:dyDescent="0.3">
      <c r="A248" s="239" t="str">
        <f>IF(L248=1,"FIRE-"&amp;TEXT(COUNTIF($L$3:L248, "1"), "0"), "")</f>
        <v>FIRE-192</v>
      </c>
      <c r="B248" s="401" t="s">
        <v>18</v>
      </c>
      <c r="C248" s="84" t="s">
        <v>2811</v>
      </c>
      <c r="D248" s="137"/>
      <c r="E248" s="214"/>
      <c r="F248" s="101">
        <v>1</v>
      </c>
      <c r="G248" s="102" t="s">
        <v>67</v>
      </c>
      <c r="I248" s="110">
        <f t="shared" si="33"/>
        <v>0</v>
      </c>
      <c r="J248" s="110">
        <f t="shared" si="34"/>
        <v>0</v>
      </c>
      <c r="K248" s="110">
        <f t="shared" si="35"/>
        <v>0</v>
      </c>
      <c r="L248" s="43">
        <v>1</v>
      </c>
      <c r="N248" s="51" t="s">
        <v>87</v>
      </c>
    </row>
    <row r="249" spans="1:14" ht="30" customHeight="1" x14ac:dyDescent="0.3">
      <c r="A249" s="239" t="str">
        <f>IF(L249=1,"FIRE-"&amp;TEXT(COUNTIF($L$3:L249, "1"), "0"), "")</f>
        <v>FIRE-193</v>
      </c>
      <c r="B249" s="401" t="s">
        <v>18</v>
      </c>
      <c r="C249" s="84" t="s">
        <v>2812</v>
      </c>
      <c r="D249" s="137"/>
      <c r="E249" s="214"/>
      <c r="F249" s="101">
        <v>1</v>
      </c>
      <c r="G249" s="102" t="s">
        <v>67</v>
      </c>
      <c r="I249" s="110">
        <f t="shared" si="33"/>
        <v>0</v>
      </c>
      <c r="J249" s="110">
        <f t="shared" si="34"/>
        <v>0</v>
      </c>
      <c r="K249" s="110">
        <f t="shared" si="35"/>
        <v>0</v>
      </c>
      <c r="L249" s="43">
        <v>1</v>
      </c>
      <c r="N249" s="51" t="s">
        <v>87</v>
      </c>
    </row>
    <row r="250" spans="1:14" ht="30" customHeight="1" x14ac:dyDescent="0.3">
      <c r="A250" s="239" t="str">
        <f>IF(L250=1,"FIRE-"&amp;TEXT(COUNTIF($L$3:L250, "1"), "0"), "")</f>
        <v>FIRE-194</v>
      </c>
      <c r="B250" s="401" t="s">
        <v>18</v>
      </c>
      <c r="C250" s="84" t="s">
        <v>2813</v>
      </c>
      <c r="D250" s="137"/>
      <c r="E250" s="214"/>
      <c r="F250" s="101">
        <v>1</v>
      </c>
      <c r="G250" s="102" t="s">
        <v>67</v>
      </c>
      <c r="I250" s="110">
        <f t="shared" si="33"/>
        <v>0</v>
      </c>
      <c r="J250" s="110">
        <f t="shared" si="34"/>
        <v>0</v>
      </c>
      <c r="K250" s="110">
        <f t="shared" si="35"/>
        <v>0</v>
      </c>
      <c r="L250" s="43">
        <v>1</v>
      </c>
      <c r="N250" s="51" t="s">
        <v>87</v>
      </c>
    </row>
    <row r="251" spans="1:14" ht="30" customHeight="1" x14ac:dyDescent="0.3">
      <c r="A251" s="239" t="str">
        <f>IF(L251=1,"FIRE-"&amp;TEXT(COUNTIF($L$3:L251, "1"), "0"), "")</f>
        <v>FIRE-195</v>
      </c>
      <c r="B251" s="401" t="s">
        <v>18</v>
      </c>
      <c r="C251" s="84" t="s">
        <v>2814</v>
      </c>
      <c r="D251" s="137"/>
      <c r="E251" s="214"/>
      <c r="F251" s="101">
        <v>1</v>
      </c>
      <c r="G251" s="102" t="s">
        <v>67</v>
      </c>
      <c r="I251" s="110">
        <f t="shared" si="33"/>
        <v>0</v>
      </c>
      <c r="J251" s="110">
        <f t="shared" si="34"/>
        <v>0</v>
      </c>
      <c r="K251" s="110">
        <f t="shared" si="35"/>
        <v>0</v>
      </c>
      <c r="L251" s="43">
        <v>1</v>
      </c>
      <c r="N251" s="51" t="s">
        <v>87</v>
      </c>
    </row>
    <row r="252" spans="1:14" ht="30" customHeight="1" x14ac:dyDescent="0.3">
      <c r="A252" s="239" t="str">
        <f>IF(L252=1,"FIRE-"&amp;TEXT(COUNTIF($L$3:L252, "1"), "0"), "")</f>
        <v>FIRE-196</v>
      </c>
      <c r="B252" s="401" t="s">
        <v>18</v>
      </c>
      <c r="C252" s="84" t="s">
        <v>2815</v>
      </c>
      <c r="D252" s="137"/>
      <c r="E252" s="214"/>
      <c r="F252" s="101">
        <v>1</v>
      </c>
      <c r="G252" s="102" t="s">
        <v>67</v>
      </c>
      <c r="I252" s="110">
        <f t="shared" si="33"/>
        <v>0</v>
      </c>
      <c r="J252" s="110">
        <f t="shared" si="34"/>
        <v>0</v>
      </c>
      <c r="K252" s="110">
        <f t="shared" si="35"/>
        <v>0</v>
      </c>
      <c r="L252" s="43">
        <v>1</v>
      </c>
      <c r="N252" s="51" t="s">
        <v>87</v>
      </c>
    </row>
    <row r="253" spans="1:14" ht="31.2" x14ac:dyDescent="0.3">
      <c r="A253" s="239" t="str">
        <f>IF(L253=1,"FIRE-"&amp;TEXT(COUNTIF($L$3:L253, "1"), "0"), "")</f>
        <v>FIRE-197</v>
      </c>
      <c r="B253" s="401" t="s">
        <v>18</v>
      </c>
      <c r="C253" s="95" t="s">
        <v>2816</v>
      </c>
      <c r="D253" s="137"/>
      <c r="E253" s="214"/>
      <c r="F253" s="101">
        <v>1</v>
      </c>
      <c r="G253" s="102" t="s">
        <v>67</v>
      </c>
      <c r="I253" s="110">
        <f t="shared" si="33"/>
        <v>0</v>
      </c>
      <c r="J253" s="110">
        <f t="shared" si="34"/>
        <v>0</v>
      </c>
      <c r="K253" s="110">
        <f t="shared" si="35"/>
        <v>0</v>
      </c>
      <c r="L253" s="43">
        <v>1</v>
      </c>
      <c r="N253" s="51" t="s">
        <v>87</v>
      </c>
    </row>
    <row r="254" spans="1:14" ht="31.2" x14ac:dyDescent="0.3">
      <c r="A254" s="239" t="str">
        <f>IF(L254=1,"FIRE-"&amp;TEXT(COUNTIF($L$3:L254, "1"), "0"), "")</f>
        <v>FIRE-198</v>
      </c>
      <c r="B254" s="400" t="s">
        <v>18</v>
      </c>
      <c r="C254" s="95" t="s">
        <v>2817</v>
      </c>
      <c r="D254" s="137"/>
      <c r="E254" s="214"/>
      <c r="F254" s="101">
        <v>1</v>
      </c>
      <c r="G254" s="88" t="s">
        <v>67</v>
      </c>
      <c r="I254" s="110">
        <f t="shared" si="33"/>
        <v>0</v>
      </c>
      <c r="J254" s="110">
        <f t="shared" si="34"/>
        <v>0</v>
      </c>
      <c r="K254" s="110">
        <f t="shared" si="35"/>
        <v>0</v>
      </c>
      <c r="L254" s="43">
        <v>1</v>
      </c>
      <c r="N254" s="51" t="s">
        <v>87</v>
      </c>
    </row>
    <row r="255" spans="1:14" ht="15" customHeight="1" x14ac:dyDescent="0.3">
      <c r="A255" s="300"/>
      <c r="B255" s="146"/>
      <c r="C255" s="144" t="s">
        <v>2818</v>
      </c>
      <c r="D255" s="127"/>
      <c r="E255" s="223"/>
      <c r="F255" s="75"/>
      <c r="G255" s="411"/>
    </row>
    <row r="256" spans="1:14" ht="46.8" x14ac:dyDescent="0.3">
      <c r="A256" s="239" t="str">
        <f>IF(L256=1,"FIRE-"&amp;TEXT(COUNTIF($L$3:L256, "1"), "0"), "")</f>
        <v>FIRE-199</v>
      </c>
      <c r="B256" s="83" t="s">
        <v>10</v>
      </c>
      <c r="C256" s="164" t="s">
        <v>2819</v>
      </c>
      <c r="D256" s="133"/>
      <c r="E256" s="253"/>
      <c r="F256" s="87">
        <v>1</v>
      </c>
      <c r="G256" s="88" t="s">
        <v>67</v>
      </c>
      <c r="I256" s="110">
        <f>IF(NOT(ISBLANK($B256)),VLOOKUP($B256,specdata,2,FALSE()),"")</f>
        <v>1</v>
      </c>
      <c r="J256" s="110">
        <f>VLOOKUP(G256,AvailabilityData,2,FALSE())</f>
        <v>0</v>
      </c>
      <c r="K256" s="110">
        <f>I256*J256</f>
        <v>0</v>
      </c>
      <c r="L256" s="43">
        <v>1</v>
      </c>
      <c r="N256" s="51" t="s">
        <v>87</v>
      </c>
    </row>
    <row r="257" spans="8:8" x14ac:dyDescent="0.3">
      <c r="H257" s="43"/>
    </row>
    <row r="258" spans="8:8" x14ac:dyDescent="0.3">
      <c r="H258" s="43"/>
    </row>
    <row r="259" spans="8:8" x14ac:dyDescent="0.3">
      <c r="H259" s="43"/>
    </row>
    <row r="260" spans="8:8" x14ac:dyDescent="0.3">
      <c r="H260" s="43"/>
    </row>
    <row r="261" spans="8:8" x14ac:dyDescent="0.3">
      <c r="H261" s="43"/>
    </row>
    <row r="262" spans="8:8" x14ac:dyDescent="0.3">
      <c r="H262" s="43"/>
    </row>
    <row r="263" spans="8:8" x14ac:dyDescent="0.3">
      <c r="H263" s="43"/>
    </row>
    <row r="264" spans="8:8" x14ac:dyDescent="0.3">
      <c r="H264" s="43"/>
    </row>
    <row r="265" spans="8:8" x14ac:dyDescent="0.3">
      <c r="H265" s="43"/>
    </row>
    <row r="266" spans="8:8" x14ac:dyDescent="0.3">
      <c r="H266" s="43"/>
    </row>
    <row r="267" spans="8:8" x14ac:dyDescent="0.3">
      <c r="H267" s="43"/>
    </row>
    <row r="268" spans="8:8" x14ac:dyDescent="0.3">
      <c r="H268" s="43"/>
    </row>
    <row r="269" spans="8:8" x14ac:dyDescent="0.3">
      <c r="H269" s="43"/>
    </row>
    <row r="270" spans="8:8" x14ac:dyDescent="0.3">
      <c r="H270" s="43"/>
    </row>
    <row r="271" spans="8:8" x14ac:dyDescent="0.3">
      <c r="H271" s="43"/>
    </row>
    <row r="272" spans="8:8" x14ac:dyDescent="0.3">
      <c r="H272" s="43"/>
    </row>
    <row r="273" spans="8:8" x14ac:dyDescent="0.3">
      <c r="H273" s="43"/>
    </row>
  </sheetData>
  <sheetProtection algorithmName="SHA-512" hashValue="5Z2ytb2650/68U/P0JUOFy5jE1UB3gf8RPiwtXCjhfSPMrBikBNfyE5FU3+LYYIq9c/LqmCOte7j/eUNfo8g9w==" saltValue="taDRGrdqpApoccJNhZBagQ==" spinCount="100000" sheet="1" objects="1" scenarios="1"/>
  <mergeCells count="1">
    <mergeCell ref="Q3:S4"/>
  </mergeCells>
  <conditionalFormatting sqref="B1:B1048576">
    <cfRule type="cellIs" dxfId="14" priority="2" operator="equal">
      <formula>"Not Needed"</formula>
    </cfRule>
    <cfRule type="cellIs" dxfId="13" priority="3" operator="equal">
      <formula>"Critical"</formula>
    </cfRule>
    <cfRule type="cellIs" dxfId="12" priority="4" operator="equal">
      <formula>"Extremely Advantageous"</formula>
    </cfRule>
  </conditionalFormatting>
  <conditionalFormatting sqref="G3 G6:G9 G11:G14 G16:G19 G21 G23:G29 G31:G36 G38:G42 G45:G56 G58:G60 G64:G65 G68:G70 G72:G76 G78:G83 G85:G95 G97:G102 G105:G111 G113 G116:G120 G122:G124 G126:G128 G130:G132 G134:G137 G139:G143 G145 G147:G148 G150:G151 G154:G155 G157:G173 G175:G177 G179 G181:G184 G186:G190 G192:G193 G195:G198 G200:G206 G209 G211:G213 G215:G223 G225:G228 G230:G231 G233:G236 G238:G239 G241:G242 G245:G254 G256">
    <cfRule type="cellIs" dxfId="11"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56" xr:uid="{00000000-0002-0000-1500-000000000000}">
      <formula1>SpecType</formula1>
      <formula2>0</formula2>
    </dataValidation>
    <dataValidation type="list" allowBlank="1" showInputMessage="1" showErrorMessage="1" sqref="G3 G6:G9 G11:G14 G16:G19 G21 G23:G29 G31:G36 G38:G42 G45:G56 G58:G60 G64:G65 G68:G70 G72:G76 G78:G83 G85:G95 G97:G102 G105:G111 G113 G116:G120 G122:G124 G126:G128 G130:G132 G134:G137 G139:G143 G145 G147:G148 G150:G151 G154:G155 G157:G173 G175:G177 G179 G181:G184 G186:G190 G192:G193 G195:G198 G200:G206 G209 G211:G213 G215:G223 G225:G228 G230:G231 G233:G236 G238:G239 G241:G242 G245:G254 G256" xr:uid="{00000000-0002-0000-15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S49"/>
  <sheetViews>
    <sheetView zoomScaleNormal="100" zoomScalePageLayoutView="80" workbookViewId="0">
      <selection activeCell="Q3" sqref="Q3:S4"/>
    </sheetView>
  </sheetViews>
  <sheetFormatPr defaultColWidth="9" defaultRowHeight="15.6" x14ac:dyDescent="0.3"/>
  <cols>
    <col min="1" max="1" width="10.59765625" style="41" customWidth="1"/>
    <col min="2" max="2" width="14.59765625" style="41" customWidth="1"/>
    <col min="3" max="3" width="65.59765625" style="42" customWidth="1"/>
    <col min="4" max="4" width="65.59765625" style="43" customWidth="1"/>
    <col min="5" max="5" width="3.59765625" style="43" hidden="1" customWidth="1"/>
    <col min="6" max="6" width="3.19921875" style="43" hidden="1" customWidth="1"/>
    <col min="7" max="7" width="30.59765625" style="43" customWidth="1"/>
    <col min="8" max="11" width="8.59765625" style="110" hidden="1" customWidth="1"/>
    <col min="12" max="14" width="0" style="43" hidden="1" customWidth="1"/>
    <col min="15" max="16384" width="9" style="43"/>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08" t="s">
        <v>2820</v>
      </c>
      <c r="B2" s="209"/>
      <c r="C2" s="210"/>
      <c r="D2" s="211"/>
      <c r="E2" s="212"/>
      <c r="F2" s="212"/>
      <c r="G2" s="410"/>
      <c r="H2" s="110">
        <f>COUNTA(B3:B49)</f>
        <v>32</v>
      </c>
      <c r="K2" s="110">
        <f>SUM(K3:K8)</f>
        <v>0</v>
      </c>
    </row>
    <row r="3" spans="1:19" ht="42" customHeight="1" x14ac:dyDescent="0.3">
      <c r="A3" s="213" t="str">
        <f>IF(L3=1,"EMS-"&amp;TEXT(COUNTIF($L$3:L3, "1"), "0"), "")</f>
        <v>EMS-1</v>
      </c>
      <c r="B3" s="98" t="s">
        <v>9</v>
      </c>
      <c r="C3" s="95" t="s">
        <v>2821</v>
      </c>
      <c r="D3" s="133"/>
      <c r="E3" s="214"/>
      <c r="F3" s="101">
        <v>1</v>
      </c>
      <c r="G3" s="88" t="s">
        <v>67</v>
      </c>
      <c r="H3" s="44">
        <f>COUNTIF(G:G,"=Select from Drop Down List")</f>
        <v>32</v>
      </c>
      <c r="I3" s="110">
        <f>IF(NOT(ISBLANK($B3)),VLOOKUP($B3,specdata,2,FALSE()),"")</f>
        <v>5</v>
      </c>
      <c r="J3" s="110">
        <f>VLOOKUP(G3,AvailabilityData,2,FALSE())</f>
        <v>0</v>
      </c>
      <c r="K3" s="110">
        <f>I3*J3</f>
        <v>0</v>
      </c>
      <c r="L3" s="43">
        <v>1</v>
      </c>
      <c r="N3" s="51" t="s">
        <v>78</v>
      </c>
      <c r="Q3" s="443"/>
      <c r="R3" s="443"/>
      <c r="S3" s="443"/>
    </row>
    <row r="4" spans="1:19" ht="31.2" x14ac:dyDescent="0.3">
      <c r="A4" s="306"/>
      <c r="B4" s="89"/>
      <c r="C4" s="421" t="s">
        <v>2822</v>
      </c>
      <c r="D4" s="148"/>
      <c r="E4" s="422"/>
      <c r="F4" s="92"/>
      <c r="G4" s="411"/>
      <c r="H4" s="44">
        <f>COUNTIF(G:G,"=Function Available")</f>
        <v>0</v>
      </c>
      <c r="Q4" s="443"/>
      <c r="R4" s="443"/>
      <c r="S4" s="443"/>
    </row>
    <row r="5" spans="1:19" ht="15" customHeight="1" x14ac:dyDescent="0.3">
      <c r="A5" s="249"/>
      <c r="B5" s="53"/>
      <c r="C5" s="141" t="s">
        <v>2823</v>
      </c>
      <c r="D5" s="127"/>
      <c r="E5" s="223"/>
      <c r="F5" s="75"/>
      <c r="G5" s="411"/>
      <c r="H5" s="44">
        <f>COUNTIF(F:G,"=Function Not Available")</f>
        <v>0</v>
      </c>
    </row>
    <row r="6" spans="1:19" ht="31.2" x14ac:dyDescent="0.3">
      <c r="A6" s="306"/>
      <c r="B6" s="89"/>
      <c r="C6" s="421" t="s">
        <v>2824</v>
      </c>
      <c r="D6" s="148"/>
      <c r="E6" s="422"/>
      <c r="F6" s="92"/>
      <c r="G6" s="411"/>
      <c r="H6" s="44">
        <f>COUNTIF(G:G,"=Exception")</f>
        <v>0</v>
      </c>
    </row>
    <row r="7" spans="1:19" ht="31.2" x14ac:dyDescent="0.3">
      <c r="A7" s="213" t="str">
        <f>IF(L7=1,"EMS-"&amp;TEXT(COUNTIF($L$3:L7, "1"), "0"), "")</f>
        <v>EMS-2</v>
      </c>
      <c r="B7" s="98" t="s">
        <v>9</v>
      </c>
      <c r="C7" s="84" t="s">
        <v>2825</v>
      </c>
      <c r="D7" s="130"/>
      <c r="E7" s="214"/>
      <c r="F7" s="101">
        <v>1</v>
      </c>
      <c r="G7" s="102" t="s">
        <v>67</v>
      </c>
      <c r="H7" s="396">
        <f>COUNTIFS(B:B,"=Critical",G:G,"=Select from Drop Down List")</f>
        <v>3</v>
      </c>
      <c r="I7" s="110">
        <f>IF(NOT(ISBLANK($B7)),VLOOKUP($B7,specdata,2,FALSE()),"")</f>
        <v>5</v>
      </c>
      <c r="J7" s="110">
        <f>VLOOKUP(G7,AvailabilityData,2,FALSE())</f>
        <v>0</v>
      </c>
      <c r="K7" s="110">
        <f>I7*J7</f>
        <v>0</v>
      </c>
      <c r="L7" s="43">
        <v>1</v>
      </c>
      <c r="N7" s="51" t="s">
        <v>78</v>
      </c>
    </row>
    <row r="8" spans="1:19" ht="30" customHeight="1" x14ac:dyDescent="0.3">
      <c r="A8" s="213" t="str">
        <f>IF(L8=1,"EMS-"&amp;TEXT(COUNTIF($L$3:L8, "1"), "0"), "")</f>
        <v>EMS-3</v>
      </c>
      <c r="B8" s="98" t="s">
        <v>10</v>
      </c>
      <c r="C8" s="84" t="s">
        <v>2826</v>
      </c>
      <c r="D8" s="137"/>
      <c r="E8" s="214"/>
      <c r="F8" s="101">
        <v>1</v>
      </c>
      <c r="G8" s="88" t="s">
        <v>67</v>
      </c>
      <c r="H8" s="396">
        <f>COUNTIFS(B:B,"=Critical",G:G,"=Function Available")</f>
        <v>0</v>
      </c>
      <c r="I8" s="110">
        <f>IF(NOT(ISBLANK($B8)),VLOOKUP($B8,specdata,2,FALSE()),"")</f>
        <v>1</v>
      </c>
      <c r="J8" s="110">
        <f>VLOOKUP(G8,AvailabilityData,2,FALSE())</f>
        <v>0</v>
      </c>
      <c r="K8" s="110">
        <f>I8*J8</f>
        <v>0</v>
      </c>
      <c r="L8" s="43">
        <v>1</v>
      </c>
      <c r="N8" s="51" t="s">
        <v>78</v>
      </c>
    </row>
    <row r="9" spans="1:19" ht="15" customHeight="1" x14ac:dyDescent="0.3">
      <c r="A9" s="249"/>
      <c r="B9" s="53"/>
      <c r="C9" s="144" t="s">
        <v>2827</v>
      </c>
      <c r="D9" s="127"/>
      <c r="E9" s="223"/>
      <c r="F9" s="75"/>
      <c r="G9" s="411"/>
      <c r="H9" s="396">
        <f>COUNTIFS(B:B,"=Critical",G:G,"=Function Not Available")</f>
        <v>0</v>
      </c>
    </row>
    <row r="10" spans="1:19" ht="30" customHeight="1" x14ac:dyDescent="0.3">
      <c r="A10" s="306"/>
      <c r="B10" s="89"/>
      <c r="C10" s="421" t="s">
        <v>2828</v>
      </c>
      <c r="D10" s="148"/>
      <c r="E10" s="422"/>
      <c r="F10" s="92"/>
      <c r="G10" s="411"/>
      <c r="H10" s="396">
        <f>COUNTIFS(B:B,"=Critical",G:G,"=Exception")</f>
        <v>0</v>
      </c>
    </row>
    <row r="11" spans="1:19" ht="46.8" x14ac:dyDescent="0.3">
      <c r="A11" s="213" t="str">
        <f>IF(L11=1,"EMS-"&amp;TEXT(COUNTIF($L$3:L11, "1"), "0"), "")</f>
        <v>EMS-4</v>
      </c>
      <c r="B11" s="98" t="s">
        <v>10</v>
      </c>
      <c r="C11" s="95" t="s">
        <v>2829</v>
      </c>
      <c r="D11" s="130"/>
      <c r="E11" s="214"/>
      <c r="F11" s="101">
        <v>1</v>
      </c>
      <c r="G11" s="88" t="s">
        <v>67</v>
      </c>
      <c r="H11" s="397">
        <f>COUNTIFS(B:B,"=Important",G:G,"=Select from Drop Down List")</f>
        <v>25</v>
      </c>
      <c r="I11" s="110">
        <f>IF(NOT(ISBLANK($B11)),VLOOKUP($B11,specdata,2,FALSE()),"")</f>
        <v>1</v>
      </c>
      <c r="J11" s="110">
        <f>VLOOKUP(G11,AvailabilityData,2,FALSE())</f>
        <v>0</v>
      </c>
      <c r="K11" s="110">
        <f>I11*J11</f>
        <v>0</v>
      </c>
      <c r="L11" s="43">
        <v>1</v>
      </c>
      <c r="N11" s="51" t="s">
        <v>78</v>
      </c>
    </row>
    <row r="12" spans="1:19" ht="15" customHeight="1" x14ac:dyDescent="0.3">
      <c r="A12" s="249"/>
      <c r="B12" s="53"/>
      <c r="C12" s="141" t="s">
        <v>2830</v>
      </c>
      <c r="D12" s="127"/>
      <c r="E12" s="223"/>
      <c r="F12" s="75"/>
      <c r="G12" s="411"/>
      <c r="H12" s="397">
        <f>COUNTIFS(B:B,"=Important",G:G,"=Function Available")</f>
        <v>0</v>
      </c>
    </row>
    <row r="13" spans="1:19" ht="30" customHeight="1" x14ac:dyDescent="0.3">
      <c r="A13" s="213" t="str">
        <f>IF(L13=1,"EMS-"&amp;TEXT(COUNTIF($L$3:L13, "1"), "0"), "")</f>
        <v>EMS-5</v>
      </c>
      <c r="B13" s="403" t="s">
        <v>18</v>
      </c>
      <c r="C13" s="119" t="s">
        <v>2831</v>
      </c>
      <c r="D13" s="130"/>
      <c r="E13" s="262"/>
      <c r="F13" s="116">
        <v>1</v>
      </c>
      <c r="G13" s="117" t="s">
        <v>67</v>
      </c>
      <c r="H13" s="397">
        <f>COUNTIFS(B:B,"=Important",G:G,"=Function Not Available")</f>
        <v>0</v>
      </c>
      <c r="I13" s="110">
        <f>IF(NOT(ISBLANK($B13)),VLOOKUP($B13,specdata,2,FALSE()),"")</f>
        <v>0</v>
      </c>
      <c r="J13" s="110">
        <f>VLOOKUP(G13,AvailabilityData,2,FALSE())</f>
        <v>0</v>
      </c>
      <c r="K13" s="110">
        <f>I13*J13</f>
        <v>0</v>
      </c>
      <c r="L13" s="43">
        <v>1</v>
      </c>
      <c r="N13" s="51" t="s">
        <v>78</v>
      </c>
    </row>
    <row r="14" spans="1:19" ht="31.2" x14ac:dyDescent="0.3">
      <c r="A14" s="213" t="str">
        <f>IF(L14=1,"EMS-"&amp;TEXT(COUNTIF($L$3:L14, "1"), "0"), "")</f>
        <v>EMS-6</v>
      </c>
      <c r="B14" s="401" t="s">
        <v>18</v>
      </c>
      <c r="C14" s="95" t="s">
        <v>2832</v>
      </c>
      <c r="D14" s="137"/>
      <c r="E14" s="214"/>
      <c r="F14" s="101">
        <v>1</v>
      </c>
      <c r="G14" s="88" t="s">
        <v>67</v>
      </c>
      <c r="H14" s="397">
        <f>COUNTIFS(B:B,"=Important",G:G,"=Exception")</f>
        <v>0</v>
      </c>
      <c r="I14" s="110">
        <f>IF(NOT(ISBLANK($B14)),VLOOKUP($B14,specdata,2,FALSE()),"")</f>
        <v>0</v>
      </c>
      <c r="J14" s="110">
        <f>VLOOKUP(G14,AvailabilityData,2,FALSE())</f>
        <v>0</v>
      </c>
      <c r="K14" s="110">
        <f>I14*J14</f>
        <v>0</v>
      </c>
      <c r="L14" s="43">
        <v>1</v>
      </c>
      <c r="N14" s="51" t="s">
        <v>78</v>
      </c>
    </row>
    <row r="15" spans="1:19" ht="15" customHeight="1" x14ac:dyDescent="0.3">
      <c r="A15" s="249"/>
      <c r="B15" s="53"/>
      <c r="C15" s="141" t="s">
        <v>2833</v>
      </c>
      <c r="D15" s="127"/>
      <c r="E15" s="223"/>
      <c r="F15" s="75"/>
      <c r="G15" s="411"/>
      <c r="H15" s="142">
        <f>COUNTIFS(B:B,"=Informational",G:G,"=Select from Drop Down List")</f>
        <v>4</v>
      </c>
    </row>
    <row r="16" spans="1:19" ht="31.2" x14ac:dyDescent="0.3">
      <c r="A16" s="213" t="str">
        <f>IF(L16=1,"EMS-"&amp;TEXT(COUNTIF($L$3:L16, "1"), "0"), "")</f>
        <v>EMS-7</v>
      </c>
      <c r="B16" s="83" t="s">
        <v>9</v>
      </c>
      <c r="C16" s="164" t="s">
        <v>2834</v>
      </c>
      <c r="D16" s="130"/>
      <c r="E16" s="262"/>
      <c r="F16" s="116">
        <v>1</v>
      </c>
      <c r="G16" s="117" t="s">
        <v>67</v>
      </c>
      <c r="H16" s="142">
        <f>COUNTIFS(B:B,"=Informational",G:G,"=Function Available")</f>
        <v>0</v>
      </c>
      <c r="I16" s="110">
        <f t="shared" ref="I16:I23" si="0">IF(NOT(ISBLANK($B16)),VLOOKUP($B16,specdata,2,FALSE()),"")</f>
        <v>5</v>
      </c>
      <c r="J16" s="110">
        <f t="shared" ref="J16:J23" si="1">VLOOKUP(G16,AvailabilityData,2,FALSE())</f>
        <v>0</v>
      </c>
      <c r="K16" s="110">
        <f t="shared" ref="K16:K23" si="2">I16*J16</f>
        <v>0</v>
      </c>
      <c r="L16" s="43">
        <v>1</v>
      </c>
      <c r="N16" s="51" t="s">
        <v>87</v>
      </c>
    </row>
    <row r="17" spans="1:14" ht="46.8" x14ac:dyDescent="0.3">
      <c r="A17" s="213" t="str">
        <f>IF(L17=1,"EMS-"&amp;TEXT(COUNTIF($L$3:L17, "1"), "0"), "")</f>
        <v>EMS-8</v>
      </c>
      <c r="B17" s="83" t="s">
        <v>10</v>
      </c>
      <c r="C17" s="164" t="s">
        <v>2835</v>
      </c>
      <c r="D17" s="137"/>
      <c r="E17" s="214"/>
      <c r="F17" s="101">
        <v>1</v>
      </c>
      <c r="G17" s="102" t="s">
        <v>67</v>
      </c>
      <c r="H17" s="142">
        <f>COUNTIFS(B:B,"=Informational",G:G,"=Function Not Available")</f>
        <v>0</v>
      </c>
      <c r="I17" s="110">
        <f t="shared" si="0"/>
        <v>1</v>
      </c>
      <c r="J17" s="110">
        <f t="shared" si="1"/>
        <v>0</v>
      </c>
      <c r="K17" s="110">
        <f t="shared" si="2"/>
        <v>0</v>
      </c>
      <c r="L17" s="43">
        <v>1</v>
      </c>
      <c r="N17" s="51" t="s">
        <v>87</v>
      </c>
    </row>
    <row r="18" spans="1:14" ht="46.8" x14ac:dyDescent="0.3">
      <c r="A18" s="213" t="str">
        <f>IF(L18=1,"EMS-"&amp;TEXT(COUNTIF($L$3:L18, "1"), "0"), "")</f>
        <v>EMS-9</v>
      </c>
      <c r="B18" s="83" t="s">
        <v>10</v>
      </c>
      <c r="C18" s="164" t="s">
        <v>2836</v>
      </c>
      <c r="D18" s="137"/>
      <c r="E18" s="214"/>
      <c r="F18" s="101">
        <v>1</v>
      </c>
      <c r="G18" s="102" t="s">
        <v>67</v>
      </c>
      <c r="H18" s="142">
        <f>COUNTIFS(B:B,"=Informational",G:G,"=Exception")</f>
        <v>0</v>
      </c>
      <c r="I18" s="110">
        <f t="shared" si="0"/>
        <v>1</v>
      </c>
      <c r="J18" s="110">
        <f t="shared" si="1"/>
        <v>0</v>
      </c>
      <c r="K18" s="110">
        <f t="shared" si="2"/>
        <v>0</v>
      </c>
      <c r="L18" s="43">
        <v>1</v>
      </c>
      <c r="N18" s="51" t="s">
        <v>87</v>
      </c>
    </row>
    <row r="19" spans="1:14" ht="46.8" x14ac:dyDescent="0.3">
      <c r="A19" s="213" t="str">
        <f>IF(L19=1,"EMS-"&amp;TEXT(COUNTIF($L$3:L19, "1"), "0"), "")</f>
        <v>EMS-10</v>
      </c>
      <c r="B19" s="83" t="s">
        <v>10</v>
      </c>
      <c r="C19" s="164" t="s">
        <v>2837</v>
      </c>
      <c r="D19" s="137"/>
      <c r="E19" s="214"/>
      <c r="F19" s="101">
        <v>1</v>
      </c>
      <c r="G19" s="102" t="s">
        <v>67</v>
      </c>
      <c r="I19" s="110">
        <f t="shared" si="0"/>
        <v>1</v>
      </c>
      <c r="J19" s="110">
        <f t="shared" si="1"/>
        <v>0</v>
      </c>
      <c r="K19" s="110">
        <f t="shared" si="2"/>
        <v>0</v>
      </c>
      <c r="L19" s="43">
        <v>1</v>
      </c>
      <c r="N19" s="51" t="s">
        <v>87</v>
      </c>
    </row>
    <row r="20" spans="1:14" ht="46.8" x14ac:dyDescent="0.3">
      <c r="A20" s="213" t="str">
        <f>IF(L20=1,"EMS-"&amp;TEXT(COUNTIF($L$3:L20, "1"), "0"), "")</f>
        <v>EMS-11</v>
      </c>
      <c r="B20" s="83" t="s">
        <v>10</v>
      </c>
      <c r="C20" s="164" t="s">
        <v>2838</v>
      </c>
      <c r="D20" s="137"/>
      <c r="E20" s="214"/>
      <c r="F20" s="101">
        <v>1</v>
      </c>
      <c r="G20" s="102" t="s">
        <v>67</v>
      </c>
      <c r="I20" s="110">
        <f t="shared" si="0"/>
        <v>1</v>
      </c>
      <c r="J20" s="110">
        <f t="shared" si="1"/>
        <v>0</v>
      </c>
      <c r="K20" s="110">
        <f t="shared" si="2"/>
        <v>0</v>
      </c>
      <c r="L20" s="43">
        <v>1</v>
      </c>
      <c r="N20" s="51" t="s">
        <v>87</v>
      </c>
    </row>
    <row r="21" spans="1:14" ht="30" customHeight="1" x14ac:dyDescent="0.3">
      <c r="A21" s="213" t="str">
        <f>IF(L21=1,"EMS-"&amp;TEXT(COUNTIF($L$3:L21, "1"), "0"), "")</f>
        <v>EMS-12</v>
      </c>
      <c r="B21" s="83" t="s">
        <v>10</v>
      </c>
      <c r="C21" s="164" t="s">
        <v>2839</v>
      </c>
      <c r="D21" s="137"/>
      <c r="E21" s="214"/>
      <c r="F21" s="101">
        <v>1</v>
      </c>
      <c r="G21" s="102" t="s">
        <v>67</v>
      </c>
      <c r="I21" s="110">
        <f t="shared" si="0"/>
        <v>1</v>
      </c>
      <c r="J21" s="110">
        <f t="shared" si="1"/>
        <v>0</v>
      </c>
      <c r="K21" s="110">
        <f t="shared" si="2"/>
        <v>0</v>
      </c>
      <c r="L21" s="43">
        <v>1</v>
      </c>
      <c r="N21" s="51" t="s">
        <v>87</v>
      </c>
    </row>
    <row r="22" spans="1:14" ht="46.8" x14ac:dyDescent="0.3">
      <c r="A22" s="213" t="str">
        <f>IF(L22=1,"EMS-"&amp;TEXT(COUNTIF($L$3:L22, "1"), "0"), "")</f>
        <v>EMS-13</v>
      </c>
      <c r="B22" s="83" t="s">
        <v>10</v>
      </c>
      <c r="C22" s="164" t="s">
        <v>2840</v>
      </c>
      <c r="D22" s="137"/>
      <c r="E22" s="214"/>
      <c r="F22" s="101">
        <v>1</v>
      </c>
      <c r="G22" s="102" t="s">
        <v>67</v>
      </c>
      <c r="I22" s="110">
        <f t="shared" si="0"/>
        <v>1</v>
      </c>
      <c r="J22" s="110">
        <f t="shared" si="1"/>
        <v>0</v>
      </c>
      <c r="K22" s="110">
        <f t="shared" si="2"/>
        <v>0</v>
      </c>
      <c r="L22" s="43">
        <v>1</v>
      </c>
      <c r="N22" s="51" t="s">
        <v>87</v>
      </c>
    </row>
    <row r="23" spans="1:14" ht="46.8" x14ac:dyDescent="0.3">
      <c r="A23" s="213" t="str">
        <f>IF(L23=1,"EMS-"&amp;TEXT(COUNTIF($L$3:L23, "1"), "0"), "")</f>
        <v>EMS-14</v>
      </c>
      <c r="B23" s="83" t="s">
        <v>10</v>
      </c>
      <c r="C23" s="164" t="s">
        <v>2841</v>
      </c>
      <c r="D23" s="137"/>
      <c r="E23" s="214"/>
      <c r="F23" s="101">
        <v>1</v>
      </c>
      <c r="G23" s="88" t="s">
        <v>67</v>
      </c>
      <c r="I23" s="110">
        <f t="shared" si="0"/>
        <v>1</v>
      </c>
      <c r="J23" s="110">
        <f t="shared" si="1"/>
        <v>0</v>
      </c>
      <c r="K23" s="110">
        <f t="shared" si="2"/>
        <v>0</v>
      </c>
      <c r="L23" s="43">
        <v>1</v>
      </c>
      <c r="N23" s="51" t="s">
        <v>87</v>
      </c>
    </row>
    <row r="24" spans="1:14" ht="15" customHeight="1" x14ac:dyDescent="0.3">
      <c r="A24" s="306"/>
      <c r="B24" s="53"/>
      <c r="C24" s="144" t="s">
        <v>2842</v>
      </c>
      <c r="D24" s="127"/>
      <c r="E24" s="223"/>
      <c r="F24" s="75"/>
      <c r="G24" s="411"/>
    </row>
    <row r="25" spans="1:14" ht="46.8" x14ac:dyDescent="0.3">
      <c r="A25" s="213" t="str">
        <f>IF(L25=1,"EMS-"&amp;TEXT(COUNTIF($L$3:L25, "1"), "0"), "")</f>
        <v>EMS-15</v>
      </c>
      <c r="B25" s="83" t="s">
        <v>10</v>
      </c>
      <c r="C25" s="164" t="s">
        <v>2843</v>
      </c>
      <c r="D25" s="130"/>
      <c r="E25" s="262"/>
      <c r="F25" s="116">
        <v>1</v>
      </c>
      <c r="G25" s="117" t="s">
        <v>67</v>
      </c>
      <c r="I25" s="110">
        <f>IF(NOT(ISBLANK($B25)),VLOOKUP($B25,specdata,2,FALSE()),"")</f>
        <v>1</v>
      </c>
      <c r="J25" s="110">
        <f>VLOOKUP(G25,AvailabilityData,2,FALSE())</f>
        <v>0</v>
      </c>
      <c r="K25" s="110">
        <f>I25*J25</f>
        <v>0</v>
      </c>
      <c r="L25" s="43">
        <v>1</v>
      </c>
      <c r="N25" s="51" t="s">
        <v>78</v>
      </c>
    </row>
    <row r="26" spans="1:14" ht="78" x14ac:dyDescent="0.3">
      <c r="A26" s="213" t="str">
        <f>IF(L26=1,"EMS-"&amp;TEXT(COUNTIF($L$3:L26, "1"), "0"), "")</f>
        <v>EMS-16</v>
      </c>
      <c r="B26" s="83" t="s">
        <v>10</v>
      </c>
      <c r="C26" s="164" t="s">
        <v>2844</v>
      </c>
      <c r="D26" s="137"/>
      <c r="E26" s="214"/>
      <c r="F26" s="101">
        <v>1</v>
      </c>
      <c r="G26" s="102" t="s">
        <v>67</v>
      </c>
      <c r="I26" s="110">
        <f>IF(NOT(ISBLANK($B26)),VLOOKUP($B26,specdata,2,FALSE()),"")</f>
        <v>1</v>
      </c>
      <c r="J26" s="110">
        <f>VLOOKUP(G26,AvailabilityData,2,FALSE())</f>
        <v>0</v>
      </c>
      <c r="K26" s="110">
        <f>I26*J26</f>
        <v>0</v>
      </c>
      <c r="L26" s="43">
        <v>1</v>
      </c>
      <c r="N26" s="51" t="s">
        <v>78</v>
      </c>
    </row>
    <row r="27" spans="1:14" ht="62.4" x14ac:dyDescent="0.3">
      <c r="A27" s="213" t="str">
        <f>IF(L27=1,"EMS-"&amp;TEXT(COUNTIF($L$3:L27, "1"), "0"), "")</f>
        <v>EMS-17</v>
      </c>
      <c r="B27" s="83" t="s">
        <v>10</v>
      </c>
      <c r="C27" s="164" t="s">
        <v>2845</v>
      </c>
      <c r="D27" s="137"/>
      <c r="E27" s="214"/>
      <c r="F27" s="101">
        <v>1</v>
      </c>
      <c r="G27" s="88" t="s">
        <v>67</v>
      </c>
      <c r="I27" s="110">
        <f>IF(NOT(ISBLANK($B27)),VLOOKUP($B27,specdata,2,FALSE()),"")</f>
        <v>1</v>
      </c>
      <c r="J27" s="110">
        <f>VLOOKUP(G27,AvailabilityData,2,FALSE())</f>
        <v>0</v>
      </c>
      <c r="K27" s="110">
        <f>I27*J27</f>
        <v>0</v>
      </c>
      <c r="L27" s="43">
        <v>1</v>
      </c>
      <c r="N27" s="51" t="s">
        <v>78</v>
      </c>
    </row>
    <row r="28" spans="1:14" ht="15" customHeight="1" x14ac:dyDescent="0.3">
      <c r="A28" s="249"/>
      <c r="B28" s="53"/>
      <c r="C28" s="144" t="s">
        <v>2846</v>
      </c>
      <c r="D28" s="127"/>
      <c r="E28" s="223"/>
      <c r="F28" s="75"/>
      <c r="G28" s="411"/>
    </row>
    <row r="29" spans="1:14" ht="46.8" x14ac:dyDescent="0.3">
      <c r="A29" s="213" t="str">
        <f>IF(L29=1,"EMS-"&amp;TEXT(COUNTIF($L$3:L29, "1"), "0"), "")</f>
        <v>EMS-18</v>
      </c>
      <c r="B29" s="83" t="s">
        <v>10</v>
      </c>
      <c r="C29" s="164" t="s">
        <v>2847</v>
      </c>
      <c r="D29" s="130"/>
      <c r="E29" s="262"/>
      <c r="F29" s="116">
        <v>1</v>
      </c>
      <c r="G29" s="82" t="s">
        <v>67</v>
      </c>
      <c r="I29" s="110">
        <f>IF(NOT(ISBLANK($B29)),VLOOKUP($B29,specdata,2,FALSE()),"")</f>
        <v>1</v>
      </c>
      <c r="J29" s="110">
        <f>VLOOKUP(G29,AvailabilityData,2,FALSE())</f>
        <v>0</v>
      </c>
      <c r="K29" s="110">
        <f>I29*J29</f>
        <v>0</v>
      </c>
      <c r="L29" s="43">
        <v>1</v>
      </c>
      <c r="N29" s="51" t="s">
        <v>78</v>
      </c>
    </row>
    <row r="30" spans="1:14" ht="15" customHeight="1" x14ac:dyDescent="0.3">
      <c r="A30" s="249"/>
      <c r="B30" s="53"/>
      <c r="C30" s="144" t="s">
        <v>2848</v>
      </c>
      <c r="D30" s="127"/>
      <c r="E30" s="223"/>
      <c r="F30" s="75"/>
      <c r="G30" s="411"/>
    </row>
    <row r="31" spans="1:14" ht="46.8" x14ac:dyDescent="0.3">
      <c r="A31" s="213" t="str">
        <f>IF(L31=1,"EMS-"&amp;TEXT(COUNTIF($L$3:L31, "1"), "0"), "")</f>
        <v>EMS-19</v>
      </c>
      <c r="B31" s="83" t="s">
        <v>10</v>
      </c>
      <c r="C31" s="164" t="s">
        <v>2849</v>
      </c>
      <c r="D31" s="130"/>
      <c r="E31" s="262"/>
      <c r="F31" s="116">
        <v>1</v>
      </c>
      <c r="G31" s="117" t="s">
        <v>67</v>
      </c>
      <c r="I31" s="110">
        <f>IF(NOT(ISBLANK($B31)),VLOOKUP($B31,specdata,2,FALSE()),"")</f>
        <v>1</v>
      </c>
      <c r="J31" s="110">
        <f>VLOOKUP(G31,AvailabilityData,2,FALSE())</f>
        <v>0</v>
      </c>
      <c r="K31" s="110">
        <f>I31*J31</f>
        <v>0</v>
      </c>
      <c r="L31" s="43">
        <v>1</v>
      </c>
      <c r="N31" s="51" t="s">
        <v>78</v>
      </c>
    </row>
    <row r="32" spans="1:14" ht="31.2" x14ac:dyDescent="0.3">
      <c r="A32" s="213" t="str">
        <f>IF(L32=1,"EMS-"&amp;TEXT(COUNTIF($L$3:L32, "1"), "0"), "")</f>
        <v>EMS-20</v>
      </c>
      <c r="B32" s="83" t="s">
        <v>10</v>
      </c>
      <c r="C32" s="164" t="s">
        <v>2850</v>
      </c>
      <c r="D32" s="137"/>
      <c r="E32" s="214"/>
      <c r="F32" s="101">
        <v>1</v>
      </c>
      <c r="G32" s="102" t="s">
        <v>67</v>
      </c>
      <c r="I32" s="110">
        <f>IF(NOT(ISBLANK($B32)),VLOOKUP($B32,specdata,2,FALSE()),"")</f>
        <v>1</v>
      </c>
      <c r="J32" s="110">
        <f>VLOOKUP(G32,AvailabilityData,2,FALSE())</f>
        <v>0</v>
      </c>
      <c r="K32" s="110">
        <f>I32*J32</f>
        <v>0</v>
      </c>
      <c r="L32" s="43">
        <v>1</v>
      </c>
      <c r="N32" s="51" t="s">
        <v>78</v>
      </c>
    </row>
    <row r="33" spans="1:14" ht="30" customHeight="1" x14ac:dyDescent="0.3">
      <c r="A33" s="213" t="str">
        <f>IF(L33=1,"EMS-"&amp;TEXT(COUNTIF($L$3:L33, "1"), "0"), "")</f>
        <v>EMS-21</v>
      </c>
      <c r="B33" s="83" t="s">
        <v>10</v>
      </c>
      <c r="C33" s="164" t="s">
        <v>2851</v>
      </c>
      <c r="D33" s="137"/>
      <c r="E33" s="214"/>
      <c r="F33" s="101">
        <v>1</v>
      </c>
      <c r="G33" s="102" t="s">
        <v>67</v>
      </c>
      <c r="I33" s="110">
        <f>IF(NOT(ISBLANK($B33)),VLOOKUP($B33,specdata,2,FALSE()),"")</f>
        <v>1</v>
      </c>
      <c r="J33" s="110">
        <f>VLOOKUP(G33,AvailabilityData,2,FALSE())</f>
        <v>0</v>
      </c>
      <c r="K33" s="110">
        <f>I33*J33</f>
        <v>0</v>
      </c>
      <c r="L33" s="43">
        <v>1</v>
      </c>
      <c r="N33" s="51" t="s">
        <v>78</v>
      </c>
    </row>
    <row r="34" spans="1:14" ht="31.2" x14ac:dyDescent="0.3">
      <c r="A34" s="213" t="str">
        <f>IF(L34=1,"EMS-"&amp;TEXT(COUNTIF($L$3:L34, "1"), "0"), "")</f>
        <v>EMS-22</v>
      </c>
      <c r="B34" s="83" t="s">
        <v>10</v>
      </c>
      <c r="C34" s="164" t="s">
        <v>2852</v>
      </c>
      <c r="D34" s="137"/>
      <c r="E34" s="214"/>
      <c r="F34" s="101">
        <v>1</v>
      </c>
      <c r="G34" s="88" t="s">
        <v>67</v>
      </c>
      <c r="I34" s="110">
        <f>IF(NOT(ISBLANK($B34)),VLOOKUP($B34,specdata,2,FALSE()),"")</f>
        <v>1</v>
      </c>
      <c r="J34" s="110">
        <f>VLOOKUP(G34,AvailabilityData,2,FALSE())</f>
        <v>0</v>
      </c>
      <c r="K34" s="110">
        <f>I34*J34</f>
        <v>0</v>
      </c>
      <c r="L34" s="43">
        <v>1</v>
      </c>
      <c r="N34" s="51" t="s">
        <v>78</v>
      </c>
    </row>
    <row r="35" spans="1:14" ht="15" customHeight="1" x14ac:dyDescent="0.3">
      <c r="A35" s="249"/>
      <c r="B35" s="53"/>
      <c r="C35" s="141" t="s">
        <v>2853</v>
      </c>
      <c r="D35" s="127"/>
      <c r="E35" s="223"/>
      <c r="F35" s="75"/>
      <c r="G35" s="411"/>
    </row>
    <row r="36" spans="1:14" ht="78" x14ac:dyDescent="0.3">
      <c r="A36" s="213" t="str">
        <f>IF(L36=1,"EMS-"&amp;TEXT(COUNTIF($L$3:L36, "1"), "0"), "")</f>
        <v>EMS-23</v>
      </c>
      <c r="B36" s="83" t="s">
        <v>10</v>
      </c>
      <c r="C36" s="164" t="s">
        <v>2854</v>
      </c>
      <c r="D36" s="130"/>
      <c r="E36" s="262"/>
      <c r="F36" s="116">
        <v>1</v>
      </c>
      <c r="G36" s="117" t="s">
        <v>67</v>
      </c>
      <c r="I36" s="110">
        <f>IF(NOT(ISBLANK($B36)),VLOOKUP($B36,specdata,2,FALSE()),"")</f>
        <v>1</v>
      </c>
      <c r="J36" s="110">
        <f>VLOOKUP(G36,AvailabilityData,2,FALSE())</f>
        <v>0</v>
      </c>
      <c r="K36" s="110">
        <f>I36*J36</f>
        <v>0</v>
      </c>
      <c r="L36" s="43">
        <v>1</v>
      </c>
      <c r="N36" s="51" t="s">
        <v>78</v>
      </c>
    </row>
    <row r="37" spans="1:14" ht="46.8" x14ac:dyDescent="0.3">
      <c r="A37" s="213" t="str">
        <f>IF(L37=1,"EMS-"&amp;TEXT(COUNTIF($L$3:L37, "1"), "0"), "")</f>
        <v>EMS-24</v>
      </c>
      <c r="B37" s="83" t="s">
        <v>10</v>
      </c>
      <c r="C37" s="164" t="s">
        <v>2855</v>
      </c>
      <c r="D37" s="137"/>
      <c r="E37" s="214"/>
      <c r="F37" s="101">
        <v>1</v>
      </c>
      <c r="G37" s="88" t="s">
        <v>67</v>
      </c>
      <c r="I37" s="110">
        <f>IF(NOT(ISBLANK($B37)),VLOOKUP($B37,specdata,2,FALSE()),"")</f>
        <v>1</v>
      </c>
      <c r="J37" s="110">
        <f>VLOOKUP(G37,AvailabilityData,2,FALSE())</f>
        <v>0</v>
      </c>
      <c r="K37" s="110">
        <f>I37*J37</f>
        <v>0</v>
      </c>
      <c r="L37" s="43">
        <v>1</v>
      </c>
      <c r="N37" s="51" t="s">
        <v>78</v>
      </c>
    </row>
    <row r="38" spans="1:14" ht="15" customHeight="1" x14ac:dyDescent="0.3">
      <c r="A38" s="249"/>
      <c r="B38" s="53"/>
      <c r="C38" s="141" t="s">
        <v>2856</v>
      </c>
      <c r="D38" s="127"/>
      <c r="E38" s="223"/>
      <c r="F38" s="75"/>
      <c r="G38" s="411"/>
    </row>
    <row r="39" spans="1:14" ht="30" customHeight="1" x14ac:dyDescent="0.3">
      <c r="A39" s="213" t="str">
        <f>IF(L39=1,"EMS-"&amp;TEXT(COUNTIF($L$3:L39, "1"), "0"), "")</f>
        <v>EMS-25</v>
      </c>
      <c r="B39" s="83" t="s">
        <v>10</v>
      </c>
      <c r="C39" s="164" t="s">
        <v>2857</v>
      </c>
      <c r="D39" s="130"/>
      <c r="E39" s="262"/>
      <c r="F39" s="116">
        <v>1</v>
      </c>
      <c r="G39" s="117" t="s">
        <v>67</v>
      </c>
      <c r="I39" s="110">
        <f>IF(NOT(ISBLANK($B39)),VLOOKUP($B39,specdata,2,FALSE()),"")</f>
        <v>1</v>
      </c>
      <c r="J39" s="110">
        <f>VLOOKUP(G39,AvailabilityData,2,FALSE())</f>
        <v>0</v>
      </c>
      <c r="K39" s="110">
        <f>I39*J39</f>
        <v>0</v>
      </c>
      <c r="L39" s="43">
        <v>1</v>
      </c>
      <c r="N39" s="51" t="s">
        <v>78</v>
      </c>
    </row>
    <row r="40" spans="1:14" ht="62.4" x14ac:dyDescent="0.3">
      <c r="A40" s="213" t="str">
        <f>IF(L40=1,"EMS-"&amp;TEXT(COUNTIF($L$3:L40, "1"), "0"), "")</f>
        <v>EMS-26</v>
      </c>
      <c r="B40" s="83" t="s">
        <v>10</v>
      </c>
      <c r="C40" s="164" t="s">
        <v>2858</v>
      </c>
      <c r="D40" s="137"/>
      <c r="E40" s="214"/>
      <c r="F40" s="101">
        <v>1</v>
      </c>
      <c r="G40" s="88" t="s">
        <v>67</v>
      </c>
      <c r="I40" s="110">
        <f>IF(NOT(ISBLANK($B40)),VLOOKUP($B40,specdata,2,FALSE()),"")</f>
        <v>1</v>
      </c>
      <c r="J40" s="110">
        <f>VLOOKUP(G40,AvailabilityData,2,FALSE())</f>
        <v>0</v>
      </c>
      <c r="K40" s="110">
        <f>I40*J40</f>
        <v>0</v>
      </c>
      <c r="L40" s="43">
        <v>1</v>
      </c>
      <c r="N40" s="51" t="s">
        <v>78</v>
      </c>
    </row>
    <row r="41" spans="1:14" ht="15" customHeight="1" x14ac:dyDescent="0.3">
      <c r="A41" s="249"/>
      <c r="B41" s="53"/>
      <c r="C41" s="141" t="s">
        <v>2859</v>
      </c>
      <c r="D41" s="127"/>
      <c r="E41" s="223"/>
      <c r="F41" s="75"/>
      <c r="G41" s="411"/>
    </row>
    <row r="42" spans="1:14" ht="46.8" x14ac:dyDescent="0.3">
      <c r="A42" s="213" t="str">
        <f>IF(L42=1,"EMS-"&amp;TEXT(COUNTIF($L$3:L42, "1"), "0"), "")</f>
        <v>EMS-27</v>
      </c>
      <c r="B42" s="83" t="s">
        <v>10</v>
      </c>
      <c r="C42" s="164" t="s">
        <v>2860</v>
      </c>
      <c r="D42" s="130"/>
      <c r="E42" s="262"/>
      <c r="F42" s="116">
        <v>1</v>
      </c>
      <c r="G42" s="117" t="s">
        <v>67</v>
      </c>
      <c r="I42" s="110">
        <f>IF(NOT(ISBLANK($B42)),VLOOKUP($B42,specdata,2,FALSE()),"")</f>
        <v>1</v>
      </c>
      <c r="J42" s="110">
        <f>VLOOKUP(G42,AvailabilityData,2,FALSE())</f>
        <v>0</v>
      </c>
      <c r="K42" s="110">
        <f>I42*J42</f>
        <v>0</v>
      </c>
      <c r="L42" s="43">
        <v>1</v>
      </c>
      <c r="N42" s="51" t="s">
        <v>87</v>
      </c>
    </row>
    <row r="43" spans="1:14" ht="46.8" x14ac:dyDescent="0.3">
      <c r="A43" s="213" t="str">
        <f>IF(L43=1,"EMS-"&amp;TEXT(COUNTIF($L$3:L43, "1"), "0"), "")</f>
        <v>EMS-28</v>
      </c>
      <c r="B43" s="83" t="s">
        <v>10</v>
      </c>
      <c r="C43" s="164" t="s">
        <v>2861</v>
      </c>
      <c r="D43" s="137"/>
      <c r="E43" s="214"/>
      <c r="F43" s="101">
        <v>1</v>
      </c>
      <c r="G43" s="88" t="s">
        <v>67</v>
      </c>
      <c r="I43" s="110">
        <f>IF(NOT(ISBLANK($B43)),VLOOKUP($B43,specdata,2,FALSE()),"")</f>
        <v>1</v>
      </c>
      <c r="J43" s="110">
        <f>VLOOKUP(G43,AvailabilityData,2,FALSE())</f>
        <v>0</v>
      </c>
      <c r="K43" s="110">
        <f>I43*J43</f>
        <v>0</v>
      </c>
      <c r="L43" s="43">
        <v>1</v>
      </c>
      <c r="N43" s="51" t="s">
        <v>87</v>
      </c>
    </row>
    <row r="44" spans="1:14" ht="15" customHeight="1" x14ac:dyDescent="0.3">
      <c r="A44" s="249"/>
      <c r="B44" s="53"/>
      <c r="C44" s="141" t="s">
        <v>2862</v>
      </c>
      <c r="D44" s="127"/>
      <c r="E44" s="223"/>
      <c r="F44" s="75"/>
      <c r="G44" s="411"/>
    </row>
    <row r="45" spans="1:14" ht="31.2" x14ac:dyDescent="0.3">
      <c r="A45" s="306"/>
      <c r="B45" s="89"/>
      <c r="C45" s="368" t="s">
        <v>2863</v>
      </c>
      <c r="D45" s="127"/>
      <c r="E45" s="223"/>
      <c r="F45" s="75"/>
      <c r="G45" s="411"/>
    </row>
    <row r="46" spans="1:14" ht="30" customHeight="1" x14ac:dyDescent="0.3">
      <c r="A46" s="213" t="str">
        <f>IF(L46=1,"EMS-"&amp;TEXT(COUNTIF($L$3:L46, "1"), "0"), "")</f>
        <v>EMS-29</v>
      </c>
      <c r="B46" s="98" t="s">
        <v>10</v>
      </c>
      <c r="C46" s="84" t="s">
        <v>2864</v>
      </c>
      <c r="D46" s="137"/>
      <c r="E46" s="214"/>
      <c r="F46" s="101">
        <v>1</v>
      </c>
      <c r="G46" s="102" t="s">
        <v>67</v>
      </c>
      <c r="I46" s="110">
        <f t="shared" ref="I46:I49" si="3">IF(NOT(ISBLANK($B46)),VLOOKUP($B46,specdata,2,FALSE()),"")</f>
        <v>1</v>
      </c>
      <c r="J46" s="110">
        <f t="shared" ref="J46:J49" si="4">VLOOKUP(G46,AvailabilityData,2,FALSE())</f>
        <v>0</v>
      </c>
      <c r="K46" s="110">
        <f t="shared" ref="K46:K49" si="5">I46*J46</f>
        <v>0</v>
      </c>
      <c r="L46" s="43">
        <v>1</v>
      </c>
      <c r="N46" s="51" t="s">
        <v>87</v>
      </c>
    </row>
    <row r="47" spans="1:14" ht="30" customHeight="1" x14ac:dyDescent="0.3">
      <c r="A47" s="213" t="str">
        <f>IF(L47=1,"EMS-"&amp;TEXT(COUNTIF($L$3:L47, "1"), "0"), "")</f>
        <v>EMS-30</v>
      </c>
      <c r="B47" s="98" t="s">
        <v>10</v>
      </c>
      <c r="C47" s="84" t="s">
        <v>2865</v>
      </c>
      <c r="D47" s="137"/>
      <c r="E47" s="214"/>
      <c r="F47" s="101">
        <v>1</v>
      </c>
      <c r="G47" s="102" t="s">
        <v>67</v>
      </c>
      <c r="I47" s="110">
        <f t="shared" si="3"/>
        <v>1</v>
      </c>
      <c r="J47" s="110">
        <f t="shared" si="4"/>
        <v>0</v>
      </c>
      <c r="K47" s="110">
        <f t="shared" si="5"/>
        <v>0</v>
      </c>
      <c r="L47" s="43">
        <v>1</v>
      </c>
      <c r="N47" s="51" t="s">
        <v>87</v>
      </c>
    </row>
    <row r="48" spans="1:14" ht="30" customHeight="1" x14ac:dyDescent="0.3">
      <c r="A48" s="213" t="str">
        <f>IF(L48=1,"EMS-"&amp;TEXT(COUNTIF($L$3:L48, "1"), "0"), "")</f>
        <v>EMS-31</v>
      </c>
      <c r="B48" s="401" t="s">
        <v>18</v>
      </c>
      <c r="C48" s="95" t="s">
        <v>2866</v>
      </c>
      <c r="D48" s="137"/>
      <c r="E48" s="214"/>
      <c r="F48" s="101">
        <v>1</v>
      </c>
      <c r="G48" s="102" t="s">
        <v>67</v>
      </c>
      <c r="I48" s="110">
        <f t="shared" si="3"/>
        <v>0</v>
      </c>
      <c r="J48" s="110">
        <f t="shared" si="4"/>
        <v>0</v>
      </c>
      <c r="K48" s="110">
        <f t="shared" si="5"/>
        <v>0</v>
      </c>
      <c r="L48" s="43">
        <v>1</v>
      </c>
      <c r="N48" s="51" t="s">
        <v>87</v>
      </c>
    </row>
    <row r="49" spans="1:14" ht="62.4" x14ac:dyDescent="0.3">
      <c r="A49" s="239" t="str">
        <f>IF(L49=1,"EMS-"&amp;TEXT(COUNTIF($L$3:L49, "1"), "0"), "")</f>
        <v>EMS-32</v>
      </c>
      <c r="B49" s="400" t="s">
        <v>18</v>
      </c>
      <c r="C49" s="164" t="s">
        <v>2867</v>
      </c>
      <c r="D49" s="133"/>
      <c r="E49" s="253"/>
      <c r="F49" s="87">
        <v>1</v>
      </c>
      <c r="G49" s="88" t="s">
        <v>67</v>
      </c>
      <c r="I49" s="110">
        <f t="shared" si="3"/>
        <v>0</v>
      </c>
      <c r="J49" s="110">
        <f t="shared" si="4"/>
        <v>0</v>
      </c>
      <c r="K49" s="110">
        <f t="shared" si="5"/>
        <v>0</v>
      </c>
      <c r="L49" s="43">
        <v>1</v>
      </c>
      <c r="N49" s="51" t="s">
        <v>87</v>
      </c>
    </row>
  </sheetData>
  <sheetProtection algorithmName="SHA-512" hashValue="7PSPALvPEOk6M6UI1ijo2ykMdVDDtowvZL9i7NnwMbO1jRGgA4HF+d+mnykBn9/OGHwcN3s+zJ4wHb5u24AUYQ==" saltValue="I6eXr4Z7HmCZ4C6hfVTA/w==" spinCount="100000" sheet="1" objects="1" scenarios="1"/>
  <mergeCells count="1">
    <mergeCell ref="Q3:S4"/>
  </mergeCells>
  <conditionalFormatting sqref="B1:B1048576">
    <cfRule type="cellIs" dxfId="10" priority="2" operator="equal">
      <formula>"Not Needed"</formula>
    </cfRule>
    <cfRule type="cellIs" dxfId="9" priority="3" operator="equal">
      <formula>"Critical"</formula>
    </cfRule>
    <cfRule type="cellIs" dxfId="8" priority="4" operator="equal">
      <formula>"Extremely Advantageous"</formula>
    </cfRule>
  </conditionalFormatting>
  <conditionalFormatting sqref="G3 G7:G8 G11 G13:G14 G16:G23 G25:G27 G29 G31:G34 G36:G37 G39:G40 G42:G43 G46:G49">
    <cfRule type="cellIs" dxfId="7"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9" xr:uid="{00000000-0002-0000-1600-000000000000}">
      <formula1>SpecType</formula1>
      <formula2>0</formula2>
    </dataValidation>
    <dataValidation type="list" allowBlank="1" showInputMessage="1" showErrorMessage="1" sqref="G3 G7:G8 G11 G13:G14 G16:G23 G25:G27 G29 G31:G34 G36:G37 G39:G40 G42:G43 G46:G49" xr:uid="{00000000-0002-0000-16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
  <sheetViews>
    <sheetView zoomScaleNormal="100" workbookViewId="0"/>
  </sheetViews>
  <sheetFormatPr defaultColWidth="8.19921875" defaultRowHeight="13.8" x14ac:dyDescent="0.25"/>
  <sheetData/>
  <pageMargins left="0.7" right="0.7" top="0.75" bottom="0.75" header="0.511811023622047" footer="0.511811023622047"/>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
  <sheetViews>
    <sheetView zoomScaleNormal="100" workbookViewId="0"/>
  </sheetViews>
  <sheetFormatPr defaultColWidth="8.19921875" defaultRowHeight="13.8" x14ac:dyDescent="0.25"/>
  <sheetData/>
  <pageMargins left="0.7" right="0.7" top="0.75" bottom="0.75" header="0.511811023622047" footer="0.511811023622047"/>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S72"/>
  <sheetViews>
    <sheetView zoomScaleNormal="100" zoomScalePageLayoutView="80" workbookViewId="0">
      <selection activeCell="Q3" sqref="Q3:S4"/>
    </sheetView>
  </sheetViews>
  <sheetFormatPr defaultColWidth="9" defaultRowHeight="15.6" x14ac:dyDescent="0.3"/>
  <cols>
    <col min="1" max="1" width="10.59765625" style="41" customWidth="1"/>
    <col min="2" max="2" width="14.59765625" style="41" customWidth="1"/>
    <col min="3" max="3" width="65.59765625" style="42" customWidth="1"/>
    <col min="4" max="4" width="65.59765625" style="43" customWidth="1"/>
    <col min="5" max="5" width="14.5" style="43" hidden="1" customWidth="1"/>
    <col min="6" max="6" width="12.8984375" style="43" hidden="1" customWidth="1"/>
    <col min="7" max="7" width="42.59765625" style="43" customWidth="1"/>
    <col min="8" max="11" width="8.59765625" style="43" hidden="1" customWidth="1"/>
    <col min="12" max="14" width="0" style="43" hidden="1" customWidth="1"/>
    <col min="15" max="16384" width="9" style="43"/>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08" t="s">
        <v>510</v>
      </c>
      <c r="B2" s="209"/>
      <c r="C2" s="210"/>
      <c r="D2" s="211"/>
      <c r="E2" s="212"/>
      <c r="F2" s="212"/>
      <c r="G2" s="410"/>
      <c r="H2" s="110">
        <f>COUNTA(B3:B72)</f>
        <v>58</v>
      </c>
      <c r="K2" s="43">
        <f>SUM(K3:K72)</f>
        <v>0</v>
      </c>
    </row>
    <row r="3" spans="1:19" ht="43.35" customHeight="1" x14ac:dyDescent="0.3">
      <c r="A3" s="239" t="str">
        <f>IF(L3=1,"REPT-"&amp;TEXT(COUNTIF($L$3:L3, "1"), "0"), "")</f>
        <v>REPT-1</v>
      </c>
      <c r="B3" s="83" t="s">
        <v>9</v>
      </c>
      <c r="C3" s="164" t="s">
        <v>2868</v>
      </c>
      <c r="D3" s="137"/>
      <c r="E3" s="214"/>
      <c r="F3" s="101">
        <v>1</v>
      </c>
      <c r="G3" s="102" t="s">
        <v>67</v>
      </c>
      <c r="H3" s="44">
        <f>COUNTIF(G:G,"=Select from Drop Down List")</f>
        <v>58</v>
      </c>
      <c r="I3" s="44">
        <f>IF(NOT(ISBLANK($B3)),VLOOKUP($B3,specdata,2,FALSE()),"")</f>
        <v>5</v>
      </c>
      <c r="J3" s="44">
        <f>VLOOKUP(G3,AvailabilityData,2,FALSE())</f>
        <v>0</v>
      </c>
      <c r="K3" s="44">
        <f>I3*J3</f>
        <v>0</v>
      </c>
      <c r="L3" s="43">
        <v>1</v>
      </c>
      <c r="N3" s="51" t="s">
        <v>78</v>
      </c>
      <c r="Q3" s="443"/>
      <c r="R3" s="443"/>
      <c r="S3" s="443"/>
    </row>
    <row r="4" spans="1:19" ht="46.8" x14ac:dyDescent="0.3">
      <c r="A4" s="239" t="str">
        <f>IF(L4=1,"REPT-"&amp;TEXT(COUNTIF($L$3:L4, "1"), "0"), "")</f>
        <v>REPT-2</v>
      </c>
      <c r="B4" s="83" t="s">
        <v>9</v>
      </c>
      <c r="C4" s="106" t="s">
        <v>2869</v>
      </c>
      <c r="D4" s="137"/>
      <c r="E4" s="214"/>
      <c r="F4" s="101"/>
      <c r="G4" s="88" t="s">
        <v>67</v>
      </c>
      <c r="H4" s="44">
        <f>COUNTIF(G:G,"=Function Available")</f>
        <v>0</v>
      </c>
      <c r="I4" s="44">
        <f>IF(NOT(ISBLANK($B4)),VLOOKUP($B4,specdata,2,FALSE()),"")</f>
        <v>5</v>
      </c>
      <c r="J4" s="44">
        <f>VLOOKUP(G4,AvailabilityData,2,FALSE())</f>
        <v>0</v>
      </c>
      <c r="K4" s="44">
        <f>I4*J4</f>
        <v>0</v>
      </c>
      <c r="L4" s="43">
        <v>1</v>
      </c>
      <c r="N4" s="51" t="s">
        <v>78</v>
      </c>
      <c r="Q4" s="443"/>
      <c r="R4" s="443"/>
      <c r="S4" s="443"/>
    </row>
    <row r="5" spans="1:19" x14ac:dyDescent="0.3">
      <c r="A5" s="247"/>
      <c r="B5" s="121"/>
      <c r="C5" s="122" t="s">
        <v>2870</v>
      </c>
      <c r="D5" s="123"/>
      <c r="E5" s="222"/>
      <c r="F5" s="125"/>
      <c r="G5" s="58"/>
      <c r="H5" s="44">
        <f>COUNTIF(F:G,"=Function Not Available")</f>
        <v>0</v>
      </c>
      <c r="I5" s="44"/>
      <c r="J5" s="44"/>
      <c r="K5" s="44"/>
    </row>
    <row r="6" spans="1:19" ht="30" customHeight="1" x14ac:dyDescent="0.3">
      <c r="A6" s="249"/>
      <c r="B6" s="53"/>
      <c r="C6" s="126" t="s">
        <v>2871</v>
      </c>
      <c r="D6" s="127"/>
      <c r="E6" s="223"/>
      <c r="F6" s="75"/>
      <c r="G6" s="411"/>
      <c r="H6" s="44">
        <f>COUNTIF(G:G,"=Exception")</f>
        <v>0</v>
      </c>
      <c r="I6" s="44"/>
      <c r="J6" s="44"/>
      <c r="K6" s="44"/>
    </row>
    <row r="7" spans="1:19" ht="30" customHeight="1" x14ac:dyDescent="0.3">
      <c r="A7" s="239" t="str">
        <f>IF(L7=1,"REPT-"&amp;TEXT(COUNTIF($L$3:L7, "1"), "0"), "")</f>
        <v>REPT-3</v>
      </c>
      <c r="B7" s="83" t="s">
        <v>9</v>
      </c>
      <c r="C7" s="140" t="s">
        <v>2872</v>
      </c>
      <c r="D7" s="130"/>
      <c r="E7" s="262"/>
      <c r="F7" s="116">
        <v>1</v>
      </c>
      <c r="G7" s="117" t="s">
        <v>67</v>
      </c>
      <c r="H7" s="396">
        <f>COUNTIFS(B:B,"=Critical",G:G,"=Select from Drop Down List")</f>
        <v>28</v>
      </c>
      <c r="I7" s="44">
        <f t="shared" ref="I7:I20" si="0">IF(NOT(ISBLANK($B7)),VLOOKUP($B7,specdata,2,FALSE()),"")</f>
        <v>5</v>
      </c>
      <c r="J7" s="44">
        <f t="shared" ref="J7:J20" si="1">VLOOKUP(G7,AvailabilityData,2,FALSE())</f>
        <v>0</v>
      </c>
      <c r="K7" s="44">
        <f t="shared" ref="K7:K20" si="2">I7*J7</f>
        <v>0</v>
      </c>
      <c r="L7" s="43">
        <v>1</v>
      </c>
      <c r="N7" s="51" t="s">
        <v>78</v>
      </c>
    </row>
    <row r="8" spans="1:19" ht="30" customHeight="1" x14ac:dyDescent="0.3">
      <c r="A8" s="239" t="str">
        <f>IF(L8=1,"REPT-"&amp;TEXT(COUNTIF($L$3:L8, "1"), "0"), "")</f>
        <v>REPT-4</v>
      </c>
      <c r="B8" s="83" t="s">
        <v>9</v>
      </c>
      <c r="C8" s="140" t="s">
        <v>2873</v>
      </c>
      <c r="D8" s="137"/>
      <c r="E8" s="214"/>
      <c r="F8" s="101">
        <v>1</v>
      </c>
      <c r="G8" s="102" t="s">
        <v>67</v>
      </c>
      <c r="H8" s="396">
        <f>COUNTIFS(B:B,"=Critical",G:G,"=Function Available")</f>
        <v>0</v>
      </c>
      <c r="I8" s="44">
        <f t="shared" si="0"/>
        <v>5</v>
      </c>
      <c r="J8" s="44">
        <f t="shared" si="1"/>
        <v>0</v>
      </c>
      <c r="K8" s="44">
        <f t="shared" si="2"/>
        <v>0</v>
      </c>
      <c r="L8" s="43">
        <v>1</v>
      </c>
      <c r="N8" s="51" t="s">
        <v>78</v>
      </c>
    </row>
    <row r="9" spans="1:19" ht="30" customHeight="1" x14ac:dyDescent="0.3">
      <c r="A9" s="239" t="str">
        <f>IF(L9=1,"REPT-"&amp;TEXT(COUNTIF($L$3:L9, "1"), "0"), "")</f>
        <v>REPT-5</v>
      </c>
      <c r="B9" s="83" t="s">
        <v>9</v>
      </c>
      <c r="C9" s="140" t="s">
        <v>2874</v>
      </c>
      <c r="D9" s="137"/>
      <c r="E9" s="214"/>
      <c r="F9" s="101">
        <v>1</v>
      </c>
      <c r="G9" s="102" t="s">
        <v>67</v>
      </c>
      <c r="H9" s="396">
        <f>COUNTIFS(B:B,"=Critical",G:G,"=Function Not Available")</f>
        <v>0</v>
      </c>
      <c r="I9" s="44">
        <f t="shared" si="0"/>
        <v>5</v>
      </c>
      <c r="J9" s="44">
        <f t="shared" si="1"/>
        <v>0</v>
      </c>
      <c r="K9" s="44">
        <f t="shared" si="2"/>
        <v>0</v>
      </c>
      <c r="L9" s="43">
        <v>1</v>
      </c>
      <c r="N9" s="51" t="s">
        <v>78</v>
      </c>
    </row>
    <row r="10" spans="1:19" ht="30" customHeight="1" x14ac:dyDescent="0.3">
      <c r="A10" s="239" t="str">
        <f>IF(L10=1,"REPT-"&amp;TEXT(COUNTIF($L$3:L10, "1"), "0"), "")</f>
        <v>REPT-6</v>
      </c>
      <c r="B10" s="83" t="s">
        <v>9</v>
      </c>
      <c r="C10" s="140" t="s">
        <v>2875</v>
      </c>
      <c r="D10" s="137"/>
      <c r="E10" s="214"/>
      <c r="F10" s="101">
        <v>1</v>
      </c>
      <c r="G10" s="102" t="s">
        <v>67</v>
      </c>
      <c r="H10" s="396">
        <f>COUNTIFS(B:B,"=Critical",G:G,"=Exception")</f>
        <v>0</v>
      </c>
      <c r="I10" s="44">
        <f t="shared" si="0"/>
        <v>5</v>
      </c>
      <c r="J10" s="44">
        <f t="shared" si="1"/>
        <v>0</v>
      </c>
      <c r="K10" s="44">
        <f t="shared" si="2"/>
        <v>0</v>
      </c>
      <c r="L10" s="43">
        <v>1</v>
      </c>
      <c r="N10" s="51" t="s">
        <v>78</v>
      </c>
    </row>
    <row r="11" spans="1:19" ht="30" customHeight="1" x14ac:dyDescent="0.3">
      <c r="A11" s="239" t="str">
        <f>IF(L11=1,"REPT-"&amp;TEXT(COUNTIF($L$3:L11, "1"), "0"), "")</f>
        <v>REPT-7</v>
      </c>
      <c r="B11" s="83" t="s">
        <v>9</v>
      </c>
      <c r="C11" s="140" t="s">
        <v>2876</v>
      </c>
      <c r="D11" s="137"/>
      <c r="E11" s="214"/>
      <c r="F11" s="101">
        <v>1</v>
      </c>
      <c r="G11" s="102" t="s">
        <v>67</v>
      </c>
      <c r="H11" s="397">
        <f>COUNTIFS(B:B,"=Important",G:G,"=Select from Drop Down List")</f>
        <v>30</v>
      </c>
      <c r="I11" s="44">
        <f t="shared" si="0"/>
        <v>5</v>
      </c>
      <c r="J11" s="44">
        <f t="shared" si="1"/>
        <v>0</v>
      </c>
      <c r="K11" s="44">
        <f t="shared" si="2"/>
        <v>0</v>
      </c>
      <c r="L11" s="43">
        <v>1</v>
      </c>
      <c r="N11" s="51" t="s">
        <v>78</v>
      </c>
    </row>
    <row r="12" spans="1:19" ht="30" customHeight="1" x14ac:dyDescent="0.3">
      <c r="A12" s="239" t="str">
        <f>IF(L12=1,"REPT-"&amp;TEXT(COUNTIF($L$3:L12, "1"), "0"), "")</f>
        <v>REPT-8</v>
      </c>
      <c r="B12" s="83" t="s">
        <v>9</v>
      </c>
      <c r="C12" s="140" t="s">
        <v>2877</v>
      </c>
      <c r="D12" s="137"/>
      <c r="E12" s="214"/>
      <c r="F12" s="101">
        <v>1</v>
      </c>
      <c r="G12" s="102" t="s">
        <v>67</v>
      </c>
      <c r="H12" s="397">
        <f>COUNTIFS(B:B,"=Important",G:G,"=Function Available")</f>
        <v>0</v>
      </c>
      <c r="I12" s="44">
        <f t="shared" si="0"/>
        <v>5</v>
      </c>
      <c r="J12" s="44">
        <f t="shared" si="1"/>
        <v>0</v>
      </c>
      <c r="K12" s="44">
        <f t="shared" si="2"/>
        <v>0</v>
      </c>
      <c r="L12" s="43">
        <v>1</v>
      </c>
      <c r="N12" s="51" t="s">
        <v>78</v>
      </c>
    </row>
    <row r="13" spans="1:19" ht="30" customHeight="1" x14ac:dyDescent="0.3">
      <c r="A13" s="239" t="str">
        <f>IF(L13=1,"REPT-"&amp;TEXT(COUNTIF($L$3:L13, "1"), "0"), "")</f>
        <v>REPT-9</v>
      </c>
      <c r="B13" s="83" t="s">
        <v>9</v>
      </c>
      <c r="C13" s="140" t="s">
        <v>2878</v>
      </c>
      <c r="D13" s="137"/>
      <c r="E13" s="214"/>
      <c r="F13" s="101">
        <v>1</v>
      </c>
      <c r="G13" s="102" t="s">
        <v>67</v>
      </c>
      <c r="H13" s="397">
        <f>COUNTIFS(B:B,"=Important",G:G,"=Function Not Available")</f>
        <v>0</v>
      </c>
      <c r="I13" s="44">
        <f t="shared" si="0"/>
        <v>5</v>
      </c>
      <c r="J13" s="44">
        <f t="shared" si="1"/>
        <v>0</v>
      </c>
      <c r="K13" s="44">
        <f t="shared" si="2"/>
        <v>0</v>
      </c>
      <c r="L13" s="43">
        <v>1</v>
      </c>
      <c r="N13" s="51" t="s">
        <v>78</v>
      </c>
    </row>
    <row r="14" spans="1:19" ht="30" customHeight="1" x14ac:dyDescent="0.3">
      <c r="A14" s="239" t="str">
        <f>IF(L14=1,"REPT-"&amp;TEXT(COUNTIF($L$3:L14, "1"), "0"), "")</f>
        <v>REPT-10</v>
      </c>
      <c r="B14" s="83" t="s">
        <v>9</v>
      </c>
      <c r="C14" s="140" t="s">
        <v>2879</v>
      </c>
      <c r="D14" s="137"/>
      <c r="E14" s="214"/>
      <c r="F14" s="101">
        <v>1</v>
      </c>
      <c r="G14" s="102" t="s">
        <v>67</v>
      </c>
      <c r="H14" s="397">
        <f>COUNTIFS(B:B,"=Important",G:G,"=Exception")</f>
        <v>0</v>
      </c>
      <c r="I14" s="44">
        <f t="shared" si="0"/>
        <v>5</v>
      </c>
      <c r="J14" s="44">
        <f t="shared" si="1"/>
        <v>0</v>
      </c>
      <c r="K14" s="44">
        <f t="shared" si="2"/>
        <v>0</v>
      </c>
      <c r="L14" s="43">
        <v>1</v>
      </c>
      <c r="N14" s="51" t="s">
        <v>78</v>
      </c>
    </row>
    <row r="15" spans="1:19" ht="30" customHeight="1" x14ac:dyDescent="0.3">
      <c r="A15" s="239" t="str">
        <f>IF(L15=1,"REPT-"&amp;TEXT(COUNTIF($L$3:L15, "1"), "0"), "")</f>
        <v>REPT-11</v>
      </c>
      <c r="B15" s="83" t="s">
        <v>9</v>
      </c>
      <c r="C15" s="140" t="s">
        <v>2880</v>
      </c>
      <c r="D15" s="137"/>
      <c r="E15" s="214"/>
      <c r="F15" s="101">
        <v>1</v>
      </c>
      <c r="G15" s="102" t="s">
        <v>67</v>
      </c>
      <c r="H15" s="404">
        <f>COUNTIFS(B:B,"=Informational",G:G,"=Select from Drop Down List")</f>
        <v>0</v>
      </c>
      <c r="I15" s="44">
        <f t="shared" si="0"/>
        <v>5</v>
      </c>
      <c r="J15" s="44">
        <f t="shared" si="1"/>
        <v>0</v>
      </c>
      <c r="K15" s="44">
        <f t="shared" si="2"/>
        <v>0</v>
      </c>
      <c r="L15" s="43">
        <v>1</v>
      </c>
      <c r="N15" s="51" t="s">
        <v>78</v>
      </c>
    </row>
    <row r="16" spans="1:19" ht="30" customHeight="1" x14ac:dyDescent="0.3">
      <c r="A16" s="239" t="str">
        <f>IF(L16=1,"REPT-"&amp;TEXT(COUNTIF($L$3:L16, "1"), "0"), "")</f>
        <v>REPT-12</v>
      </c>
      <c r="B16" s="83" t="s">
        <v>9</v>
      </c>
      <c r="C16" s="140" t="s">
        <v>2881</v>
      </c>
      <c r="D16" s="137"/>
      <c r="E16" s="214"/>
      <c r="F16" s="101">
        <v>1</v>
      </c>
      <c r="G16" s="102" t="s">
        <v>67</v>
      </c>
      <c r="H16" s="404">
        <f>COUNTIFS(B:B,"=Informational",G:G,"=Function Available")</f>
        <v>0</v>
      </c>
      <c r="I16" s="44">
        <f t="shared" si="0"/>
        <v>5</v>
      </c>
      <c r="J16" s="44">
        <f t="shared" si="1"/>
        <v>0</v>
      </c>
      <c r="K16" s="44">
        <f t="shared" si="2"/>
        <v>0</v>
      </c>
      <c r="L16" s="43">
        <v>1</v>
      </c>
      <c r="N16" s="51" t="s">
        <v>78</v>
      </c>
    </row>
    <row r="17" spans="1:14" ht="30" customHeight="1" x14ac:dyDescent="0.3">
      <c r="A17" s="239" t="str">
        <f>IF(L17=1,"REPT-"&amp;TEXT(COUNTIF($L$3:L17, "1"), "0"), "")</f>
        <v>REPT-13</v>
      </c>
      <c r="B17" s="83" t="s">
        <v>9</v>
      </c>
      <c r="C17" s="140" t="s">
        <v>2882</v>
      </c>
      <c r="D17" s="137"/>
      <c r="E17" s="214"/>
      <c r="F17" s="101">
        <v>1</v>
      </c>
      <c r="G17" s="102" t="s">
        <v>67</v>
      </c>
      <c r="H17" s="404">
        <f>COUNTIFS(B:B,"=Informational",G:G,"=Function Not Available")</f>
        <v>0</v>
      </c>
      <c r="I17" s="44">
        <f t="shared" si="0"/>
        <v>5</v>
      </c>
      <c r="J17" s="44">
        <f t="shared" si="1"/>
        <v>0</v>
      </c>
      <c r="K17" s="44">
        <f t="shared" si="2"/>
        <v>0</v>
      </c>
      <c r="L17" s="43">
        <v>1</v>
      </c>
      <c r="N17" s="51" t="s">
        <v>78</v>
      </c>
    </row>
    <row r="18" spans="1:14" ht="30" customHeight="1" x14ac:dyDescent="0.3">
      <c r="A18" s="239" t="str">
        <f>IF(L18=1,"REPT-"&amp;TEXT(COUNTIF($L$3:L18, "1"), "0"), "")</f>
        <v>REPT-14</v>
      </c>
      <c r="B18" s="83" t="s">
        <v>9</v>
      </c>
      <c r="C18" s="106" t="s">
        <v>2883</v>
      </c>
      <c r="D18" s="137"/>
      <c r="E18" s="214"/>
      <c r="F18" s="101">
        <v>1</v>
      </c>
      <c r="G18" s="102" t="s">
        <v>67</v>
      </c>
      <c r="H18" s="404">
        <f>COUNTIFS(B:B,"=Informational",G:G,"=Exception")</f>
        <v>0</v>
      </c>
      <c r="I18" s="44">
        <f t="shared" si="0"/>
        <v>5</v>
      </c>
      <c r="J18" s="44">
        <f t="shared" si="1"/>
        <v>0</v>
      </c>
      <c r="K18" s="44">
        <f t="shared" si="2"/>
        <v>0</v>
      </c>
      <c r="L18" s="43">
        <v>1</v>
      </c>
      <c r="N18" s="51" t="s">
        <v>78</v>
      </c>
    </row>
    <row r="19" spans="1:14" ht="30" customHeight="1" x14ac:dyDescent="0.3">
      <c r="A19" s="239" t="str">
        <f>IF(L19=1,"REPT-"&amp;TEXT(COUNTIF($L$3:L19, "1"), "0"), "")</f>
        <v>REPT-15</v>
      </c>
      <c r="B19" s="83" t="s">
        <v>9</v>
      </c>
      <c r="C19" s="164" t="s">
        <v>2884</v>
      </c>
      <c r="D19" s="137"/>
      <c r="E19" s="214"/>
      <c r="F19" s="101">
        <v>1</v>
      </c>
      <c r="G19" s="102" t="s">
        <v>67</v>
      </c>
      <c r="I19" s="44">
        <f t="shared" si="0"/>
        <v>5</v>
      </c>
      <c r="J19" s="44">
        <f t="shared" si="1"/>
        <v>0</v>
      </c>
      <c r="K19" s="44">
        <f t="shared" si="2"/>
        <v>0</v>
      </c>
      <c r="L19" s="43">
        <v>1</v>
      </c>
      <c r="N19" s="51" t="s">
        <v>78</v>
      </c>
    </row>
    <row r="20" spans="1:14" ht="30" customHeight="1" thickBot="1" x14ac:dyDescent="0.35">
      <c r="A20" s="239" t="str">
        <f>IF(L20=1,"REPT-"&amp;TEXT(COUNTIF($L$3:L20, "1"), "0"), "")</f>
        <v>REPT-16</v>
      </c>
      <c r="B20" s="83" t="s">
        <v>9</v>
      </c>
      <c r="C20" s="164" t="s">
        <v>2885</v>
      </c>
      <c r="D20" s="137"/>
      <c r="E20" s="214"/>
      <c r="F20" s="101">
        <v>1</v>
      </c>
      <c r="G20" s="102" t="s">
        <v>67</v>
      </c>
      <c r="I20" s="44">
        <f t="shared" si="0"/>
        <v>5</v>
      </c>
      <c r="J20" s="44">
        <f t="shared" si="1"/>
        <v>0</v>
      </c>
      <c r="K20" s="44">
        <f t="shared" si="2"/>
        <v>0</v>
      </c>
      <c r="L20" s="43">
        <v>1</v>
      </c>
      <c r="N20" s="51" t="s">
        <v>78</v>
      </c>
    </row>
    <row r="21" spans="1:14" x14ac:dyDescent="0.3">
      <c r="A21" s="247"/>
      <c r="B21" s="121"/>
      <c r="C21" s="122" t="s">
        <v>2886</v>
      </c>
      <c r="D21" s="123"/>
      <c r="E21" s="222"/>
      <c r="F21" s="125"/>
      <c r="G21" s="410"/>
      <c r="I21" s="44"/>
      <c r="J21" s="44"/>
      <c r="K21" s="44"/>
    </row>
    <row r="22" spans="1:14" ht="53.25" customHeight="1" x14ac:dyDescent="0.3">
      <c r="A22" s="249"/>
      <c r="B22" s="53"/>
      <c r="C22" s="126" t="s">
        <v>2887</v>
      </c>
      <c r="D22" s="127"/>
      <c r="E22" s="223"/>
      <c r="F22" s="75"/>
      <c r="G22" s="411"/>
      <c r="I22" s="44"/>
      <c r="J22" s="44"/>
      <c r="K22" s="44"/>
    </row>
    <row r="23" spans="1:14" ht="30" customHeight="1" x14ac:dyDescent="0.3">
      <c r="A23" s="239" t="str">
        <f>IF(L23=1,"REPT-"&amp;TEXT(COUNTIF($L$3:L23, "1"), "0"), "")</f>
        <v>REPT-17</v>
      </c>
      <c r="B23" s="83" t="s">
        <v>9</v>
      </c>
      <c r="C23" s="140" t="s">
        <v>2888</v>
      </c>
      <c r="D23" s="130"/>
      <c r="E23" s="262"/>
      <c r="F23" s="116">
        <v>1</v>
      </c>
      <c r="G23" s="117" t="s">
        <v>67</v>
      </c>
      <c r="I23" s="44">
        <f t="shared" ref="I23:I37" si="3">IF(NOT(ISBLANK($B23)),VLOOKUP($B23,specdata,2,FALSE()),"")</f>
        <v>5</v>
      </c>
      <c r="J23" s="44">
        <f t="shared" ref="J23:J37" si="4">VLOOKUP(G23,AvailabilityData,2,FALSE())</f>
        <v>0</v>
      </c>
      <c r="K23" s="44">
        <f t="shared" ref="K23:K37" si="5">I23*J23</f>
        <v>0</v>
      </c>
      <c r="L23" s="43">
        <v>1</v>
      </c>
      <c r="N23" s="51" t="s">
        <v>78</v>
      </c>
    </row>
    <row r="24" spans="1:14" ht="30" customHeight="1" x14ac:dyDescent="0.3">
      <c r="A24" s="239" t="str">
        <f>IF(L24=1,"REPT-"&amp;TEXT(COUNTIF($L$3:L24, "1"), "0"), "")</f>
        <v>REPT-18</v>
      </c>
      <c r="B24" s="83" t="s">
        <v>10</v>
      </c>
      <c r="C24" s="140" t="s">
        <v>2889</v>
      </c>
      <c r="D24" s="137"/>
      <c r="E24" s="214"/>
      <c r="F24" s="101">
        <v>1</v>
      </c>
      <c r="G24" s="102" t="s">
        <v>67</v>
      </c>
      <c r="I24" s="44">
        <f t="shared" si="3"/>
        <v>1</v>
      </c>
      <c r="J24" s="44">
        <f t="shared" si="4"/>
        <v>0</v>
      </c>
      <c r="K24" s="44">
        <f t="shared" si="5"/>
        <v>0</v>
      </c>
      <c r="L24" s="43">
        <v>1</v>
      </c>
      <c r="N24" s="51" t="s">
        <v>78</v>
      </c>
    </row>
    <row r="25" spans="1:14" ht="30" customHeight="1" x14ac:dyDescent="0.3">
      <c r="A25" s="239" t="str">
        <f>IF(L25=1,"REPT-"&amp;TEXT(COUNTIF($L$3:L25, "1"), "0"), "")</f>
        <v>REPT-19</v>
      </c>
      <c r="B25" s="83" t="s">
        <v>10</v>
      </c>
      <c r="C25" s="140" t="s">
        <v>2890</v>
      </c>
      <c r="D25" s="137"/>
      <c r="E25" s="214"/>
      <c r="F25" s="101">
        <v>1</v>
      </c>
      <c r="G25" s="102" t="s">
        <v>67</v>
      </c>
      <c r="I25" s="44">
        <f t="shared" si="3"/>
        <v>1</v>
      </c>
      <c r="J25" s="44">
        <f t="shared" si="4"/>
        <v>0</v>
      </c>
      <c r="K25" s="44">
        <f t="shared" si="5"/>
        <v>0</v>
      </c>
      <c r="L25" s="43">
        <v>1</v>
      </c>
      <c r="N25" s="51" t="s">
        <v>78</v>
      </c>
    </row>
    <row r="26" spans="1:14" ht="30" customHeight="1" x14ac:dyDescent="0.3">
      <c r="A26" s="239" t="str">
        <f>IF(L26=1,"REPT-"&amp;TEXT(COUNTIF($L$3:L26, "1"), "0"), "")</f>
        <v>REPT-20</v>
      </c>
      <c r="B26" s="83" t="s">
        <v>10</v>
      </c>
      <c r="C26" s="140" t="s">
        <v>2891</v>
      </c>
      <c r="D26" s="137"/>
      <c r="E26" s="214"/>
      <c r="F26" s="101">
        <v>1</v>
      </c>
      <c r="G26" s="102" t="s">
        <v>67</v>
      </c>
      <c r="I26" s="44">
        <f t="shared" si="3"/>
        <v>1</v>
      </c>
      <c r="J26" s="44">
        <f t="shared" si="4"/>
        <v>0</v>
      </c>
      <c r="K26" s="44">
        <f t="shared" si="5"/>
        <v>0</v>
      </c>
      <c r="L26" s="43">
        <v>1</v>
      </c>
      <c r="N26" s="51" t="s">
        <v>78</v>
      </c>
    </row>
    <row r="27" spans="1:14" ht="30" customHeight="1" x14ac:dyDescent="0.3">
      <c r="A27" s="239" t="str">
        <f>IF(L27=1,"REPT-"&amp;TEXT(COUNTIF($L$3:L27, "1"), "0"), "")</f>
        <v>REPT-21</v>
      </c>
      <c r="B27" s="83" t="s">
        <v>9</v>
      </c>
      <c r="C27" s="140" t="s">
        <v>2892</v>
      </c>
      <c r="D27" s="137"/>
      <c r="E27" s="214"/>
      <c r="F27" s="101">
        <v>1</v>
      </c>
      <c r="G27" s="102" t="s">
        <v>67</v>
      </c>
      <c r="I27" s="44">
        <f t="shared" si="3"/>
        <v>5</v>
      </c>
      <c r="J27" s="44">
        <f t="shared" si="4"/>
        <v>0</v>
      </c>
      <c r="K27" s="44">
        <f t="shared" si="5"/>
        <v>0</v>
      </c>
      <c r="L27" s="43">
        <v>1</v>
      </c>
      <c r="N27" s="51" t="s">
        <v>78</v>
      </c>
    </row>
    <row r="28" spans="1:14" ht="30" customHeight="1" x14ac:dyDescent="0.3">
      <c r="A28" s="239" t="str">
        <f>IF(L28=1,"REPT-"&amp;TEXT(COUNTIF($L$3:L28, "1"), "0"), "")</f>
        <v>REPT-22</v>
      </c>
      <c r="B28" s="83" t="s">
        <v>9</v>
      </c>
      <c r="C28" s="140" t="s">
        <v>2893</v>
      </c>
      <c r="D28" s="137"/>
      <c r="E28" s="214"/>
      <c r="F28" s="101">
        <v>1</v>
      </c>
      <c r="G28" s="102" t="s">
        <v>67</v>
      </c>
      <c r="I28" s="44">
        <f t="shared" si="3"/>
        <v>5</v>
      </c>
      <c r="J28" s="44">
        <f t="shared" si="4"/>
        <v>0</v>
      </c>
      <c r="K28" s="44">
        <f t="shared" si="5"/>
        <v>0</v>
      </c>
      <c r="L28" s="43">
        <v>1</v>
      </c>
      <c r="N28" s="51" t="s">
        <v>78</v>
      </c>
    </row>
    <row r="29" spans="1:14" ht="30" customHeight="1" x14ac:dyDescent="0.3">
      <c r="A29" s="239" t="str">
        <f>IF(L29=1,"REPT-"&amp;TEXT(COUNTIF($L$3:L29, "1"), "0"), "")</f>
        <v>REPT-23</v>
      </c>
      <c r="B29" s="83" t="s">
        <v>9</v>
      </c>
      <c r="C29" s="140" t="s">
        <v>2894</v>
      </c>
      <c r="D29" s="137"/>
      <c r="E29" s="214"/>
      <c r="F29" s="101">
        <v>1</v>
      </c>
      <c r="G29" s="102" t="s">
        <v>67</v>
      </c>
      <c r="I29" s="44">
        <f t="shared" si="3"/>
        <v>5</v>
      </c>
      <c r="J29" s="44">
        <f t="shared" si="4"/>
        <v>0</v>
      </c>
      <c r="K29" s="44">
        <f t="shared" si="5"/>
        <v>0</v>
      </c>
      <c r="L29" s="43">
        <v>1</v>
      </c>
      <c r="N29" s="51" t="s">
        <v>78</v>
      </c>
    </row>
    <row r="30" spans="1:14" ht="30" customHeight="1" x14ac:dyDescent="0.3">
      <c r="A30" s="239" t="str">
        <f>IF(L30=1,"REPT-"&amp;TEXT(COUNTIF($L$3:L30, "1"), "0"), "")</f>
        <v>REPT-24</v>
      </c>
      <c r="B30" s="83" t="s">
        <v>9</v>
      </c>
      <c r="C30" s="140" t="s">
        <v>2895</v>
      </c>
      <c r="D30" s="137"/>
      <c r="E30" s="214"/>
      <c r="F30" s="101">
        <v>1</v>
      </c>
      <c r="G30" s="102" t="s">
        <v>67</v>
      </c>
      <c r="I30" s="44">
        <f t="shared" si="3"/>
        <v>5</v>
      </c>
      <c r="J30" s="44">
        <f t="shared" si="4"/>
        <v>0</v>
      </c>
      <c r="K30" s="44">
        <f t="shared" si="5"/>
        <v>0</v>
      </c>
      <c r="L30" s="43">
        <v>1</v>
      </c>
      <c r="N30" s="51" t="s">
        <v>78</v>
      </c>
    </row>
    <row r="31" spans="1:14" ht="30" customHeight="1" x14ac:dyDescent="0.3">
      <c r="A31" s="239" t="str">
        <f>IF(L31=1,"REPT-"&amp;TEXT(COUNTIF($L$3:L31, "1"), "0"), "")</f>
        <v>REPT-25</v>
      </c>
      <c r="B31" s="83" t="s">
        <v>9</v>
      </c>
      <c r="C31" s="140" t="s">
        <v>2896</v>
      </c>
      <c r="D31" s="137"/>
      <c r="E31" s="214"/>
      <c r="F31" s="101">
        <v>1</v>
      </c>
      <c r="G31" s="102" t="s">
        <v>67</v>
      </c>
      <c r="I31" s="44">
        <f t="shared" si="3"/>
        <v>5</v>
      </c>
      <c r="J31" s="44">
        <f t="shared" si="4"/>
        <v>0</v>
      </c>
      <c r="K31" s="44">
        <f t="shared" si="5"/>
        <v>0</v>
      </c>
      <c r="L31" s="43">
        <v>1</v>
      </c>
      <c r="N31" s="51" t="s">
        <v>78</v>
      </c>
    </row>
    <row r="32" spans="1:14" ht="30" customHeight="1" x14ac:dyDescent="0.3">
      <c r="A32" s="239" t="str">
        <f>IF(L32=1,"REPT-"&amp;TEXT(COUNTIF($L$3:L32, "1"), "0"), "")</f>
        <v>REPT-26</v>
      </c>
      <c r="B32" s="83" t="s">
        <v>9</v>
      </c>
      <c r="C32" s="140" t="s">
        <v>2897</v>
      </c>
      <c r="D32" s="137"/>
      <c r="E32" s="214"/>
      <c r="F32" s="101">
        <v>1</v>
      </c>
      <c r="G32" s="102" t="s">
        <v>67</v>
      </c>
      <c r="I32" s="44">
        <f t="shared" si="3"/>
        <v>5</v>
      </c>
      <c r="J32" s="44">
        <f t="shared" si="4"/>
        <v>0</v>
      </c>
      <c r="K32" s="44">
        <f t="shared" si="5"/>
        <v>0</v>
      </c>
      <c r="L32" s="43">
        <v>1</v>
      </c>
      <c r="N32" s="51" t="s">
        <v>78</v>
      </c>
    </row>
    <row r="33" spans="1:14" ht="30" customHeight="1" x14ac:dyDescent="0.3">
      <c r="A33" s="239" t="str">
        <f>IF(L33=1,"REPT-"&amp;TEXT(COUNTIF($L$3:L33, "1"), "0"), "")</f>
        <v>REPT-27</v>
      </c>
      <c r="B33" s="83" t="s">
        <v>9</v>
      </c>
      <c r="C33" s="140" t="s">
        <v>2898</v>
      </c>
      <c r="D33" s="137"/>
      <c r="E33" s="214"/>
      <c r="F33" s="101">
        <v>1</v>
      </c>
      <c r="G33" s="102" t="s">
        <v>67</v>
      </c>
      <c r="I33" s="44">
        <f t="shared" si="3"/>
        <v>5</v>
      </c>
      <c r="J33" s="44">
        <f t="shared" si="4"/>
        <v>0</v>
      </c>
      <c r="K33" s="44">
        <f t="shared" si="5"/>
        <v>0</v>
      </c>
      <c r="L33" s="43">
        <v>1</v>
      </c>
      <c r="N33" s="51" t="s">
        <v>78</v>
      </c>
    </row>
    <row r="34" spans="1:14" ht="30" customHeight="1" x14ac:dyDescent="0.3">
      <c r="A34" s="239" t="str">
        <f>IF(L34=1,"REPT-"&amp;TEXT(COUNTIF($L$3:L34, "1"), "0"), "")</f>
        <v>REPT-28</v>
      </c>
      <c r="B34" s="83" t="s">
        <v>9</v>
      </c>
      <c r="C34" s="140" t="s">
        <v>2899</v>
      </c>
      <c r="D34" s="137"/>
      <c r="E34" s="214"/>
      <c r="F34" s="101">
        <v>1</v>
      </c>
      <c r="G34" s="102" t="s">
        <v>67</v>
      </c>
      <c r="I34" s="44">
        <f t="shared" si="3"/>
        <v>5</v>
      </c>
      <c r="J34" s="44">
        <f t="shared" si="4"/>
        <v>0</v>
      </c>
      <c r="K34" s="44">
        <f t="shared" si="5"/>
        <v>0</v>
      </c>
      <c r="L34" s="43">
        <v>1</v>
      </c>
      <c r="N34" s="51" t="s">
        <v>78</v>
      </c>
    </row>
    <row r="35" spans="1:14" ht="30" customHeight="1" x14ac:dyDescent="0.3">
      <c r="A35" s="239" t="str">
        <f>IF(L35=1,"REPT-"&amp;TEXT(COUNTIF($L$3:L35, "1"), "0"), "")</f>
        <v>REPT-29</v>
      </c>
      <c r="B35" s="83" t="s">
        <v>10</v>
      </c>
      <c r="C35" s="140" t="s">
        <v>2900</v>
      </c>
      <c r="D35" s="137"/>
      <c r="E35" s="214"/>
      <c r="F35" s="101">
        <v>1</v>
      </c>
      <c r="G35" s="102" t="s">
        <v>67</v>
      </c>
      <c r="I35" s="44">
        <f t="shared" si="3"/>
        <v>1</v>
      </c>
      <c r="J35" s="44">
        <f t="shared" si="4"/>
        <v>0</v>
      </c>
      <c r="K35" s="44">
        <f t="shared" si="5"/>
        <v>0</v>
      </c>
      <c r="L35" s="43">
        <v>1</v>
      </c>
      <c r="N35" s="51" t="s">
        <v>78</v>
      </c>
    </row>
    <row r="36" spans="1:14" ht="30" customHeight="1" x14ac:dyDescent="0.3">
      <c r="A36" s="239" t="str">
        <f>IF(L36=1,"REPT-"&amp;TEXT(COUNTIF($L$3:L36, "1"), "0"), "")</f>
        <v>REPT-30</v>
      </c>
      <c r="B36" s="83" t="s">
        <v>9</v>
      </c>
      <c r="C36" s="140" t="s">
        <v>2901</v>
      </c>
      <c r="D36" s="137"/>
      <c r="E36" s="214"/>
      <c r="F36" s="101">
        <v>1</v>
      </c>
      <c r="G36" s="102" t="s">
        <v>67</v>
      </c>
      <c r="I36" s="44">
        <f t="shared" si="3"/>
        <v>5</v>
      </c>
      <c r="J36" s="44">
        <f t="shared" si="4"/>
        <v>0</v>
      </c>
      <c r="K36" s="44">
        <f t="shared" si="5"/>
        <v>0</v>
      </c>
      <c r="L36" s="43">
        <v>1</v>
      </c>
      <c r="N36" s="51" t="s">
        <v>78</v>
      </c>
    </row>
    <row r="37" spans="1:14" ht="30" customHeight="1" x14ac:dyDescent="0.3">
      <c r="A37" s="239" t="str">
        <f>IF(L37=1,"REPT-"&amp;TEXT(COUNTIF($L$3:L37, "1"), "0"), "")</f>
        <v>REPT-31</v>
      </c>
      <c r="B37" s="83" t="s">
        <v>10</v>
      </c>
      <c r="C37" s="140" t="s">
        <v>2902</v>
      </c>
      <c r="D37" s="137"/>
      <c r="E37" s="214"/>
      <c r="F37" s="101">
        <v>1</v>
      </c>
      <c r="G37" s="88" t="s">
        <v>67</v>
      </c>
      <c r="I37" s="44">
        <f t="shared" si="3"/>
        <v>1</v>
      </c>
      <c r="J37" s="44">
        <f t="shared" si="4"/>
        <v>0</v>
      </c>
      <c r="K37" s="44">
        <f t="shared" si="5"/>
        <v>0</v>
      </c>
      <c r="L37" s="43">
        <v>1</v>
      </c>
      <c r="N37" s="51" t="s">
        <v>78</v>
      </c>
    </row>
    <row r="38" spans="1:14" x14ac:dyDescent="0.3">
      <c r="A38" s="249"/>
      <c r="B38" s="53"/>
      <c r="C38" s="141" t="s">
        <v>2903</v>
      </c>
      <c r="D38" s="127"/>
      <c r="E38" s="223"/>
      <c r="F38" s="75"/>
      <c r="G38" s="411"/>
      <c r="I38" s="44"/>
      <c r="J38" s="44"/>
      <c r="K38" s="44"/>
    </row>
    <row r="39" spans="1:14" ht="31.2" x14ac:dyDescent="0.3">
      <c r="A39" s="239" t="str">
        <f>IF(L39=1,"REPT-"&amp;TEXT(COUNTIF($L$3:L39, "1"), "0"), "")</f>
        <v>REPT-32</v>
      </c>
      <c r="B39" s="83" t="s">
        <v>9</v>
      </c>
      <c r="C39" s="164" t="s">
        <v>2904</v>
      </c>
      <c r="D39" s="130"/>
      <c r="E39" s="262"/>
      <c r="F39" s="116">
        <v>1</v>
      </c>
      <c r="G39" s="117" t="s">
        <v>67</v>
      </c>
      <c r="I39" s="44">
        <f t="shared" ref="I39:I44" si="6">IF(NOT(ISBLANK($B39)),VLOOKUP($B39,specdata,2,FALSE()),"")</f>
        <v>5</v>
      </c>
      <c r="J39" s="44">
        <f t="shared" ref="J39:J44" si="7">VLOOKUP(G39,AvailabilityData,2,FALSE())</f>
        <v>0</v>
      </c>
      <c r="K39" s="44">
        <f t="shared" ref="K39:K44" si="8">I39*J39</f>
        <v>0</v>
      </c>
      <c r="L39" s="43">
        <v>1</v>
      </c>
      <c r="N39" s="51" t="s">
        <v>78</v>
      </c>
    </row>
    <row r="40" spans="1:14" ht="31.2" x14ac:dyDescent="0.3">
      <c r="A40" s="239" t="str">
        <f>IF(L40=1,"REPT-"&amp;TEXT(COUNTIF($L$3:L40, "1"), "0"), "")</f>
        <v>REPT-33</v>
      </c>
      <c r="B40" s="83" t="s">
        <v>10</v>
      </c>
      <c r="C40" s="164" t="s">
        <v>2905</v>
      </c>
      <c r="D40" s="137"/>
      <c r="E40" s="214"/>
      <c r="F40" s="101">
        <v>1</v>
      </c>
      <c r="G40" s="102" t="s">
        <v>67</v>
      </c>
      <c r="I40" s="44">
        <f t="shared" si="6"/>
        <v>1</v>
      </c>
      <c r="J40" s="44">
        <f t="shared" si="7"/>
        <v>0</v>
      </c>
      <c r="K40" s="44">
        <f t="shared" si="8"/>
        <v>0</v>
      </c>
      <c r="L40" s="43">
        <v>1</v>
      </c>
      <c r="N40" s="51" t="s">
        <v>78</v>
      </c>
    </row>
    <row r="41" spans="1:14" ht="31.2" x14ac:dyDescent="0.3">
      <c r="A41" s="239" t="str">
        <f>IF(L41=1,"REPT-"&amp;TEXT(COUNTIF($L$3:L41, "1"), "0"), "")</f>
        <v>REPT-34</v>
      </c>
      <c r="B41" s="83" t="s">
        <v>10</v>
      </c>
      <c r="C41" s="164" t="s">
        <v>2906</v>
      </c>
      <c r="D41" s="137"/>
      <c r="E41" s="214"/>
      <c r="F41" s="101">
        <v>1</v>
      </c>
      <c r="G41" s="102" t="s">
        <v>67</v>
      </c>
      <c r="I41" s="44">
        <f t="shared" si="6"/>
        <v>1</v>
      </c>
      <c r="J41" s="44">
        <f t="shared" si="7"/>
        <v>0</v>
      </c>
      <c r="K41" s="44">
        <f t="shared" si="8"/>
        <v>0</v>
      </c>
      <c r="L41" s="43">
        <v>1</v>
      </c>
      <c r="N41" s="51" t="s">
        <v>78</v>
      </c>
    </row>
    <row r="42" spans="1:14" ht="31.2" x14ac:dyDescent="0.3">
      <c r="A42" s="239" t="str">
        <f>IF(L42=1,"REPT-"&amp;TEXT(COUNTIF($L$3:L42, "1"), "0"), "")</f>
        <v>REPT-35</v>
      </c>
      <c r="B42" s="83" t="s">
        <v>10</v>
      </c>
      <c r="C42" s="164" t="s">
        <v>2907</v>
      </c>
      <c r="D42" s="137"/>
      <c r="E42" s="214"/>
      <c r="F42" s="101">
        <v>1</v>
      </c>
      <c r="G42" s="102" t="s">
        <v>67</v>
      </c>
      <c r="I42" s="44">
        <f t="shared" si="6"/>
        <v>1</v>
      </c>
      <c r="J42" s="44">
        <f t="shared" si="7"/>
        <v>0</v>
      </c>
      <c r="K42" s="44">
        <f t="shared" si="8"/>
        <v>0</v>
      </c>
      <c r="L42" s="43">
        <v>1</v>
      </c>
      <c r="N42" s="51" t="s">
        <v>78</v>
      </c>
    </row>
    <row r="43" spans="1:14" ht="30" customHeight="1" x14ac:dyDescent="0.3">
      <c r="A43" s="239" t="str">
        <f>IF(L43=1,"REPT-"&amp;TEXT(COUNTIF($L$3:L43, "1"), "0"), "")</f>
        <v>REPT-36</v>
      </c>
      <c r="B43" s="83" t="s">
        <v>10</v>
      </c>
      <c r="C43" s="164" t="s">
        <v>2908</v>
      </c>
      <c r="D43" s="137"/>
      <c r="E43" s="214"/>
      <c r="F43" s="101">
        <v>1</v>
      </c>
      <c r="G43" s="102" t="s">
        <v>67</v>
      </c>
      <c r="I43" s="44">
        <f t="shared" si="6"/>
        <v>1</v>
      </c>
      <c r="J43" s="44">
        <f t="shared" si="7"/>
        <v>0</v>
      </c>
      <c r="K43" s="44">
        <f t="shared" si="8"/>
        <v>0</v>
      </c>
      <c r="L43" s="43">
        <v>1</v>
      </c>
      <c r="N43" s="51" t="s">
        <v>78</v>
      </c>
    </row>
    <row r="44" spans="1:14" ht="30" customHeight="1" x14ac:dyDescent="0.3">
      <c r="A44" s="239" t="str">
        <f>IF(L44=1,"REPT-"&amp;TEXT(COUNTIF($L$3:L44, "1"), "0"), "")</f>
        <v>REPT-37</v>
      </c>
      <c r="B44" s="83" t="s">
        <v>10</v>
      </c>
      <c r="C44" s="164" t="s">
        <v>2909</v>
      </c>
      <c r="D44" s="137"/>
      <c r="E44" s="214"/>
      <c r="F44" s="101">
        <v>1</v>
      </c>
      <c r="G44" s="88" t="s">
        <v>67</v>
      </c>
      <c r="I44" s="44">
        <f t="shared" si="6"/>
        <v>1</v>
      </c>
      <c r="J44" s="44">
        <f t="shared" si="7"/>
        <v>0</v>
      </c>
      <c r="K44" s="44">
        <f t="shared" si="8"/>
        <v>0</v>
      </c>
      <c r="L44" s="43">
        <v>1</v>
      </c>
      <c r="N44" s="51" t="s">
        <v>78</v>
      </c>
    </row>
    <row r="45" spans="1:14" x14ac:dyDescent="0.3">
      <c r="A45" s="249"/>
      <c r="B45" s="53"/>
      <c r="C45" s="126" t="s">
        <v>2910</v>
      </c>
      <c r="D45" s="127"/>
      <c r="E45" s="223"/>
      <c r="F45" s="75"/>
      <c r="G45" s="411"/>
      <c r="I45" s="44"/>
      <c r="J45" s="44"/>
      <c r="K45" s="44"/>
    </row>
    <row r="46" spans="1:14" ht="31.2" x14ac:dyDescent="0.3">
      <c r="A46" s="239" t="str">
        <f>IF(L46=1,"REPT-"&amp;TEXT(COUNTIF($L$3:L46, "1"), "0"), "")</f>
        <v>REPT-38</v>
      </c>
      <c r="B46" s="83" t="s">
        <v>10</v>
      </c>
      <c r="C46" s="140" t="s">
        <v>2911</v>
      </c>
      <c r="D46" s="130"/>
      <c r="E46" s="262"/>
      <c r="F46" s="116">
        <v>1</v>
      </c>
      <c r="G46" s="117" t="s">
        <v>67</v>
      </c>
      <c r="I46" s="44">
        <f t="shared" ref="I46:I52" si="9">IF(NOT(ISBLANK($B46)),VLOOKUP($B46,specdata,2,FALSE()),"")</f>
        <v>1</v>
      </c>
      <c r="J46" s="44">
        <f t="shared" ref="J46:J52" si="10">VLOOKUP(G46,AvailabilityData,2,FALSE())</f>
        <v>0</v>
      </c>
      <c r="K46" s="44">
        <f t="shared" ref="K46:K52" si="11">I46*J46</f>
        <v>0</v>
      </c>
      <c r="L46" s="43">
        <v>1</v>
      </c>
      <c r="N46" s="51" t="s">
        <v>78</v>
      </c>
    </row>
    <row r="47" spans="1:14" ht="30" customHeight="1" x14ac:dyDescent="0.3">
      <c r="A47" s="239" t="str">
        <f>IF(L47=1,"REPT-"&amp;TEXT(COUNTIF($L$3:L47, "1"), "0"), "")</f>
        <v>REPT-39</v>
      </c>
      <c r="B47" s="83" t="s">
        <v>10</v>
      </c>
      <c r="C47" s="140" t="s">
        <v>2912</v>
      </c>
      <c r="D47" s="137"/>
      <c r="E47" s="214"/>
      <c r="F47" s="101">
        <v>1</v>
      </c>
      <c r="G47" s="102" t="s">
        <v>67</v>
      </c>
      <c r="I47" s="44">
        <f t="shared" si="9"/>
        <v>1</v>
      </c>
      <c r="J47" s="44">
        <f t="shared" si="10"/>
        <v>0</v>
      </c>
      <c r="K47" s="44">
        <f t="shared" si="11"/>
        <v>0</v>
      </c>
      <c r="L47" s="43">
        <v>1</v>
      </c>
      <c r="N47" s="51" t="s">
        <v>78</v>
      </c>
    </row>
    <row r="48" spans="1:14" ht="30" customHeight="1" x14ac:dyDescent="0.3">
      <c r="A48" s="239" t="str">
        <f>IF(L48=1,"REPT-"&amp;TEXT(COUNTIF($L$3:L48, "1"), "0"), "")</f>
        <v>REPT-40</v>
      </c>
      <c r="B48" s="83" t="s">
        <v>10</v>
      </c>
      <c r="C48" s="140" t="s">
        <v>2913</v>
      </c>
      <c r="D48" s="137"/>
      <c r="E48" s="214"/>
      <c r="F48" s="101">
        <v>1</v>
      </c>
      <c r="G48" s="102" t="s">
        <v>67</v>
      </c>
      <c r="I48" s="44">
        <f t="shared" si="9"/>
        <v>1</v>
      </c>
      <c r="J48" s="44">
        <f t="shared" si="10"/>
        <v>0</v>
      </c>
      <c r="K48" s="44">
        <f t="shared" si="11"/>
        <v>0</v>
      </c>
      <c r="L48" s="43">
        <v>1</v>
      </c>
      <c r="N48" s="51" t="s">
        <v>78</v>
      </c>
    </row>
    <row r="49" spans="1:14" ht="31.2" x14ac:dyDescent="0.3">
      <c r="A49" s="239" t="str">
        <f>IF(L49=1,"REPT-"&amp;TEXT(COUNTIF($L$3:L49, "1"), "0"), "")</f>
        <v>REPT-41</v>
      </c>
      <c r="B49" s="83" t="s">
        <v>10</v>
      </c>
      <c r="C49" s="140" t="s">
        <v>2914</v>
      </c>
      <c r="D49" s="137"/>
      <c r="E49" s="214"/>
      <c r="F49" s="101">
        <v>1</v>
      </c>
      <c r="G49" s="102" t="s">
        <v>67</v>
      </c>
      <c r="I49" s="44">
        <f t="shared" si="9"/>
        <v>1</v>
      </c>
      <c r="J49" s="44">
        <f t="shared" si="10"/>
        <v>0</v>
      </c>
      <c r="K49" s="44">
        <f t="shared" si="11"/>
        <v>0</v>
      </c>
      <c r="L49" s="43">
        <v>1</v>
      </c>
      <c r="N49" s="51" t="s">
        <v>78</v>
      </c>
    </row>
    <row r="50" spans="1:14" ht="31.2" x14ac:dyDescent="0.3">
      <c r="A50" s="239" t="str">
        <f>IF(L50=1,"REPT-"&amp;TEXT(COUNTIF($L$3:L50, "1"), "0"), "")</f>
        <v>REPT-42</v>
      </c>
      <c r="B50" s="83" t="s">
        <v>10</v>
      </c>
      <c r="C50" s="164" t="s">
        <v>2915</v>
      </c>
      <c r="D50" s="137"/>
      <c r="E50" s="214"/>
      <c r="F50" s="101">
        <v>1</v>
      </c>
      <c r="G50" s="102" t="s">
        <v>67</v>
      </c>
      <c r="I50" s="44">
        <f t="shared" si="9"/>
        <v>1</v>
      </c>
      <c r="J50" s="44">
        <f t="shared" si="10"/>
        <v>0</v>
      </c>
      <c r="K50" s="44">
        <f t="shared" si="11"/>
        <v>0</v>
      </c>
      <c r="L50" s="43">
        <v>1</v>
      </c>
      <c r="N50" s="51" t="s">
        <v>78</v>
      </c>
    </row>
    <row r="51" spans="1:14" ht="31.2" x14ac:dyDescent="0.3">
      <c r="A51" s="239" t="str">
        <f>IF(L51=1,"REPT-"&amp;TEXT(COUNTIF($L$3:L51, "1"), "0"), "")</f>
        <v>REPT-43</v>
      </c>
      <c r="B51" s="83" t="s">
        <v>10</v>
      </c>
      <c r="C51" s="164" t="s">
        <v>2916</v>
      </c>
      <c r="D51" s="137"/>
      <c r="E51" s="214"/>
      <c r="F51" s="101">
        <v>1</v>
      </c>
      <c r="G51" s="102" t="s">
        <v>67</v>
      </c>
      <c r="I51" s="44">
        <f t="shared" si="9"/>
        <v>1</v>
      </c>
      <c r="J51" s="44">
        <f t="shared" si="10"/>
        <v>0</v>
      </c>
      <c r="K51" s="44">
        <f t="shared" si="11"/>
        <v>0</v>
      </c>
      <c r="L51" s="43">
        <v>1</v>
      </c>
      <c r="N51" s="51" t="s">
        <v>78</v>
      </c>
    </row>
    <row r="52" spans="1:14" ht="31.2" x14ac:dyDescent="0.3">
      <c r="A52" s="239" t="str">
        <f>IF(L52=1,"REPT-"&amp;TEXT(COUNTIF($L$3:L52, "1"), "0"), "")</f>
        <v>REPT-44</v>
      </c>
      <c r="B52" s="83" t="s">
        <v>10</v>
      </c>
      <c r="C52" s="164" t="s">
        <v>2917</v>
      </c>
      <c r="D52" s="137"/>
      <c r="E52" s="214"/>
      <c r="F52" s="101">
        <v>1</v>
      </c>
      <c r="G52" s="88" t="s">
        <v>67</v>
      </c>
      <c r="I52" s="44">
        <f t="shared" si="9"/>
        <v>1</v>
      </c>
      <c r="J52" s="44">
        <f t="shared" si="10"/>
        <v>0</v>
      </c>
      <c r="K52" s="44">
        <f t="shared" si="11"/>
        <v>0</v>
      </c>
      <c r="L52" s="43">
        <v>1</v>
      </c>
      <c r="N52" s="51" t="s">
        <v>78</v>
      </c>
    </row>
    <row r="53" spans="1:14" x14ac:dyDescent="0.3">
      <c r="A53" s="249"/>
      <c r="B53" s="53"/>
      <c r="C53" s="141" t="s">
        <v>2918</v>
      </c>
      <c r="D53" s="127"/>
      <c r="E53" s="223"/>
      <c r="F53" s="75"/>
      <c r="G53" s="411"/>
      <c r="I53" s="44"/>
      <c r="J53" s="44"/>
      <c r="K53" s="44"/>
    </row>
    <row r="54" spans="1:14" ht="30" customHeight="1" x14ac:dyDescent="0.3">
      <c r="A54" s="239" t="str">
        <f>IF(L54=1,"REPT-"&amp;TEXT(COUNTIF($L$3:L54, "1"), "0"), "")</f>
        <v>REPT-45</v>
      </c>
      <c r="B54" s="83" t="s">
        <v>10</v>
      </c>
      <c r="C54" s="164" t="s">
        <v>2919</v>
      </c>
      <c r="D54" s="130"/>
      <c r="E54" s="262"/>
      <c r="F54" s="116">
        <v>1</v>
      </c>
      <c r="G54" s="117" t="s">
        <v>67</v>
      </c>
      <c r="I54" s="44">
        <f>IF(NOT(ISBLANK($B54)),VLOOKUP($B54,specdata,2,FALSE()),"")</f>
        <v>1</v>
      </c>
      <c r="J54" s="44">
        <f>VLOOKUP(G54,AvailabilityData,2,FALSE())</f>
        <v>0</v>
      </c>
      <c r="K54" s="44">
        <f>I54*J54</f>
        <v>0</v>
      </c>
      <c r="L54" s="43">
        <v>1</v>
      </c>
      <c r="N54" s="51" t="s">
        <v>78</v>
      </c>
    </row>
    <row r="55" spans="1:14" ht="31.2" x14ac:dyDescent="0.3">
      <c r="A55" s="239" t="str">
        <f>IF(L55=1,"REPT-"&amp;TEXT(COUNTIF($L$3:L55, "1"), "0"), "")</f>
        <v>REPT-46</v>
      </c>
      <c r="B55" s="83" t="s">
        <v>10</v>
      </c>
      <c r="C55" s="164" t="s">
        <v>2920</v>
      </c>
      <c r="D55" s="137"/>
      <c r="E55" s="214"/>
      <c r="F55" s="101">
        <v>1</v>
      </c>
      <c r="G55" s="102" t="s">
        <v>67</v>
      </c>
      <c r="I55" s="44">
        <f>IF(NOT(ISBLANK($B55)),VLOOKUP($B55,specdata,2,FALSE()),"")</f>
        <v>1</v>
      </c>
      <c r="J55" s="44">
        <f>VLOOKUP(G55,AvailabilityData,2,FALSE())</f>
        <v>0</v>
      </c>
      <c r="K55" s="44">
        <f>I55*J55</f>
        <v>0</v>
      </c>
      <c r="L55" s="43">
        <v>1</v>
      </c>
      <c r="N55" s="51" t="s">
        <v>78</v>
      </c>
    </row>
    <row r="56" spans="1:14" ht="30" customHeight="1" x14ac:dyDescent="0.3">
      <c r="A56" s="239" t="str">
        <f>IF(L56=1,"REPT-"&amp;TEXT(COUNTIF($L$3:L56, "1"), "0"), "")</f>
        <v>REPT-47</v>
      </c>
      <c r="B56" s="83" t="s">
        <v>10</v>
      </c>
      <c r="C56" s="164" t="s">
        <v>2921</v>
      </c>
      <c r="D56" s="137"/>
      <c r="E56" s="214"/>
      <c r="F56" s="101">
        <v>1</v>
      </c>
      <c r="G56" s="102" t="s">
        <v>67</v>
      </c>
      <c r="I56" s="44">
        <f>IF(NOT(ISBLANK($B56)),VLOOKUP($B56,specdata,2,FALSE()),"")</f>
        <v>1</v>
      </c>
      <c r="J56" s="44">
        <f>VLOOKUP(G56,AvailabilityData,2,FALSE())</f>
        <v>0</v>
      </c>
      <c r="K56" s="44">
        <f>I56*J56</f>
        <v>0</v>
      </c>
      <c r="L56" s="43">
        <v>1</v>
      </c>
      <c r="N56" s="51" t="s">
        <v>78</v>
      </c>
    </row>
    <row r="57" spans="1:14" ht="62.4" x14ac:dyDescent="0.3">
      <c r="A57" s="239" t="str">
        <f>IF(L57=1,"REPT-"&amp;TEXT(COUNTIF($L$3:L57, "1"), "0"), "")</f>
        <v>REPT-48</v>
      </c>
      <c r="B57" s="83" t="s">
        <v>10</v>
      </c>
      <c r="C57" s="369" t="s">
        <v>2922</v>
      </c>
      <c r="D57" s="137"/>
      <c r="E57" s="370"/>
      <c r="F57" s="237"/>
      <c r="G57" s="88" t="s">
        <v>67</v>
      </c>
      <c r="I57" s="44">
        <f>IF(NOT(ISBLANK($B57)),VLOOKUP($B57,specdata,2,FALSE()),"")</f>
        <v>1</v>
      </c>
      <c r="J57" s="44">
        <f>VLOOKUP(G57,AvailabilityData,2,FALSE())</f>
        <v>0</v>
      </c>
      <c r="K57" s="44">
        <f>I57*J57</f>
        <v>0</v>
      </c>
      <c r="L57" s="43">
        <v>1</v>
      </c>
      <c r="N57" s="51" t="s">
        <v>78</v>
      </c>
    </row>
    <row r="58" spans="1:14" x14ac:dyDescent="0.3">
      <c r="A58" s="249"/>
      <c r="B58" s="53"/>
      <c r="C58" s="141" t="s">
        <v>2923</v>
      </c>
      <c r="D58" s="127"/>
      <c r="E58" s="223"/>
      <c r="F58" s="75"/>
      <c r="G58" s="411"/>
      <c r="I58" s="44"/>
      <c r="J58" s="44"/>
      <c r="K58" s="44"/>
    </row>
    <row r="59" spans="1:14" ht="30" customHeight="1" x14ac:dyDescent="0.3">
      <c r="A59" s="239" t="str">
        <f>IF(L59=1,"REPT-"&amp;TEXT(COUNTIF($L$3:L59, "1"), "0"), "")</f>
        <v>REPT-49</v>
      </c>
      <c r="B59" s="83" t="s">
        <v>10</v>
      </c>
      <c r="C59" s="164" t="s">
        <v>2924</v>
      </c>
      <c r="D59" s="130"/>
      <c r="E59" s="262"/>
      <c r="F59" s="116">
        <v>1</v>
      </c>
      <c r="G59" s="82" t="s">
        <v>67</v>
      </c>
      <c r="I59" s="44">
        <f>IF(NOT(ISBLANK($B59)),VLOOKUP($B59,specdata,2,FALSE()),"")</f>
        <v>1</v>
      </c>
      <c r="J59" s="44">
        <f>VLOOKUP(G59,AvailabilityData,2,FALSE())</f>
        <v>0</v>
      </c>
      <c r="K59" s="44">
        <f>I59*J59</f>
        <v>0</v>
      </c>
      <c r="L59" s="43">
        <v>1</v>
      </c>
      <c r="N59" s="51" t="s">
        <v>78</v>
      </c>
    </row>
    <row r="60" spans="1:14" x14ac:dyDescent="0.3">
      <c r="A60" s="249"/>
      <c r="B60" s="53"/>
      <c r="C60" s="141" t="s">
        <v>2925</v>
      </c>
      <c r="D60" s="127"/>
      <c r="E60" s="223"/>
      <c r="F60" s="75"/>
      <c r="G60" s="411"/>
      <c r="I60" s="44"/>
      <c r="J60" s="44"/>
      <c r="K60" s="44"/>
    </row>
    <row r="61" spans="1:14" ht="30" customHeight="1" x14ac:dyDescent="0.3">
      <c r="A61" s="239" t="str">
        <f>IF(L61=1,"REPT-"&amp;TEXT(COUNTIF($L$3:L61, "1"), "0"), "")</f>
        <v>REPT-50</v>
      </c>
      <c r="B61" s="83" t="s">
        <v>10</v>
      </c>
      <c r="C61" s="164" t="s">
        <v>2926</v>
      </c>
      <c r="D61" s="130"/>
      <c r="E61" s="262"/>
      <c r="F61" s="116">
        <v>1</v>
      </c>
      <c r="G61" s="117" t="s">
        <v>67</v>
      </c>
      <c r="I61" s="44">
        <f>IF(NOT(ISBLANK($B61)),VLOOKUP($B61,specdata,2,FALSE()),"")</f>
        <v>1</v>
      </c>
      <c r="J61" s="44">
        <f>VLOOKUP(G61,AvailabilityData,2,FALSE())</f>
        <v>0</v>
      </c>
      <c r="K61" s="44">
        <f>I61*J61</f>
        <v>0</v>
      </c>
      <c r="L61" s="43">
        <v>1</v>
      </c>
      <c r="N61" s="51" t="s">
        <v>78</v>
      </c>
    </row>
    <row r="62" spans="1:14" ht="30" customHeight="1" x14ac:dyDescent="0.3">
      <c r="A62" s="239" t="str">
        <f>IF(L62=1,"REPT-"&amp;TEXT(COUNTIF($L$3:L62, "1"), "0"), "")</f>
        <v>REPT-51</v>
      </c>
      <c r="B62" s="83" t="s">
        <v>10</v>
      </c>
      <c r="C62" s="164" t="s">
        <v>2927</v>
      </c>
      <c r="D62" s="137"/>
      <c r="E62" s="214"/>
      <c r="F62" s="101">
        <v>1</v>
      </c>
      <c r="G62" s="88" t="s">
        <v>67</v>
      </c>
      <c r="I62" s="44">
        <f>IF(NOT(ISBLANK($B62)),VLOOKUP($B62,specdata,2,FALSE()),"")</f>
        <v>1</v>
      </c>
      <c r="J62" s="44">
        <f>VLOOKUP(G62,AvailabilityData,2,FALSE())</f>
        <v>0</v>
      </c>
      <c r="K62" s="44">
        <f>I62*J62</f>
        <v>0</v>
      </c>
      <c r="L62" s="43">
        <v>1</v>
      </c>
      <c r="N62" s="51" t="s">
        <v>78</v>
      </c>
    </row>
    <row r="63" spans="1:14" x14ac:dyDescent="0.3">
      <c r="A63" s="249"/>
      <c r="B63" s="53"/>
      <c r="C63" s="141" t="s">
        <v>2928</v>
      </c>
      <c r="D63" s="127"/>
      <c r="E63" s="223"/>
      <c r="F63" s="75"/>
      <c r="G63" s="411"/>
      <c r="I63" s="44"/>
      <c r="J63" s="44"/>
      <c r="K63" s="44"/>
    </row>
    <row r="64" spans="1:14" ht="30" customHeight="1" x14ac:dyDescent="0.3">
      <c r="A64" s="239" t="str">
        <f>IF(L64=1,"REPT-"&amp;TEXT(COUNTIF($L$3:L64, "1"), "0"), "")</f>
        <v>REPT-52</v>
      </c>
      <c r="B64" s="112" t="s">
        <v>10</v>
      </c>
      <c r="C64" s="119" t="s">
        <v>2929</v>
      </c>
      <c r="D64" s="130"/>
      <c r="E64" s="262"/>
      <c r="F64" s="116">
        <v>1</v>
      </c>
      <c r="G64" s="82" t="s">
        <v>67</v>
      </c>
      <c r="I64" s="44">
        <f>IF(NOT(ISBLANK($B64)),VLOOKUP($B64,specdata,2,FALSE()),"")</f>
        <v>1</v>
      </c>
      <c r="J64" s="44">
        <f>VLOOKUP(G64,AvailabilityData,2,FALSE())</f>
        <v>0</v>
      </c>
      <c r="K64" s="44">
        <f>I64*J64</f>
        <v>0</v>
      </c>
      <c r="L64" s="43">
        <v>1</v>
      </c>
      <c r="N64" s="51" t="s">
        <v>78</v>
      </c>
    </row>
    <row r="65" spans="1:14" ht="15" customHeight="1" x14ac:dyDescent="0.3">
      <c r="A65" s="247"/>
      <c r="B65" s="121"/>
      <c r="C65" s="122" t="s">
        <v>2930</v>
      </c>
      <c r="D65" s="123"/>
      <c r="E65" s="222"/>
      <c r="F65" s="125"/>
      <c r="G65" s="411"/>
      <c r="I65" s="44"/>
      <c r="J65" s="44"/>
      <c r="K65" s="44"/>
    </row>
    <row r="66" spans="1:14" x14ac:dyDescent="0.3">
      <c r="A66" s="249"/>
      <c r="B66" s="53"/>
      <c r="C66" s="126" t="s">
        <v>2931</v>
      </c>
      <c r="D66" s="127"/>
      <c r="E66" s="223"/>
      <c r="F66" s="75"/>
      <c r="G66" s="411"/>
      <c r="I66" s="44"/>
      <c r="J66" s="44"/>
      <c r="K66" s="44"/>
    </row>
    <row r="67" spans="1:14" ht="30" customHeight="1" x14ac:dyDescent="0.3">
      <c r="A67" s="239" t="str">
        <f>IF(L67=1,"REPT-"&amp;TEXT(COUNTIF($L$3:L67, "1"), "0"), "")</f>
        <v>REPT-53</v>
      </c>
      <c r="B67" s="83" t="s">
        <v>9</v>
      </c>
      <c r="C67" s="140" t="s">
        <v>2932</v>
      </c>
      <c r="D67" s="130"/>
      <c r="E67" s="262"/>
      <c r="F67" s="116">
        <v>1</v>
      </c>
      <c r="G67" s="117" t="s">
        <v>67</v>
      </c>
      <c r="I67" s="44">
        <f t="shared" ref="I67:I72" si="12">IF(NOT(ISBLANK($B67)),VLOOKUP($B67,specdata,2,FALSE()),"")</f>
        <v>5</v>
      </c>
      <c r="J67" s="44">
        <f t="shared" ref="J67:J72" si="13">VLOOKUP(G67,AvailabilityData,2,FALSE())</f>
        <v>0</v>
      </c>
      <c r="K67" s="44">
        <f t="shared" ref="K67:K72" si="14">I67*J67</f>
        <v>0</v>
      </c>
      <c r="L67" s="43">
        <v>1</v>
      </c>
      <c r="N67" s="51" t="s">
        <v>78</v>
      </c>
    </row>
    <row r="68" spans="1:14" ht="30" customHeight="1" x14ac:dyDescent="0.3">
      <c r="A68" s="239" t="str">
        <f>IF(L68=1,"REPT-"&amp;TEXT(COUNTIF($L$3:L68, "1"), "0"), "")</f>
        <v>REPT-54</v>
      </c>
      <c r="B68" s="83" t="s">
        <v>10</v>
      </c>
      <c r="C68" s="140" t="s">
        <v>2933</v>
      </c>
      <c r="D68" s="137"/>
      <c r="E68" s="214"/>
      <c r="F68" s="101">
        <v>1</v>
      </c>
      <c r="G68" s="102" t="s">
        <v>67</v>
      </c>
      <c r="I68" s="44">
        <f t="shared" si="12"/>
        <v>1</v>
      </c>
      <c r="J68" s="44">
        <f t="shared" si="13"/>
        <v>0</v>
      </c>
      <c r="K68" s="44">
        <f t="shared" si="14"/>
        <v>0</v>
      </c>
      <c r="L68" s="43">
        <v>1</v>
      </c>
      <c r="N68" s="51" t="s">
        <v>78</v>
      </c>
    </row>
    <row r="69" spans="1:14" ht="30" customHeight="1" x14ac:dyDescent="0.3">
      <c r="A69" s="239" t="str">
        <f>IF(L69=1,"REPT-"&amp;TEXT(COUNTIF($L$3:L69, "1"), "0"), "")</f>
        <v>REPT-55</v>
      </c>
      <c r="B69" s="83" t="s">
        <v>10</v>
      </c>
      <c r="C69" s="140" t="s">
        <v>2934</v>
      </c>
      <c r="D69" s="137"/>
      <c r="E69" s="214"/>
      <c r="F69" s="101">
        <v>1</v>
      </c>
      <c r="G69" s="102" t="s">
        <v>67</v>
      </c>
      <c r="I69" s="44">
        <f t="shared" si="12"/>
        <v>1</v>
      </c>
      <c r="J69" s="44">
        <f t="shared" si="13"/>
        <v>0</v>
      </c>
      <c r="K69" s="44">
        <f t="shared" si="14"/>
        <v>0</v>
      </c>
      <c r="L69" s="43">
        <v>1</v>
      </c>
      <c r="N69" s="51" t="s">
        <v>78</v>
      </c>
    </row>
    <row r="70" spans="1:14" ht="30" customHeight="1" x14ac:dyDescent="0.3">
      <c r="A70" s="239" t="str">
        <f>IF(L70=1,"REPT-"&amp;TEXT(COUNTIF($L$3:L70, "1"), "0"), "")</f>
        <v>REPT-56</v>
      </c>
      <c r="B70" s="83" t="s">
        <v>10</v>
      </c>
      <c r="C70" s="140" t="s">
        <v>2935</v>
      </c>
      <c r="D70" s="137"/>
      <c r="E70" s="214"/>
      <c r="F70" s="101">
        <v>1</v>
      </c>
      <c r="G70" s="102" t="s">
        <v>67</v>
      </c>
      <c r="I70" s="44">
        <f t="shared" si="12"/>
        <v>1</v>
      </c>
      <c r="J70" s="44">
        <f t="shared" si="13"/>
        <v>0</v>
      </c>
      <c r="K70" s="44">
        <f t="shared" si="14"/>
        <v>0</v>
      </c>
      <c r="L70" s="43">
        <v>1</v>
      </c>
      <c r="N70" s="51" t="s">
        <v>78</v>
      </c>
    </row>
    <row r="71" spans="1:14" ht="30" customHeight="1" x14ac:dyDescent="0.3">
      <c r="A71" s="239" t="str">
        <f>IF(L71=1,"REPT-"&amp;TEXT(COUNTIF($L$3:L71, "1"), "0"), "")</f>
        <v>REPT-57</v>
      </c>
      <c r="B71" s="83" t="s">
        <v>10</v>
      </c>
      <c r="C71" s="164" t="s">
        <v>2936</v>
      </c>
      <c r="D71" s="137"/>
      <c r="E71" s="214"/>
      <c r="F71" s="101">
        <v>1</v>
      </c>
      <c r="G71" s="102" t="s">
        <v>67</v>
      </c>
      <c r="I71" s="44">
        <f t="shared" si="12"/>
        <v>1</v>
      </c>
      <c r="J71" s="44">
        <f t="shared" si="13"/>
        <v>0</v>
      </c>
      <c r="K71" s="44">
        <f t="shared" si="14"/>
        <v>0</v>
      </c>
      <c r="L71" s="43">
        <v>1</v>
      </c>
      <c r="N71" s="51" t="s">
        <v>78</v>
      </c>
    </row>
    <row r="72" spans="1:14" ht="31.2" x14ac:dyDescent="0.3">
      <c r="A72" s="239" t="str">
        <f>IF(L72=1,"REPT-"&amp;TEXT(COUNTIF($L$3:L72, "1"), "0"), "")</f>
        <v>REPT-58</v>
      </c>
      <c r="B72" s="83" t="s">
        <v>10</v>
      </c>
      <c r="C72" s="164" t="s">
        <v>2937</v>
      </c>
      <c r="D72" s="133"/>
      <c r="E72" s="253"/>
      <c r="F72" s="87">
        <v>1</v>
      </c>
      <c r="G72" s="88" t="s">
        <v>67</v>
      </c>
      <c r="I72" s="44">
        <f t="shared" si="12"/>
        <v>1</v>
      </c>
      <c r="J72" s="44">
        <f t="shared" si="13"/>
        <v>0</v>
      </c>
      <c r="K72" s="44">
        <f t="shared" si="14"/>
        <v>0</v>
      </c>
      <c r="L72" s="43">
        <v>1</v>
      </c>
      <c r="N72" s="51" t="s">
        <v>78</v>
      </c>
    </row>
  </sheetData>
  <sheetProtection algorithmName="SHA-512" hashValue="Xv5PCGnNU+9UIWzsyq/PLvDv62IvzihqRha9ESjFfFbLnlfj/jPdeICl0XDbIT1NJR6DEmYMHwHS31iRy0gu/w==" saltValue="yxpvrijH4lnWoGbCKdQrPA==" spinCount="100000" sheet="1" objects="1" scenarios="1"/>
  <mergeCells count="1">
    <mergeCell ref="Q3:S4"/>
  </mergeCells>
  <conditionalFormatting sqref="B1:B1048576">
    <cfRule type="cellIs" dxfId="6" priority="2" operator="equal">
      <formula>"Not Needed"</formula>
    </cfRule>
    <cfRule type="cellIs" dxfId="5" priority="3" operator="equal">
      <formula>"Critical"</formula>
    </cfRule>
    <cfRule type="cellIs" dxfId="4" priority="4" operator="equal">
      <formula>"Extremely Advantageous"</formula>
    </cfRule>
  </conditionalFormatting>
  <conditionalFormatting sqref="G3:G4 G7:G20 G23:G37 G39:G44 G46:G52 G54:G57 G59 G61:G62 G64 G67:G72">
    <cfRule type="cellIs" dxfId="3"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72" xr:uid="{00000000-0002-0000-1900-000000000000}">
      <formula1>SpecType</formula1>
      <formula2>0</formula2>
    </dataValidation>
    <dataValidation type="list" allowBlank="1" showInputMessage="1" showErrorMessage="1" sqref="G3:G4 G7:G20 G23:G37 G39:G44 G46:G52 G54:G57 G59 G61:G62 G64 G67:G72" xr:uid="{00000000-0002-0000-19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zoomScaleNormal="100" workbookViewId="0"/>
  </sheetViews>
  <sheetFormatPr defaultColWidth="8.19921875" defaultRowHeight="13.8" x14ac:dyDescent="0.25"/>
  <sheetData/>
  <pageMargins left="0.7" right="0.7" top="0.75" bottom="0.75" header="0.511811023622047" footer="0.511811023622047"/>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zoomScaleNormal="100" workbookViewId="0"/>
  </sheetViews>
  <sheetFormatPr defaultColWidth="8.19921875" defaultRowHeight="13.8" x14ac:dyDescent="0.25"/>
  <sheetData/>
  <pageMargins left="0.7" right="0.7" top="0.75" bottom="0.75" header="0.511811023622047" footer="0.511811023622047"/>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K3271"/>
  <sheetViews>
    <sheetView topLeftCell="F1" zoomScaleNormal="100" workbookViewId="0">
      <pane ySplit="1" topLeftCell="A112" activePane="bottomLeft" state="frozen"/>
      <selection activeCell="F1" sqref="F1"/>
      <selection pane="bottomLeft" activeCell="F113" sqref="F113"/>
    </sheetView>
  </sheetViews>
  <sheetFormatPr defaultColWidth="9" defaultRowHeight="15" x14ac:dyDescent="0.25"/>
  <cols>
    <col min="1" max="2" width="11.59765625" style="371" hidden="1" customWidth="1"/>
    <col min="3" max="4" width="70.59765625" style="372" hidden="1" customWidth="1"/>
    <col min="5" max="5" width="6.59765625" style="372" hidden="1" customWidth="1"/>
    <col min="6" max="10" width="6.59765625" style="372" customWidth="1"/>
    <col min="11" max="16384" width="9" style="373"/>
  </cols>
  <sheetData>
    <row r="1" spans="1:11" s="377" customFormat="1" ht="105" customHeight="1" x14ac:dyDescent="0.25">
      <c r="A1" s="374" t="s">
        <v>68</v>
      </c>
      <c r="B1" s="375" t="s">
        <v>69</v>
      </c>
      <c r="C1" s="374" t="s">
        <v>2938</v>
      </c>
      <c r="D1" s="374" t="str">
        <f>'Support Data'!A19</f>
        <v>Contractor Work Area</v>
      </c>
      <c r="E1" s="376" t="str">
        <f>'Support Data'!$A$18</f>
        <v>Functional Requirement</v>
      </c>
      <c r="F1" s="375" t="s">
        <v>44</v>
      </c>
      <c r="G1" s="375" t="s">
        <v>8</v>
      </c>
      <c r="H1" s="375" t="str">
        <f>'[9]Support Data'!$A$11</f>
        <v>Available in base</v>
      </c>
      <c r="I1" s="375" t="str">
        <f>'[9]Support Data'!$A$12</f>
        <v>Not available</v>
      </c>
      <c r="J1" s="375" t="str">
        <f>'[9]Support Data'!$A$13</f>
        <v>Exception</v>
      </c>
    </row>
    <row r="2" spans="1:11" ht="30" customHeight="1" x14ac:dyDescent="0.25">
      <c r="A2" s="378" t="s">
        <v>2939</v>
      </c>
      <c r="B2" s="379" t="s">
        <v>10</v>
      </c>
      <c r="C2" s="380" t="s">
        <v>2940</v>
      </c>
      <c r="D2" s="381"/>
      <c r="E2" s="381"/>
      <c r="F2" s="382">
        <v>1</v>
      </c>
      <c r="G2" s="383"/>
      <c r="H2" s="384"/>
      <c r="I2" s="385"/>
      <c r="J2" s="386"/>
      <c r="K2" s="387"/>
    </row>
    <row r="3" spans="1:11" ht="30" customHeight="1" x14ac:dyDescent="0.25">
      <c r="A3" s="378" t="s">
        <v>2941</v>
      </c>
      <c r="B3" s="388" t="s">
        <v>10</v>
      </c>
      <c r="C3" s="389" t="s">
        <v>2942</v>
      </c>
      <c r="D3" s="390"/>
      <c r="E3" s="390"/>
      <c r="F3" s="382">
        <v>1</v>
      </c>
      <c r="G3" s="383"/>
      <c r="H3" s="384"/>
      <c r="I3" s="385"/>
      <c r="J3" s="386"/>
      <c r="K3" s="387"/>
    </row>
    <row r="4" spans="1:11" ht="30" customHeight="1" x14ac:dyDescent="0.25">
      <c r="A4" s="378" t="s">
        <v>2943</v>
      </c>
      <c r="B4" s="388" t="s">
        <v>10</v>
      </c>
      <c r="C4" s="389" t="s">
        <v>2944</v>
      </c>
      <c r="D4" s="390"/>
      <c r="E4" s="390"/>
      <c r="F4" s="382">
        <v>1</v>
      </c>
      <c r="G4" s="383"/>
      <c r="H4" s="384"/>
      <c r="I4" s="385"/>
      <c r="J4" s="386"/>
      <c r="K4" s="387"/>
    </row>
    <row r="5" spans="1:11" ht="30" customHeight="1" x14ac:dyDescent="0.25">
      <c r="A5" s="378" t="s">
        <v>2945</v>
      </c>
      <c r="B5" s="388" t="s">
        <v>10</v>
      </c>
      <c r="C5" s="389" t="s">
        <v>2946</v>
      </c>
      <c r="D5" s="390"/>
      <c r="E5" s="390"/>
      <c r="F5" s="382">
        <v>1</v>
      </c>
      <c r="G5" s="383"/>
      <c r="H5" s="384"/>
      <c r="I5" s="385"/>
      <c r="J5" s="386"/>
      <c r="K5" s="387"/>
    </row>
    <row r="6" spans="1:11" ht="30" customHeight="1" x14ac:dyDescent="0.25">
      <c r="A6" s="378" t="s">
        <v>2947</v>
      </c>
      <c r="B6" s="388" t="s">
        <v>10</v>
      </c>
      <c r="C6" s="389" t="s">
        <v>2948</v>
      </c>
      <c r="D6" s="390"/>
      <c r="E6" s="390"/>
      <c r="F6" s="382">
        <v>1</v>
      </c>
      <c r="G6" s="383"/>
      <c r="H6" s="384"/>
      <c r="I6" s="385"/>
      <c r="J6" s="386"/>
      <c r="K6" s="387"/>
    </row>
    <row r="7" spans="1:11" ht="30" customHeight="1" x14ac:dyDescent="0.25">
      <c r="A7" s="378" t="s">
        <v>2949</v>
      </c>
      <c r="B7" s="391" t="s">
        <v>10</v>
      </c>
      <c r="C7" s="392" t="s">
        <v>2950</v>
      </c>
      <c r="D7" s="393"/>
      <c r="E7" s="393"/>
      <c r="F7" s="382">
        <v>1</v>
      </c>
      <c r="G7" s="383"/>
      <c r="H7" s="384"/>
      <c r="I7" s="385"/>
      <c r="J7" s="386"/>
      <c r="K7" s="387"/>
    </row>
    <row r="8" spans="1:11" ht="30" customHeight="1" x14ac:dyDescent="0.25">
      <c r="A8" s="378" t="s">
        <v>2951</v>
      </c>
      <c r="B8" s="391" t="s">
        <v>10</v>
      </c>
      <c r="C8" s="392" t="s">
        <v>2952</v>
      </c>
      <c r="D8" s="393"/>
      <c r="E8" s="393"/>
      <c r="F8" s="382">
        <v>1</v>
      </c>
      <c r="G8" s="383"/>
      <c r="H8" s="384"/>
      <c r="I8" s="385"/>
      <c r="J8" s="386"/>
      <c r="K8" s="387"/>
    </row>
    <row r="9" spans="1:11" ht="30" customHeight="1" x14ac:dyDescent="0.25">
      <c r="A9" s="378" t="s">
        <v>2953</v>
      </c>
      <c r="B9" s="391" t="s">
        <v>10</v>
      </c>
      <c r="C9" s="392" t="s">
        <v>2954</v>
      </c>
      <c r="D9" s="393"/>
      <c r="E9" s="393"/>
      <c r="F9" s="382">
        <v>1</v>
      </c>
      <c r="G9" s="383"/>
      <c r="H9" s="384"/>
      <c r="I9" s="385"/>
      <c r="J9" s="386"/>
      <c r="K9" s="387"/>
    </row>
    <row r="10" spans="1:11" ht="30" customHeight="1" x14ac:dyDescent="0.25">
      <c r="A10" s="378" t="s">
        <v>2955</v>
      </c>
      <c r="B10" s="391" t="s">
        <v>10</v>
      </c>
      <c r="C10" s="392" t="s">
        <v>2956</v>
      </c>
      <c r="D10" s="393"/>
      <c r="E10" s="393"/>
      <c r="F10" s="382">
        <v>1</v>
      </c>
      <c r="G10" s="383"/>
      <c r="H10" s="384"/>
      <c r="I10" s="385"/>
      <c r="J10" s="386"/>
      <c r="K10" s="387"/>
    </row>
    <row r="11" spans="1:11" ht="30" customHeight="1" x14ac:dyDescent="0.25">
      <c r="A11" s="378" t="s">
        <v>2957</v>
      </c>
      <c r="B11" s="391" t="s">
        <v>10</v>
      </c>
      <c r="C11" s="392" t="s">
        <v>2958</v>
      </c>
      <c r="D11" s="393"/>
      <c r="E11" s="393"/>
      <c r="F11" s="382">
        <v>1</v>
      </c>
      <c r="G11" s="383"/>
      <c r="H11" s="384"/>
      <c r="I11" s="385"/>
      <c r="J11" s="386"/>
      <c r="K11" s="387"/>
    </row>
    <row r="12" spans="1:11" ht="30" customHeight="1" x14ac:dyDescent="0.25">
      <c r="A12" s="378" t="s">
        <v>2959</v>
      </c>
      <c r="B12" s="391" t="s">
        <v>10</v>
      </c>
      <c r="C12" s="392" t="s">
        <v>2960</v>
      </c>
      <c r="D12" s="393"/>
      <c r="E12" s="393"/>
      <c r="F12" s="382">
        <v>1</v>
      </c>
      <c r="G12" s="383"/>
      <c r="H12" s="384"/>
      <c r="I12" s="385"/>
      <c r="J12" s="386"/>
      <c r="K12" s="387"/>
    </row>
    <row r="13" spans="1:11" ht="30" customHeight="1" x14ac:dyDescent="0.25">
      <c r="A13" s="378" t="s">
        <v>2961</v>
      </c>
      <c r="B13" s="391" t="s">
        <v>10</v>
      </c>
      <c r="C13" s="392" t="s">
        <v>2962</v>
      </c>
      <c r="D13" s="393"/>
      <c r="E13" s="393"/>
      <c r="F13" s="382">
        <v>1</v>
      </c>
      <c r="G13" s="383"/>
      <c r="H13" s="384"/>
      <c r="I13" s="385"/>
      <c r="J13" s="386"/>
      <c r="K13" s="387"/>
    </row>
    <row r="14" spans="1:11" ht="30" customHeight="1" x14ac:dyDescent="0.25">
      <c r="A14" s="378" t="s">
        <v>2963</v>
      </c>
      <c r="B14" s="391" t="s">
        <v>10</v>
      </c>
      <c r="C14" s="392" t="s">
        <v>2964</v>
      </c>
      <c r="D14" s="393"/>
      <c r="E14" s="393"/>
      <c r="F14" s="382">
        <v>1</v>
      </c>
      <c r="G14" s="383"/>
      <c r="H14" s="384"/>
      <c r="I14" s="385"/>
      <c r="J14" s="386"/>
      <c r="K14" s="387"/>
    </row>
    <row r="15" spans="1:11" ht="30" customHeight="1" x14ac:dyDescent="0.25">
      <c r="A15" s="378" t="s">
        <v>2965</v>
      </c>
      <c r="B15" s="391" t="s">
        <v>10</v>
      </c>
      <c r="C15" s="392" t="s">
        <v>2966</v>
      </c>
      <c r="D15" s="393"/>
      <c r="E15" s="393"/>
      <c r="F15" s="382">
        <v>1</v>
      </c>
      <c r="G15" s="383"/>
      <c r="H15" s="384"/>
      <c r="I15" s="385"/>
      <c r="J15" s="386"/>
      <c r="K15" s="387"/>
    </row>
    <row r="16" spans="1:11" ht="30" customHeight="1" x14ac:dyDescent="0.25">
      <c r="A16" s="378" t="s">
        <v>2967</v>
      </c>
      <c r="B16" s="391" t="s">
        <v>10</v>
      </c>
      <c r="C16" s="392" t="s">
        <v>2968</v>
      </c>
      <c r="D16" s="393"/>
      <c r="E16" s="393"/>
      <c r="F16" s="382">
        <v>1</v>
      </c>
      <c r="G16" s="383"/>
      <c r="H16" s="384"/>
      <c r="I16" s="385"/>
      <c r="J16" s="386"/>
      <c r="K16" s="387"/>
    </row>
    <row r="17" spans="1:11" ht="30" customHeight="1" x14ac:dyDescent="0.25">
      <c r="A17" s="378" t="s">
        <v>2969</v>
      </c>
      <c r="B17" s="391" t="s">
        <v>10</v>
      </c>
      <c r="C17" s="392" t="s">
        <v>2970</v>
      </c>
      <c r="D17" s="393"/>
      <c r="E17" s="393"/>
      <c r="F17" s="382">
        <v>1</v>
      </c>
      <c r="G17" s="383"/>
      <c r="H17" s="384"/>
      <c r="I17" s="385"/>
      <c r="J17" s="386"/>
      <c r="K17" s="387"/>
    </row>
    <row r="18" spans="1:11" ht="30" customHeight="1" x14ac:dyDescent="0.25">
      <c r="A18" s="378" t="s">
        <v>2971</v>
      </c>
      <c r="B18" s="391" t="s">
        <v>10</v>
      </c>
      <c r="C18" s="392" t="s">
        <v>2972</v>
      </c>
      <c r="D18" s="393"/>
      <c r="E18" s="393"/>
      <c r="F18" s="382">
        <v>1</v>
      </c>
      <c r="G18" s="383"/>
      <c r="H18" s="384"/>
      <c r="I18" s="385"/>
      <c r="J18" s="386"/>
      <c r="K18" s="387"/>
    </row>
    <row r="19" spans="1:11" ht="30" customHeight="1" x14ac:dyDescent="0.25">
      <c r="A19" s="378" t="s">
        <v>2973</v>
      </c>
      <c r="B19" s="391" t="s">
        <v>10</v>
      </c>
      <c r="C19" s="392" t="s">
        <v>2974</v>
      </c>
      <c r="D19" s="393"/>
      <c r="E19" s="393"/>
      <c r="F19" s="382">
        <v>1</v>
      </c>
      <c r="G19" s="383"/>
      <c r="H19" s="384"/>
      <c r="I19" s="385"/>
      <c r="J19" s="386"/>
      <c r="K19" s="387"/>
    </row>
    <row r="20" spans="1:11" ht="30" customHeight="1" x14ac:dyDescent="0.25">
      <c r="A20" s="378" t="s">
        <v>2975</v>
      </c>
      <c r="B20" s="391" t="s">
        <v>10</v>
      </c>
      <c r="C20" s="392" t="s">
        <v>2956</v>
      </c>
      <c r="D20" s="393"/>
      <c r="E20" s="393"/>
      <c r="F20" s="382">
        <v>1</v>
      </c>
      <c r="G20" s="383"/>
      <c r="H20" s="384"/>
      <c r="I20" s="385"/>
      <c r="J20" s="386"/>
      <c r="K20" s="387"/>
    </row>
    <row r="21" spans="1:11" ht="30" customHeight="1" x14ac:dyDescent="0.25">
      <c r="A21" s="378" t="s">
        <v>2976</v>
      </c>
      <c r="B21" s="391" t="s">
        <v>10</v>
      </c>
      <c r="C21" s="392" t="s">
        <v>2960</v>
      </c>
      <c r="D21" s="393"/>
      <c r="E21" s="393"/>
      <c r="F21" s="382">
        <v>1</v>
      </c>
      <c r="G21" s="383"/>
      <c r="H21" s="384"/>
      <c r="I21" s="385"/>
      <c r="J21" s="386"/>
      <c r="K21" s="387"/>
    </row>
    <row r="22" spans="1:11" ht="30" customHeight="1" x14ac:dyDescent="0.25">
      <c r="C22" s="394"/>
      <c r="D22" s="394"/>
      <c r="E22" s="394"/>
      <c r="F22" s="382">
        <v>1</v>
      </c>
      <c r="G22" s="383"/>
      <c r="H22" s="384"/>
      <c r="I22" s="385"/>
      <c r="J22" s="386"/>
    </row>
    <row r="23" spans="1:11" ht="30" customHeight="1" x14ac:dyDescent="0.25">
      <c r="C23" s="394"/>
      <c r="D23" s="394"/>
      <c r="E23" s="394"/>
      <c r="F23" s="382">
        <v>1</v>
      </c>
      <c r="G23" s="383"/>
      <c r="H23" s="384"/>
      <c r="I23" s="385"/>
      <c r="J23" s="386"/>
    </row>
    <row r="24" spans="1:11" ht="30" customHeight="1" x14ac:dyDescent="0.25">
      <c r="C24" s="394"/>
      <c r="D24" s="394"/>
      <c r="E24" s="394"/>
      <c r="F24" s="382">
        <v>1</v>
      </c>
      <c r="G24" s="383"/>
      <c r="H24" s="384"/>
      <c r="I24" s="385"/>
      <c r="J24" s="386"/>
    </row>
    <row r="25" spans="1:11" ht="30" customHeight="1" x14ac:dyDescent="0.25">
      <c r="C25" s="394"/>
      <c r="D25" s="394"/>
      <c r="E25" s="394"/>
      <c r="F25" s="382">
        <v>1</v>
      </c>
      <c r="G25" s="383"/>
      <c r="H25" s="384"/>
      <c r="I25" s="385"/>
      <c r="J25" s="386"/>
    </row>
    <row r="26" spans="1:11" ht="30" customHeight="1" x14ac:dyDescent="0.25">
      <c r="C26" s="394"/>
      <c r="D26" s="394"/>
      <c r="E26" s="394"/>
      <c r="F26" s="382">
        <v>1</v>
      </c>
      <c r="G26" s="383"/>
      <c r="H26" s="384"/>
      <c r="I26" s="385"/>
      <c r="J26" s="386"/>
    </row>
    <row r="27" spans="1:11" ht="30" customHeight="1" x14ac:dyDescent="0.25">
      <c r="C27" s="394"/>
      <c r="D27" s="394"/>
      <c r="E27" s="394"/>
      <c r="F27" s="382">
        <v>1</v>
      </c>
      <c r="G27" s="383"/>
      <c r="H27" s="384"/>
      <c r="I27" s="385"/>
      <c r="J27" s="386"/>
    </row>
    <row r="28" spans="1:11" ht="30" customHeight="1" x14ac:dyDescent="0.25">
      <c r="C28" s="394"/>
      <c r="D28" s="394"/>
      <c r="E28" s="394"/>
      <c r="F28" s="382">
        <v>1</v>
      </c>
      <c r="G28" s="383"/>
      <c r="H28" s="384"/>
      <c r="I28" s="385"/>
      <c r="J28" s="386"/>
    </row>
    <row r="29" spans="1:11" ht="30" customHeight="1" x14ac:dyDescent="0.25">
      <c r="C29" s="394"/>
      <c r="D29" s="394"/>
      <c r="E29" s="394"/>
      <c r="F29" s="382">
        <v>1</v>
      </c>
      <c r="G29" s="383"/>
      <c r="H29" s="384"/>
      <c r="I29" s="385"/>
      <c r="J29" s="386"/>
    </row>
    <row r="30" spans="1:11" ht="30" customHeight="1" x14ac:dyDescent="0.25">
      <c r="C30" s="394"/>
      <c r="D30" s="394"/>
      <c r="E30" s="394"/>
      <c r="F30" s="382">
        <v>1</v>
      </c>
      <c r="G30" s="383"/>
      <c r="H30" s="384"/>
      <c r="I30" s="385"/>
      <c r="J30" s="386"/>
    </row>
    <row r="31" spans="1:11" ht="30" customHeight="1" x14ac:dyDescent="0.25">
      <c r="C31" s="394"/>
      <c r="D31" s="394"/>
      <c r="E31" s="394"/>
      <c r="F31" s="382">
        <v>1</v>
      </c>
      <c r="G31" s="383"/>
      <c r="H31" s="384"/>
      <c r="I31" s="385"/>
      <c r="J31" s="386"/>
    </row>
    <row r="32" spans="1:11" ht="30" customHeight="1" x14ac:dyDescent="0.25">
      <c r="C32" s="394"/>
      <c r="D32" s="394"/>
      <c r="E32" s="394"/>
      <c r="F32" s="382">
        <v>1</v>
      </c>
      <c r="G32" s="383"/>
      <c r="H32" s="384"/>
      <c r="I32" s="385"/>
      <c r="J32" s="386"/>
    </row>
    <row r="33" spans="3:10" ht="30" customHeight="1" x14ac:dyDescent="0.25">
      <c r="C33" s="394"/>
      <c r="D33" s="394"/>
      <c r="E33" s="394"/>
      <c r="F33" s="382">
        <v>1</v>
      </c>
      <c r="G33" s="383"/>
      <c r="H33" s="384"/>
      <c r="I33" s="385"/>
      <c r="J33" s="386"/>
    </row>
    <row r="34" spans="3:10" ht="30" customHeight="1" x14ac:dyDescent="0.25">
      <c r="C34" s="394"/>
      <c r="D34" s="394"/>
      <c r="E34" s="394"/>
      <c r="F34" s="382">
        <v>1</v>
      </c>
      <c r="G34" s="383"/>
      <c r="H34" s="384"/>
      <c r="I34" s="385"/>
      <c r="J34" s="386"/>
    </row>
    <row r="35" spans="3:10" ht="30" customHeight="1" x14ac:dyDescent="0.25">
      <c r="C35" s="394"/>
      <c r="D35" s="394"/>
      <c r="E35" s="394"/>
      <c r="F35" s="382">
        <v>1</v>
      </c>
      <c r="G35" s="383"/>
      <c r="H35" s="384"/>
      <c r="I35" s="385"/>
      <c r="J35" s="386"/>
    </row>
    <row r="36" spans="3:10" ht="30" customHeight="1" x14ac:dyDescent="0.25">
      <c r="C36" s="394"/>
      <c r="D36" s="394"/>
      <c r="E36" s="394"/>
      <c r="F36" s="382">
        <v>1</v>
      </c>
      <c r="G36" s="383"/>
      <c r="H36" s="384"/>
      <c r="I36" s="385"/>
      <c r="J36" s="386"/>
    </row>
    <row r="37" spans="3:10" ht="30" customHeight="1" x14ac:dyDescent="0.25">
      <c r="C37" s="394"/>
      <c r="D37" s="394"/>
      <c r="E37" s="394"/>
      <c r="F37" s="382">
        <v>1</v>
      </c>
      <c r="G37" s="383"/>
      <c r="H37" s="384"/>
      <c r="I37" s="385"/>
      <c r="J37" s="386"/>
    </row>
    <row r="38" spans="3:10" ht="30" customHeight="1" x14ac:dyDescent="0.25">
      <c r="C38" s="394"/>
      <c r="D38" s="394"/>
      <c r="E38" s="394"/>
      <c r="F38" s="382">
        <v>1</v>
      </c>
      <c r="G38" s="383"/>
      <c r="H38" s="384"/>
      <c r="I38" s="385"/>
      <c r="J38" s="386"/>
    </row>
    <row r="39" spans="3:10" ht="30" customHeight="1" x14ac:dyDescent="0.25">
      <c r="C39" s="394"/>
      <c r="D39" s="394"/>
      <c r="E39" s="394"/>
      <c r="F39" s="382">
        <v>1</v>
      </c>
      <c r="G39" s="383"/>
      <c r="H39" s="384"/>
      <c r="I39" s="385"/>
      <c r="J39" s="386"/>
    </row>
    <row r="40" spans="3:10" ht="30" customHeight="1" x14ac:dyDescent="0.25">
      <c r="C40" s="394"/>
      <c r="D40" s="394"/>
      <c r="E40" s="394"/>
      <c r="F40" s="382">
        <v>1</v>
      </c>
      <c r="G40" s="383"/>
      <c r="H40" s="384"/>
      <c r="I40" s="385"/>
      <c r="J40" s="386"/>
    </row>
    <row r="41" spans="3:10" ht="30" customHeight="1" x14ac:dyDescent="0.25">
      <c r="C41" s="394"/>
      <c r="D41" s="394"/>
      <c r="E41" s="394"/>
      <c r="F41" s="382">
        <v>1</v>
      </c>
      <c r="G41" s="383"/>
      <c r="H41" s="384"/>
      <c r="I41" s="385"/>
      <c r="J41" s="386"/>
    </row>
    <row r="42" spans="3:10" ht="30" customHeight="1" x14ac:dyDescent="0.25">
      <c r="C42" s="394"/>
      <c r="D42" s="394"/>
      <c r="E42" s="394"/>
      <c r="F42" s="382">
        <v>1</v>
      </c>
      <c r="G42" s="383"/>
      <c r="H42" s="384"/>
      <c r="I42" s="385"/>
      <c r="J42" s="386"/>
    </row>
    <row r="43" spans="3:10" ht="30" customHeight="1" x14ac:dyDescent="0.25">
      <c r="C43" s="394"/>
      <c r="D43" s="394"/>
      <c r="E43" s="394"/>
      <c r="F43" s="382">
        <v>1</v>
      </c>
      <c r="G43" s="383"/>
      <c r="H43" s="384"/>
      <c r="I43" s="385"/>
      <c r="J43" s="386"/>
    </row>
    <row r="44" spans="3:10" ht="30" customHeight="1" x14ac:dyDescent="0.25">
      <c r="C44" s="394"/>
      <c r="D44" s="394"/>
      <c r="E44" s="394"/>
      <c r="F44" s="382">
        <v>1</v>
      </c>
      <c r="G44" s="383"/>
      <c r="H44" s="384"/>
      <c r="I44" s="385"/>
      <c r="J44" s="386"/>
    </row>
    <row r="45" spans="3:10" ht="30" customHeight="1" x14ac:dyDescent="0.25">
      <c r="C45" s="394"/>
      <c r="D45" s="394"/>
      <c r="E45" s="394"/>
      <c r="F45" s="382">
        <v>1</v>
      </c>
      <c r="G45" s="383"/>
      <c r="H45" s="384"/>
      <c r="I45" s="385"/>
      <c r="J45" s="386"/>
    </row>
    <row r="46" spans="3:10" ht="30" customHeight="1" x14ac:dyDescent="0.25">
      <c r="C46" s="394"/>
      <c r="D46" s="394"/>
      <c r="E46" s="394"/>
      <c r="F46" s="382">
        <v>1</v>
      </c>
      <c r="G46" s="383"/>
      <c r="H46" s="384"/>
      <c r="I46" s="385"/>
      <c r="J46" s="386"/>
    </row>
    <row r="47" spans="3:10" ht="30" customHeight="1" x14ac:dyDescent="0.25">
      <c r="C47" s="394"/>
      <c r="D47" s="394"/>
      <c r="E47" s="394"/>
      <c r="F47" s="382">
        <v>1</v>
      </c>
      <c r="G47" s="383"/>
      <c r="H47" s="384"/>
      <c r="I47" s="385"/>
      <c r="J47" s="386"/>
    </row>
    <row r="48" spans="3:10" ht="30" customHeight="1" x14ac:dyDescent="0.25">
      <c r="C48" s="394"/>
      <c r="D48" s="394"/>
      <c r="E48" s="394"/>
      <c r="F48" s="382">
        <v>1</v>
      </c>
      <c r="G48" s="383"/>
      <c r="H48" s="384"/>
      <c r="I48" s="385"/>
      <c r="J48" s="386"/>
    </row>
    <row r="49" spans="3:10" ht="30" customHeight="1" x14ac:dyDescent="0.25">
      <c r="C49" s="394"/>
      <c r="D49" s="394"/>
      <c r="E49" s="394"/>
      <c r="F49" s="382">
        <v>1</v>
      </c>
      <c r="G49" s="383"/>
      <c r="H49" s="384"/>
      <c r="I49" s="385"/>
      <c r="J49" s="386"/>
    </row>
    <row r="50" spans="3:10" ht="30" customHeight="1" x14ac:dyDescent="0.25">
      <c r="C50" s="394"/>
      <c r="D50" s="394"/>
      <c r="E50" s="394"/>
      <c r="F50" s="382">
        <v>1</v>
      </c>
      <c r="G50" s="383"/>
      <c r="H50" s="384"/>
      <c r="I50" s="385"/>
      <c r="J50" s="386"/>
    </row>
    <row r="51" spans="3:10" ht="30" customHeight="1" x14ac:dyDescent="0.25">
      <c r="C51" s="394"/>
      <c r="D51" s="394"/>
      <c r="E51" s="394"/>
      <c r="F51" s="382">
        <v>1</v>
      </c>
      <c r="G51" s="383"/>
      <c r="H51" s="384"/>
      <c r="I51" s="385"/>
      <c r="J51" s="386"/>
    </row>
    <row r="52" spans="3:10" ht="30" customHeight="1" x14ac:dyDescent="0.25">
      <c r="C52" s="394"/>
      <c r="D52" s="394"/>
      <c r="E52" s="394"/>
      <c r="F52" s="382">
        <v>1</v>
      </c>
      <c r="G52" s="383"/>
      <c r="H52" s="384"/>
      <c r="I52" s="385"/>
      <c r="J52" s="386"/>
    </row>
    <row r="53" spans="3:10" ht="30" customHeight="1" x14ac:dyDescent="0.25">
      <c r="C53" s="394"/>
      <c r="D53" s="394"/>
      <c r="E53" s="394"/>
      <c r="F53" s="382">
        <v>1</v>
      </c>
      <c r="G53" s="383"/>
      <c r="H53" s="384"/>
      <c r="I53" s="385"/>
      <c r="J53" s="386"/>
    </row>
    <row r="54" spans="3:10" ht="30" customHeight="1" x14ac:dyDescent="0.25">
      <c r="C54" s="394"/>
      <c r="D54" s="394"/>
      <c r="E54" s="394"/>
      <c r="F54" s="382">
        <v>1</v>
      </c>
      <c r="G54" s="383"/>
      <c r="H54" s="384"/>
      <c r="I54" s="385"/>
      <c r="J54" s="386"/>
    </row>
    <row r="55" spans="3:10" ht="30" customHeight="1" x14ac:dyDescent="0.25">
      <c r="C55" s="394"/>
      <c r="D55" s="394"/>
      <c r="E55" s="394"/>
      <c r="F55" s="382">
        <v>1</v>
      </c>
      <c r="G55" s="383"/>
      <c r="H55" s="384"/>
      <c r="I55" s="385"/>
      <c r="J55" s="386"/>
    </row>
    <row r="56" spans="3:10" ht="30" customHeight="1" x14ac:dyDescent="0.25">
      <c r="C56" s="394"/>
      <c r="D56" s="394"/>
      <c r="E56" s="394"/>
      <c r="F56" s="382">
        <v>1</v>
      </c>
      <c r="G56" s="383"/>
      <c r="H56" s="384"/>
      <c r="I56" s="385"/>
      <c r="J56" s="386"/>
    </row>
    <row r="57" spans="3:10" ht="30" customHeight="1" x14ac:dyDescent="0.25">
      <c r="C57" s="394"/>
      <c r="D57" s="394"/>
      <c r="E57" s="394"/>
      <c r="F57" s="382">
        <v>1</v>
      </c>
      <c r="G57" s="383"/>
      <c r="H57" s="384"/>
      <c r="I57" s="385"/>
      <c r="J57" s="386"/>
    </row>
    <row r="58" spans="3:10" ht="30" customHeight="1" x14ac:dyDescent="0.25">
      <c r="C58" s="394"/>
      <c r="D58" s="394"/>
      <c r="E58" s="394"/>
      <c r="F58" s="382">
        <v>1</v>
      </c>
      <c r="G58" s="383"/>
      <c r="H58" s="384"/>
      <c r="I58" s="385"/>
      <c r="J58" s="386"/>
    </row>
    <row r="59" spans="3:10" ht="30" customHeight="1" x14ac:dyDescent="0.25">
      <c r="C59" s="394"/>
      <c r="D59" s="394"/>
      <c r="E59" s="394"/>
      <c r="F59" s="382">
        <v>1</v>
      </c>
      <c r="G59" s="383"/>
      <c r="H59" s="384"/>
      <c r="I59" s="385"/>
      <c r="J59" s="386"/>
    </row>
    <row r="60" spans="3:10" ht="30" customHeight="1" x14ac:dyDescent="0.25">
      <c r="C60" s="394"/>
      <c r="D60" s="394"/>
      <c r="E60" s="394"/>
      <c r="F60" s="382">
        <v>1</v>
      </c>
      <c r="G60" s="383"/>
      <c r="H60" s="384"/>
      <c r="I60" s="385"/>
      <c r="J60" s="386"/>
    </row>
    <row r="61" spans="3:10" ht="30" customHeight="1" x14ac:dyDescent="0.25">
      <c r="C61" s="394"/>
      <c r="D61" s="394"/>
      <c r="E61" s="394"/>
      <c r="F61" s="382">
        <v>1</v>
      </c>
      <c r="G61" s="383"/>
      <c r="H61" s="384"/>
      <c r="I61" s="385"/>
      <c r="J61" s="386"/>
    </row>
    <row r="62" spans="3:10" ht="30" customHeight="1" x14ac:dyDescent="0.25">
      <c r="C62" s="394"/>
      <c r="D62" s="394"/>
      <c r="E62" s="394"/>
      <c r="F62" s="382">
        <v>1</v>
      </c>
      <c r="G62" s="383"/>
      <c r="H62" s="384"/>
      <c r="I62" s="385"/>
      <c r="J62" s="386"/>
    </row>
    <row r="63" spans="3:10" ht="30" customHeight="1" x14ac:dyDescent="0.25">
      <c r="C63" s="394"/>
      <c r="D63" s="394"/>
      <c r="E63" s="394"/>
      <c r="F63" s="382">
        <v>1</v>
      </c>
      <c r="G63" s="383"/>
      <c r="H63" s="384"/>
      <c r="I63" s="385"/>
      <c r="J63" s="386"/>
    </row>
    <row r="64" spans="3:10" ht="30" customHeight="1" x14ac:dyDescent="0.25">
      <c r="C64" s="394"/>
      <c r="D64" s="394"/>
      <c r="E64" s="394"/>
      <c r="F64" s="382">
        <v>1</v>
      </c>
      <c r="G64" s="383"/>
      <c r="H64" s="384"/>
      <c r="I64" s="385"/>
      <c r="J64" s="386"/>
    </row>
    <row r="65" spans="3:10" ht="30" customHeight="1" x14ac:dyDescent="0.25">
      <c r="C65" s="394"/>
      <c r="D65" s="394"/>
      <c r="E65" s="394"/>
      <c r="F65" s="382">
        <v>1</v>
      </c>
      <c r="G65" s="383"/>
      <c r="H65" s="384"/>
      <c r="I65" s="385"/>
      <c r="J65" s="386"/>
    </row>
    <row r="66" spans="3:10" ht="30" customHeight="1" x14ac:dyDescent="0.25">
      <c r="C66" s="394"/>
      <c r="D66" s="394"/>
      <c r="E66" s="394"/>
      <c r="F66" s="382">
        <v>1</v>
      </c>
      <c r="G66" s="383"/>
      <c r="H66" s="384"/>
      <c r="I66" s="385"/>
      <c r="J66" s="386"/>
    </row>
    <row r="67" spans="3:10" ht="30" customHeight="1" x14ac:dyDescent="0.25">
      <c r="C67" s="394"/>
      <c r="D67" s="394"/>
      <c r="E67" s="394"/>
      <c r="F67" s="382">
        <v>1</v>
      </c>
      <c r="G67" s="383"/>
      <c r="H67" s="384"/>
      <c r="I67" s="385"/>
      <c r="J67" s="386"/>
    </row>
    <row r="68" spans="3:10" ht="30" customHeight="1" x14ac:dyDescent="0.25">
      <c r="C68" s="394"/>
      <c r="D68" s="394"/>
      <c r="E68" s="394"/>
      <c r="F68" s="382">
        <v>1</v>
      </c>
      <c r="G68" s="383"/>
      <c r="H68" s="384"/>
      <c r="I68" s="385"/>
      <c r="J68" s="386"/>
    </row>
    <row r="69" spans="3:10" ht="30" customHeight="1" x14ac:dyDescent="0.25">
      <c r="C69" s="394"/>
      <c r="D69" s="394"/>
      <c r="E69" s="394"/>
      <c r="F69" s="382">
        <v>1</v>
      </c>
      <c r="G69" s="383"/>
      <c r="H69" s="384"/>
      <c r="I69" s="385"/>
      <c r="J69" s="386"/>
    </row>
    <row r="70" spans="3:10" ht="30" customHeight="1" x14ac:dyDescent="0.25">
      <c r="C70" s="394"/>
      <c r="D70" s="394"/>
      <c r="E70" s="394"/>
      <c r="F70" s="382">
        <v>1</v>
      </c>
      <c r="G70" s="383"/>
      <c r="H70" s="384"/>
      <c r="I70" s="385"/>
      <c r="J70" s="386"/>
    </row>
    <row r="71" spans="3:10" ht="30" customHeight="1" x14ac:dyDescent="0.25">
      <c r="C71" s="394"/>
      <c r="D71" s="394"/>
      <c r="E71" s="394"/>
      <c r="F71" s="382">
        <v>1</v>
      </c>
      <c r="G71" s="383"/>
      <c r="H71" s="384"/>
      <c r="I71" s="385"/>
      <c r="J71" s="386"/>
    </row>
    <row r="72" spans="3:10" ht="30" customHeight="1" x14ac:dyDescent="0.25">
      <c r="C72" s="394"/>
      <c r="D72" s="394"/>
      <c r="E72" s="394"/>
      <c r="F72" s="382">
        <v>1</v>
      </c>
      <c r="G72" s="383"/>
      <c r="H72" s="384"/>
      <c r="I72" s="385"/>
      <c r="J72" s="386"/>
    </row>
    <row r="73" spans="3:10" ht="30" customHeight="1" x14ac:dyDescent="0.25">
      <c r="C73" s="394"/>
      <c r="D73" s="394"/>
      <c r="E73" s="394"/>
      <c r="F73" s="382">
        <v>1</v>
      </c>
      <c r="G73" s="383"/>
      <c r="H73" s="384"/>
      <c r="I73" s="385"/>
      <c r="J73" s="386"/>
    </row>
    <row r="74" spans="3:10" ht="30" customHeight="1" x14ac:dyDescent="0.25">
      <c r="C74" s="394"/>
      <c r="D74" s="394"/>
      <c r="E74" s="394"/>
      <c r="F74" s="382">
        <v>1</v>
      </c>
      <c r="G74" s="383"/>
      <c r="H74" s="384"/>
      <c r="I74" s="385"/>
      <c r="J74" s="386"/>
    </row>
    <row r="75" spans="3:10" ht="30" customHeight="1" x14ac:dyDescent="0.25">
      <c r="C75" s="394"/>
      <c r="D75" s="394"/>
      <c r="E75" s="394"/>
      <c r="F75" s="382">
        <v>1</v>
      </c>
      <c r="G75" s="383"/>
      <c r="H75" s="384"/>
      <c r="I75" s="385"/>
      <c r="J75" s="386"/>
    </row>
    <row r="76" spans="3:10" ht="30" customHeight="1" x14ac:dyDescent="0.25">
      <c r="C76" s="394"/>
      <c r="D76" s="394"/>
      <c r="E76" s="394"/>
      <c r="F76" s="382">
        <v>1</v>
      </c>
      <c r="G76" s="383"/>
      <c r="H76" s="384"/>
      <c r="I76" s="385"/>
      <c r="J76" s="386"/>
    </row>
    <row r="77" spans="3:10" ht="30" customHeight="1" x14ac:dyDescent="0.25">
      <c r="C77" s="394"/>
      <c r="D77" s="394"/>
      <c r="E77" s="394"/>
      <c r="F77" s="382">
        <v>1</v>
      </c>
      <c r="G77" s="383"/>
      <c r="H77" s="384"/>
      <c r="I77" s="385"/>
      <c r="J77" s="386"/>
    </row>
    <row r="78" spans="3:10" ht="30" customHeight="1" x14ac:dyDescent="0.25">
      <c r="C78" s="394"/>
      <c r="D78" s="394"/>
      <c r="E78" s="394"/>
      <c r="F78" s="382">
        <v>1</v>
      </c>
      <c r="G78" s="383"/>
      <c r="H78" s="384"/>
      <c r="I78" s="385"/>
      <c r="J78" s="386"/>
    </row>
    <row r="79" spans="3:10" ht="30" customHeight="1" x14ac:dyDescent="0.25">
      <c r="C79" s="394"/>
      <c r="D79" s="394"/>
      <c r="E79" s="394"/>
      <c r="F79" s="382">
        <v>1</v>
      </c>
      <c r="G79" s="383"/>
      <c r="H79" s="384"/>
      <c r="I79" s="385"/>
      <c r="J79" s="386"/>
    </row>
    <row r="80" spans="3:10" ht="30" customHeight="1" x14ac:dyDescent="0.25">
      <c r="C80" s="394"/>
      <c r="D80" s="394"/>
      <c r="E80" s="394"/>
      <c r="F80" s="382">
        <v>1</v>
      </c>
      <c r="G80" s="383"/>
      <c r="H80" s="384"/>
      <c r="I80" s="385"/>
      <c r="J80" s="386"/>
    </row>
    <row r="81" spans="3:10" ht="30" customHeight="1" x14ac:dyDescent="0.25">
      <c r="C81" s="394"/>
      <c r="D81" s="394"/>
      <c r="E81" s="394"/>
      <c r="F81" s="382">
        <v>1</v>
      </c>
      <c r="G81" s="383"/>
      <c r="H81" s="384"/>
      <c r="I81" s="385"/>
      <c r="J81" s="386"/>
    </row>
    <row r="82" spans="3:10" ht="30" customHeight="1" x14ac:dyDescent="0.25">
      <c r="C82" s="394"/>
      <c r="D82" s="394"/>
      <c r="E82" s="394"/>
      <c r="F82" s="382">
        <v>1</v>
      </c>
      <c r="G82" s="383"/>
      <c r="H82" s="384"/>
      <c r="I82" s="385"/>
      <c r="J82" s="386"/>
    </row>
    <row r="83" spans="3:10" ht="30" customHeight="1" x14ac:dyDescent="0.25">
      <c r="C83" s="394"/>
      <c r="D83" s="394"/>
      <c r="E83" s="394"/>
      <c r="F83" s="382">
        <v>1</v>
      </c>
      <c r="G83" s="383"/>
      <c r="H83" s="384"/>
      <c r="I83" s="385"/>
      <c r="J83" s="386"/>
    </row>
    <row r="84" spans="3:10" ht="30" customHeight="1" x14ac:dyDescent="0.25">
      <c r="C84" s="394"/>
      <c r="D84" s="394"/>
      <c r="E84" s="394"/>
      <c r="F84" s="382">
        <v>1</v>
      </c>
      <c r="G84" s="383"/>
      <c r="H84" s="384"/>
      <c r="I84" s="385"/>
      <c r="J84" s="386"/>
    </row>
    <row r="85" spans="3:10" ht="30" customHeight="1" x14ac:dyDescent="0.25">
      <c r="C85" s="394"/>
      <c r="D85" s="394"/>
      <c r="E85" s="394"/>
      <c r="F85" s="382">
        <v>1</v>
      </c>
      <c r="G85" s="383"/>
      <c r="H85" s="384"/>
      <c r="I85" s="385"/>
      <c r="J85" s="386"/>
    </row>
    <row r="86" spans="3:10" ht="30" customHeight="1" x14ac:dyDescent="0.25">
      <c r="C86" s="394"/>
      <c r="D86" s="394"/>
      <c r="E86" s="394"/>
      <c r="F86" s="382">
        <v>1</v>
      </c>
      <c r="G86" s="383"/>
      <c r="H86" s="384"/>
      <c r="I86" s="385"/>
      <c r="J86" s="386"/>
    </row>
    <row r="87" spans="3:10" ht="30" customHeight="1" x14ac:dyDescent="0.25">
      <c r="C87" s="394"/>
      <c r="D87" s="394"/>
      <c r="E87" s="394"/>
      <c r="F87" s="382">
        <v>1</v>
      </c>
      <c r="G87" s="383"/>
      <c r="H87" s="384"/>
      <c r="I87" s="385"/>
      <c r="J87" s="386"/>
    </row>
    <row r="88" spans="3:10" ht="30" customHeight="1" x14ac:dyDescent="0.25">
      <c r="C88" s="394"/>
      <c r="D88" s="394"/>
      <c r="E88" s="394"/>
      <c r="F88" s="382">
        <v>1</v>
      </c>
      <c r="G88" s="383"/>
      <c r="H88" s="384"/>
      <c r="I88" s="385"/>
      <c r="J88" s="386"/>
    </row>
    <row r="89" spans="3:10" ht="30" customHeight="1" x14ac:dyDescent="0.25">
      <c r="C89" s="394"/>
      <c r="D89" s="394"/>
      <c r="E89" s="394"/>
      <c r="F89" s="382">
        <v>1</v>
      </c>
      <c r="G89" s="383"/>
      <c r="H89" s="384"/>
      <c r="I89" s="385"/>
      <c r="J89" s="386"/>
    </row>
    <row r="90" spans="3:10" ht="30" customHeight="1" x14ac:dyDescent="0.25">
      <c r="C90" s="394"/>
      <c r="D90" s="394"/>
      <c r="E90" s="394"/>
      <c r="F90" s="382">
        <v>1</v>
      </c>
      <c r="G90" s="383"/>
      <c r="H90" s="384"/>
      <c r="I90" s="385"/>
      <c r="J90" s="386"/>
    </row>
    <row r="91" spans="3:10" ht="30" customHeight="1" x14ac:dyDescent="0.25">
      <c r="C91" s="394"/>
      <c r="D91" s="394"/>
      <c r="E91" s="394"/>
      <c r="F91" s="382">
        <v>1</v>
      </c>
      <c r="G91" s="383"/>
      <c r="H91" s="384"/>
      <c r="I91" s="385"/>
      <c r="J91" s="386"/>
    </row>
    <row r="92" spans="3:10" ht="30" customHeight="1" x14ac:dyDescent="0.25">
      <c r="C92" s="394"/>
      <c r="D92" s="394"/>
      <c r="E92" s="394"/>
      <c r="F92" s="382">
        <v>1</v>
      </c>
      <c r="G92" s="383"/>
      <c r="H92" s="384"/>
      <c r="I92" s="385"/>
      <c r="J92" s="386"/>
    </row>
    <row r="93" spans="3:10" ht="30" customHeight="1" x14ac:dyDescent="0.25">
      <c r="C93" s="394"/>
      <c r="D93" s="394"/>
      <c r="E93" s="394"/>
      <c r="F93" s="382">
        <v>1</v>
      </c>
      <c r="G93" s="383"/>
      <c r="H93" s="384"/>
      <c r="I93" s="385"/>
      <c r="J93" s="386"/>
    </row>
    <row r="94" spans="3:10" ht="30" customHeight="1" x14ac:dyDescent="0.25">
      <c r="C94" s="394"/>
      <c r="D94" s="394"/>
      <c r="E94" s="394"/>
      <c r="F94" s="382">
        <v>1</v>
      </c>
      <c r="G94" s="383"/>
      <c r="H94" s="384"/>
      <c r="I94" s="385"/>
      <c r="J94" s="386"/>
    </row>
    <row r="95" spans="3:10" ht="30" customHeight="1" x14ac:dyDescent="0.25">
      <c r="C95" s="394"/>
      <c r="D95" s="394"/>
      <c r="E95" s="394"/>
      <c r="F95" s="382">
        <v>1</v>
      </c>
      <c r="G95" s="383"/>
      <c r="H95" s="384"/>
      <c r="I95" s="385"/>
      <c r="J95" s="386"/>
    </row>
    <row r="96" spans="3:10" ht="30" customHeight="1" x14ac:dyDescent="0.25">
      <c r="C96" s="394"/>
      <c r="D96" s="394"/>
      <c r="E96" s="394"/>
      <c r="F96" s="382">
        <v>1</v>
      </c>
      <c r="G96" s="383"/>
      <c r="H96" s="384"/>
      <c r="I96" s="385"/>
      <c r="J96" s="386"/>
    </row>
    <row r="97" spans="3:10" ht="30" customHeight="1" x14ac:dyDescent="0.25">
      <c r="C97" s="394"/>
      <c r="D97" s="394"/>
      <c r="E97" s="394"/>
      <c r="F97" s="382">
        <v>1</v>
      </c>
      <c r="G97" s="383"/>
      <c r="H97" s="384"/>
      <c r="I97" s="385"/>
      <c r="J97" s="386"/>
    </row>
    <row r="98" spans="3:10" ht="30" customHeight="1" x14ac:dyDescent="0.25">
      <c r="C98" s="394"/>
      <c r="D98" s="394"/>
      <c r="E98" s="394"/>
      <c r="F98" s="382">
        <v>1</v>
      </c>
      <c r="G98" s="383"/>
      <c r="H98" s="384"/>
      <c r="I98" s="385"/>
      <c r="J98" s="386"/>
    </row>
    <row r="99" spans="3:10" ht="30" customHeight="1" x14ac:dyDescent="0.25">
      <c r="C99" s="394"/>
      <c r="D99" s="394"/>
      <c r="E99" s="394"/>
      <c r="F99" s="382">
        <v>1</v>
      </c>
      <c r="G99" s="383"/>
      <c r="H99" s="384"/>
      <c r="I99" s="385"/>
      <c r="J99" s="386"/>
    </row>
    <row r="100" spans="3:10" ht="30" customHeight="1" x14ac:dyDescent="0.25">
      <c r="C100" s="394"/>
      <c r="D100" s="394"/>
      <c r="E100" s="394"/>
      <c r="F100" s="382">
        <v>1</v>
      </c>
      <c r="G100" s="383"/>
      <c r="H100" s="384"/>
      <c r="I100" s="385"/>
      <c r="J100" s="386"/>
    </row>
    <row r="101" spans="3:10" ht="30" customHeight="1" x14ac:dyDescent="0.25">
      <c r="C101" s="394"/>
      <c r="D101" s="394"/>
      <c r="E101" s="394"/>
      <c r="F101" s="382">
        <v>1</v>
      </c>
      <c r="G101" s="383"/>
      <c r="H101" s="384"/>
      <c r="I101" s="385"/>
      <c r="J101" s="386"/>
    </row>
    <row r="102" spans="3:10" ht="30" customHeight="1" x14ac:dyDescent="0.25">
      <c r="C102" s="394"/>
      <c r="D102" s="394"/>
      <c r="E102" s="394"/>
      <c r="F102" s="382">
        <v>1</v>
      </c>
      <c r="G102" s="383"/>
      <c r="H102" s="384"/>
      <c r="I102" s="385"/>
      <c r="J102" s="386"/>
    </row>
    <row r="103" spans="3:10" ht="30" customHeight="1" x14ac:dyDescent="0.25">
      <c r="C103" s="394"/>
      <c r="D103" s="394"/>
      <c r="E103" s="394"/>
      <c r="F103" s="382">
        <v>1</v>
      </c>
      <c r="G103" s="383"/>
      <c r="H103" s="384"/>
      <c r="I103" s="385"/>
      <c r="J103" s="386"/>
    </row>
    <row r="104" spans="3:10" ht="30" customHeight="1" x14ac:dyDescent="0.25">
      <c r="C104" s="394"/>
      <c r="D104" s="394"/>
      <c r="E104" s="394"/>
      <c r="F104" s="382">
        <v>1</v>
      </c>
      <c r="G104" s="383"/>
      <c r="H104" s="384"/>
      <c r="I104" s="385"/>
      <c r="J104" s="386"/>
    </row>
    <row r="105" spans="3:10" ht="30" customHeight="1" x14ac:dyDescent="0.25">
      <c r="C105" s="394"/>
      <c r="D105" s="394"/>
      <c r="E105" s="394"/>
      <c r="F105" s="382">
        <v>1</v>
      </c>
      <c r="G105" s="383"/>
      <c r="H105" s="384"/>
      <c r="I105" s="385"/>
      <c r="J105" s="386"/>
    </row>
    <row r="106" spans="3:10" ht="30" customHeight="1" x14ac:dyDescent="0.25">
      <c r="C106" s="394"/>
      <c r="D106" s="394"/>
      <c r="E106" s="394"/>
      <c r="F106" s="382">
        <v>1</v>
      </c>
      <c r="G106" s="383"/>
      <c r="H106" s="384"/>
      <c r="I106" s="385"/>
      <c r="J106" s="386"/>
    </row>
    <row r="107" spans="3:10" ht="30" customHeight="1" x14ac:dyDescent="0.25">
      <c r="C107" s="394"/>
      <c r="D107" s="394"/>
      <c r="E107" s="394"/>
      <c r="F107" s="382">
        <v>1</v>
      </c>
      <c r="G107" s="383"/>
      <c r="H107" s="384"/>
      <c r="I107" s="385"/>
      <c r="J107" s="386"/>
    </row>
    <row r="108" spans="3:10" ht="30" customHeight="1" x14ac:dyDescent="0.25">
      <c r="C108" s="394"/>
      <c r="D108" s="394"/>
      <c r="E108" s="394"/>
      <c r="F108" s="382">
        <v>1</v>
      </c>
      <c r="G108" s="383"/>
      <c r="H108" s="384"/>
      <c r="I108" s="385"/>
      <c r="J108" s="386"/>
    </row>
    <row r="109" spans="3:10" ht="30" customHeight="1" x14ac:dyDescent="0.25">
      <c r="C109" s="394"/>
      <c r="D109" s="394"/>
      <c r="E109" s="394"/>
      <c r="F109" s="382">
        <v>1</v>
      </c>
      <c r="G109" s="383"/>
      <c r="H109" s="384"/>
      <c r="I109" s="385"/>
      <c r="J109" s="386"/>
    </row>
    <row r="110" spans="3:10" ht="30" customHeight="1" x14ac:dyDescent="0.25">
      <c r="C110" s="394"/>
      <c r="D110" s="394"/>
      <c r="E110" s="394"/>
      <c r="F110" s="382">
        <v>1</v>
      </c>
      <c r="G110" s="383"/>
      <c r="H110" s="384"/>
      <c r="I110" s="385"/>
      <c r="J110" s="386"/>
    </row>
    <row r="111" spans="3:10" ht="30" customHeight="1" x14ac:dyDescent="0.25">
      <c r="C111" s="394"/>
      <c r="D111" s="394"/>
      <c r="E111" s="394"/>
      <c r="F111" s="382">
        <v>1</v>
      </c>
      <c r="G111" s="383"/>
      <c r="H111" s="384"/>
      <c r="I111" s="385"/>
      <c r="J111" s="386"/>
    </row>
    <row r="112" spans="3:10" ht="30" customHeight="1" x14ac:dyDescent="0.25">
      <c r="C112" s="394"/>
      <c r="D112" s="394"/>
      <c r="E112" s="394"/>
      <c r="F112" s="382">
        <v>1</v>
      </c>
      <c r="G112" s="383"/>
      <c r="H112" s="384"/>
      <c r="I112" s="385"/>
      <c r="J112" s="386"/>
    </row>
    <row r="113" spans="3:10" ht="30" customHeight="1" x14ac:dyDescent="0.25">
      <c r="C113" s="394"/>
      <c r="D113" s="394"/>
      <c r="E113" s="394"/>
      <c r="F113" s="382">
        <v>1</v>
      </c>
      <c r="G113" s="383"/>
      <c r="H113" s="384"/>
      <c r="I113" s="385"/>
      <c r="J113" s="386"/>
    </row>
    <row r="114" spans="3:10" ht="30" customHeight="1" x14ac:dyDescent="0.25">
      <c r="C114" s="394"/>
      <c r="D114" s="394"/>
      <c r="E114" s="394"/>
      <c r="F114" s="382">
        <v>1</v>
      </c>
      <c r="G114" s="383"/>
      <c r="H114" s="384"/>
      <c r="I114" s="385"/>
      <c r="J114" s="386"/>
    </row>
    <row r="115" spans="3:10" ht="30" customHeight="1" x14ac:dyDescent="0.25">
      <c r="C115" s="394"/>
      <c r="D115" s="394"/>
      <c r="E115" s="394"/>
      <c r="F115" s="382">
        <v>1</v>
      </c>
      <c r="G115" s="383"/>
      <c r="H115" s="384"/>
      <c r="I115" s="385"/>
      <c r="J115" s="386"/>
    </row>
    <row r="116" spans="3:10" ht="30" customHeight="1" x14ac:dyDescent="0.25">
      <c r="C116" s="394"/>
      <c r="D116" s="394"/>
      <c r="E116" s="394"/>
      <c r="F116" s="382">
        <v>1</v>
      </c>
      <c r="G116" s="383"/>
      <c r="H116" s="384"/>
      <c r="I116" s="385"/>
      <c r="J116" s="386"/>
    </row>
    <row r="117" spans="3:10" ht="30" customHeight="1" x14ac:dyDescent="0.25">
      <c r="C117" s="394"/>
      <c r="D117" s="394"/>
      <c r="E117" s="394"/>
      <c r="F117" s="382">
        <v>1</v>
      </c>
      <c r="G117" s="383"/>
      <c r="H117" s="384"/>
      <c r="I117" s="385"/>
      <c r="J117" s="386"/>
    </row>
    <row r="118" spans="3:10" ht="30" customHeight="1" x14ac:dyDescent="0.25">
      <c r="C118" s="394"/>
      <c r="D118" s="394"/>
      <c r="E118" s="394"/>
      <c r="F118" s="382">
        <v>1</v>
      </c>
      <c r="G118" s="383"/>
      <c r="H118" s="384"/>
      <c r="I118" s="385"/>
      <c r="J118" s="386"/>
    </row>
    <row r="119" spans="3:10" ht="30" customHeight="1" x14ac:dyDescent="0.25">
      <c r="C119" s="394"/>
      <c r="D119" s="394"/>
      <c r="E119" s="394"/>
      <c r="F119" s="382">
        <v>1</v>
      </c>
      <c r="G119" s="383"/>
      <c r="H119" s="384"/>
      <c r="I119" s="385"/>
      <c r="J119" s="386"/>
    </row>
    <row r="120" spans="3:10" ht="30" customHeight="1" x14ac:dyDescent="0.25">
      <c r="C120" s="394"/>
      <c r="D120" s="394"/>
      <c r="E120" s="394"/>
      <c r="F120" s="382">
        <v>1</v>
      </c>
      <c r="G120" s="383"/>
      <c r="H120" s="384"/>
      <c r="I120" s="385"/>
      <c r="J120" s="386"/>
    </row>
    <row r="121" spans="3:10" ht="30" customHeight="1" x14ac:dyDescent="0.25">
      <c r="C121" s="394"/>
      <c r="D121" s="394"/>
      <c r="E121" s="394"/>
      <c r="F121" s="382">
        <v>1</v>
      </c>
      <c r="G121" s="383"/>
      <c r="H121" s="384"/>
      <c r="I121" s="385"/>
      <c r="J121" s="386"/>
    </row>
    <row r="122" spans="3:10" ht="30" customHeight="1" x14ac:dyDescent="0.25">
      <c r="C122" s="394"/>
      <c r="D122" s="394"/>
      <c r="E122" s="394"/>
      <c r="F122" s="382">
        <v>1</v>
      </c>
      <c r="G122" s="383"/>
      <c r="H122" s="384"/>
      <c r="I122" s="385"/>
      <c r="J122" s="386"/>
    </row>
    <row r="123" spans="3:10" ht="30" customHeight="1" x14ac:dyDescent="0.25">
      <c r="C123" s="394"/>
      <c r="D123" s="394"/>
      <c r="E123" s="394"/>
      <c r="F123" s="382">
        <v>1</v>
      </c>
      <c r="G123" s="383"/>
      <c r="H123" s="384"/>
      <c r="I123" s="385"/>
      <c r="J123" s="386"/>
    </row>
    <row r="124" spans="3:10" ht="30" customHeight="1" x14ac:dyDescent="0.25">
      <c r="C124" s="394"/>
      <c r="D124" s="394"/>
      <c r="E124" s="394"/>
      <c r="F124" s="382">
        <v>1</v>
      </c>
      <c r="G124" s="383"/>
      <c r="H124" s="384"/>
      <c r="I124" s="385"/>
      <c r="J124" s="386"/>
    </row>
    <row r="125" spans="3:10" ht="30" customHeight="1" x14ac:dyDescent="0.25">
      <c r="C125" s="394"/>
      <c r="D125" s="394"/>
      <c r="E125" s="394"/>
      <c r="F125" s="382">
        <v>1</v>
      </c>
      <c r="G125" s="383"/>
      <c r="H125" s="384"/>
      <c r="I125" s="385"/>
      <c r="J125" s="386"/>
    </row>
    <row r="126" spans="3:10" ht="30" customHeight="1" x14ac:dyDescent="0.25">
      <c r="C126" s="394"/>
      <c r="D126" s="394"/>
      <c r="E126" s="394"/>
      <c r="F126" s="382">
        <v>1</v>
      </c>
      <c r="G126" s="383"/>
      <c r="H126" s="384"/>
      <c r="I126" s="385"/>
      <c r="J126" s="386"/>
    </row>
    <row r="127" spans="3:10" ht="30" customHeight="1" x14ac:dyDescent="0.25">
      <c r="C127" s="394"/>
      <c r="D127" s="394"/>
      <c r="E127" s="394"/>
      <c r="F127" s="382">
        <v>1</v>
      </c>
      <c r="G127" s="383"/>
      <c r="H127" s="384"/>
      <c r="I127" s="385"/>
      <c r="J127" s="386"/>
    </row>
    <row r="128" spans="3:10" ht="30" customHeight="1" x14ac:dyDescent="0.25">
      <c r="C128" s="394"/>
      <c r="D128" s="394"/>
      <c r="E128" s="394"/>
      <c r="F128" s="382">
        <v>1</v>
      </c>
      <c r="G128" s="383"/>
      <c r="H128" s="384"/>
      <c r="I128" s="385"/>
      <c r="J128" s="386"/>
    </row>
    <row r="129" spans="3:10" ht="30" customHeight="1" x14ac:dyDescent="0.25">
      <c r="C129" s="394"/>
      <c r="D129" s="394"/>
      <c r="E129" s="394"/>
      <c r="F129" s="382">
        <v>1</v>
      </c>
      <c r="G129" s="383"/>
      <c r="H129" s="384"/>
      <c r="I129" s="385"/>
      <c r="J129" s="386"/>
    </row>
    <row r="130" spans="3:10" ht="30" customHeight="1" x14ac:dyDescent="0.25">
      <c r="C130" s="394"/>
      <c r="D130" s="394"/>
      <c r="E130" s="394"/>
      <c r="F130" s="382">
        <v>1</v>
      </c>
      <c r="G130" s="383"/>
      <c r="H130" s="384"/>
      <c r="I130" s="385"/>
      <c r="J130" s="386"/>
    </row>
    <row r="131" spans="3:10" ht="30" customHeight="1" x14ac:dyDescent="0.25">
      <c r="C131" s="394"/>
      <c r="D131" s="394"/>
      <c r="E131" s="394"/>
      <c r="F131" s="382">
        <v>1</v>
      </c>
      <c r="G131" s="383"/>
      <c r="H131" s="384"/>
      <c r="I131" s="385"/>
      <c r="J131" s="386"/>
    </row>
    <row r="132" spans="3:10" ht="30" customHeight="1" x14ac:dyDescent="0.25">
      <c r="C132" s="394"/>
      <c r="D132" s="394"/>
      <c r="E132" s="394"/>
      <c r="F132" s="382">
        <v>1</v>
      </c>
      <c r="G132" s="383"/>
      <c r="H132" s="384"/>
      <c r="I132" s="385"/>
      <c r="J132" s="386"/>
    </row>
    <row r="133" spans="3:10" ht="30" customHeight="1" x14ac:dyDescent="0.25">
      <c r="C133" s="394"/>
      <c r="D133" s="394"/>
      <c r="E133" s="394"/>
      <c r="F133" s="382">
        <v>1</v>
      </c>
      <c r="G133" s="383"/>
      <c r="H133" s="384"/>
      <c r="I133" s="385"/>
      <c r="J133" s="386"/>
    </row>
    <row r="134" spans="3:10" ht="30" customHeight="1" x14ac:dyDescent="0.25">
      <c r="C134" s="394"/>
      <c r="D134" s="394"/>
      <c r="E134" s="394"/>
      <c r="F134" s="382">
        <v>1</v>
      </c>
      <c r="G134" s="383"/>
      <c r="H134" s="384"/>
      <c r="I134" s="385"/>
      <c r="J134" s="386"/>
    </row>
    <row r="135" spans="3:10" ht="30" customHeight="1" x14ac:dyDescent="0.25">
      <c r="C135" s="394"/>
      <c r="D135" s="394"/>
      <c r="E135" s="394"/>
      <c r="F135" s="382">
        <v>1</v>
      </c>
      <c r="G135" s="383"/>
      <c r="H135" s="384"/>
      <c r="I135" s="385"/>
      <c r="J135" s="386"/>
    </row>
    <row r="136" spans="3:10" ht="30" customHeight="1" x14ac:dyDescent="0.25">
      <c r="C136" s="394"/>
      <c r="D136" s="394"/>
      <c r="E136" s="394"/>
      <c r="F136" s="382">
        <v>1</v>
      </c>
      <c r="G136" s="383"/>
      <c r="H136" s="384"/>
      <c r="I136" s="385"/>
      <c r="J136" s="386"/>
    </row>
    <row r="137" spans="3:10" ht="30" customHeight="1" x14ac:dyDescent="0.25">
      <c r="C137" s="394"/>
      <c r="D137" s="394"/>
      <c r="E137" s="394"/>
      <c r="F137" s="382">
        <v>1</v>
      </c>
      <c r="G137" s="383"/>
      <c r="H137" s="384"/>
      <c r="I137" s="385"/>
      <c r="J137" s="386"/>
    </row>
    <row r="138" spans="3:10" ht="30" customHeight="1" x14ac:dyDescent="0.25">
      <c r="C138" s="394"/>
      <c r="D138" s="394"/>
      <c r="E138" s="394"/>
      <c r="F138" s="382">
        <v>1</v>
      </c>
      <c r="G138" s="383"/>
      <c r="H138" s="384"/>
      <c r="I138" s="385"/>
      <c r="J138" s="386"/>
    </row>
    <row r="139" spans="3:10" ht="30" customHeight="1" x14ac:dyDescent="0.25">
      <c r="C139" s="394"/>
      <c r="D139" s="394"/>
      <c r="E139" s="394"/>
      <c r="F139" s="382">
        <v>1</v>
      </c>
      <c r="G139" s="383"/>
      <c r="H139" s="384"/>
      <c r="I139" s="385"/>
      <c r="J139" s="386"/>
    </row>
    <row r="140" spans="3:10" ht="30" customHeight="1" x14ac:dyDescent="0.25">
      <c r="C140" s="394"/>
      <c r="D140" s="394"/>
      <c r="E140" s="394"/>
      <c r="F140" s="382">
        <v>1</v>
      </c>
      <c r="G140" s="383"/>
      <c r="H140" s="384"/>
      <c r="I140" s="385"/>
      <c r="J140" s="386"/>
    </row>
    <row r="141" spans="3:10" ht="30" customHeight="1" x14ac:dyDescent="0.25">
      <c r="C141" s="394"/>
      <c r="D141" s="394"/>
      <c r="E141" s="394"/>
      <c r="F141" s="382">
        <v>1</v>
      </c>
      <c r="G141" s="383"/>
      <c r="H141" s="384"/>
      <c r="I141" s="385"/>
      <c r="J141" s="386"/>
    </row>
    <row r="142" spans="3:10" ht="30" customHeight="1" x14ac:dyDescent="0.25">
      <c r="C142" s="394"/>
      <c r="D142" s="394"/>
      <c r="E142" s="394"/>
      <c r="F142" s="382">
        <v>1</v>
      </c>
      <c r="G142" s="383"/>
      <c r="H142" s="384"/>
      <c r="I142" s="385"/>
      <c r="J142" s="386"/>
    </row>
    <row r="143" spans="3:10" ht="30" customHeight="1" x14ac:dyDescent="0.25">
      <c r="C143" s="394"/>
      <c r="D143" s="394"/>
      <c r="E143" s="394"/>
      <c r="F143" s="382">
        <v>1</v>
      </c>
      <c r="G143" s="383"/>
      <c r="H143" s="384"/>
      <c r="I143" s="385"/>
      <c r="J143" s="386"/>
    </row>
    <row r="144" spans="3:10" ht="30" customHeight="1" x14ac:dyDescent="0.25">
      <c r="C144" s="394"/>
      <c r="D144" s="394"/>
      <c r="E144" s="394"/>
      <c r="F144" s="382">
        <v>1</v>
      </c>
      <c r="G144" s="383"/>
      <c r="H144" s="384"/>
      <c r="I144" s="385"/>
      <c r="J144" s="386"/>
    </row>
    <row r="145" spans="3:10" ht="30" customHeight="1" x14ac:dyDescent="0.25">
      <c r="C145" s="394"/>
      <c r="D145" s="394"/>
      <c r="E145" s="394"/>
      <c r="F145" s="382">
        <v>1</v>
      </c>
      <c r="G145" s="383"/>
      <c r="H145" s="384"/>
      <c r="I145" s="385"/>
      <c r="J145" s="386"/>
    </row>
    <row r="146" spans="3:10" ht="30" customHeight="1" x14ac:dyDescent="0.25">
      <c r="C146" s="394"/>
      <c r="D146" s="394"/>
      <c r="E146" s="394"/>
      <c r="F146" s="382">
        <v>1</v>
      </c>
      <c r="G146" s="383"/>
      <c r="H146" s="384"/>
      <c r="I146" s="385"/>
      <c r="J146" s="386"/>
    </row>
    <row r="147" spans="3:10" ht="30" customHeight="1" x14ac:dyDescent="0.25">
      <c r="C147" s="394"/>
      <c r="D147" s="394"/>
      <c r="E147" s="394"/>
      <c r="F147" s="382">
        <v>1</v>
      </c>
      <c r="G147" s="383"/>
      <c r="H147" s="384"/>
      <c r="I147" s="385"/>
      <c r="J147" s="386"/>
    </row>
    <row r="148" spans="3:10" ht="30" customHeight="1" x14ac:dyDescent="0.25">
      <c r="C148" s="394"/>
      <c r="D148" s="394"/>
      <c r="E148" s="394"/>
      <c r="F148" s="382">
        <v>1</v>
      </c>
      <c r="G148" s="383"/>
      <c r="H148" s="384"/>
      <c r="I148" s="385"/>
      <c r="J148" s="386"/>
    </row>
    <row r="149" spans="3:10" ht="30" customHeight="1" x14ac:dyDescent="0.25">
      <c r="C149" s="394"/>
      <c r="D149" s="394"/>
      <c r="E149" s="394"/>
      <c r="F149" s="382">
        <v>1</v>
      </c>
      <c r="G149" s="383"/>
      <c r="H149" s="384"/>
      <c r="I149" s="385"/>
      <c r="J149" s="386"/>
    </row>
    <row r="150" spans="3:10" ht="30" customHeight="1" x14ac:dyDescent="0.25">
      <c r="C150" s="394"/>
      <c r="D150" s="394"/>
      <c r="E150" s="394"/>
      <c r="F150" s="382">
        <v>1</v>
      </c>
      <c r="G150" s="383"/>
      <c r="H150" s="384"/>
      <c r="I150" s="385"/>
      <c r="J150" s="386"/>
    </row>
    <row r="151" spans="3:10" ht="30" customHeight="1" x14ac:dyDescent="0.25">
      <c r="C151" s="394"/>
      <c r="D151" s="394"/>
      <c r="E151" s="394"/>
      <c r="F151" s="382">
        <v>1</v>
      </c>
      <c r="G151" s="383"/>
      <c r="H151" s="384"/>
      <c r="I151" s="385"/>
      <c r="J151" s="386"/>
    </row>
    <row r="152" spans="3:10" ht="30" customHeight="1" x14ac:dyDescent="0.25">
      <c r="C152" s="394"/>
      <c r="D152" s="394"/>
      <c r="E152" s="394"/>
      <c r="F152" s="382">
        <v>1</v>
      </c>
      <c r="G152" s="383"/>
      <c r="H152" s="384"/>
      <c r="I152" s="385"/>
      <c r="J152" s="386"/>
    </row>
    <row r="153" spans="3:10" ht="30" customHeight="1" x14ac:dyDescent="0.25">
      <c r="C153" s="394"/>
      <c r="D153" s="394"/>
      <c r="E153" s="394"/>
      <c r="F153" s="382">
        <v>1</v>
      </c>
      <c r="G153" s="383"/>
      <c r="H153" s="384"/>
      <c r="I153" s="385"/>
      <c r="J153" s="386"/>
    </row>
    <row r="154" spans="3:10" ht="30" customHeight="1" x14ac:dyDescent="0.25">
      <c r="C154" s="394"/>
      <c r="D154" s="394"/>
      <c r="E154" s="394"/>
      <c r="F154" s="382">
        <v>1</v>
      </c>
      <c r="G154" s="383"/>
      <c r="H154" s="384"/>
      <c r="I154" s="385"/>
      <c r="J154" s="386"/>
    </row>
    <row r="155" spans="3:10" ht="30" customHeight="1" x14ac:dyDescent="0.25">
      <c r="C155" s="394"/>
      <c r="D155" s="394"/>
      <c r="E155" s="394"/>
      <c r="F155" s="382">
        <v>1</v>
      </c>
      <c r="G155" s="383"/>
      <c r="H155" s="384"/>
      <c r="I155" s="385"/>
      <c r="J155" s="386"/>
    </row>
    <row r="156" spans="3:10" ht="30" customHeight="1" x14ac:dyDescent="0.25">
      <c r="C156" s="394"/>
      <c r="D156" s="394"/>
      <c r="E156" s="394"/>
      <c r="F156" s="382">
        <v>1</v>
      </c>
      <c r="G156" s="383"/>
      <c r="H156" s="384"/>
      <c r="I156" s="385"/>
      <c r="J156" s="386"/>
    </row>
    <row r="157" spans="3:10" ht="30" customHeight="1" x14ac:dyDescent="0.25">
      <c r="C157" s="394"/>
      <c r="D157" s="394"/>
      <c r="E157" s="394"/>
      <c r="F157" s="382">
        <v>1</v>
      </c>
      <c r="G157" s="383"/>
      <c r="H157" s="384"/>
      <c r="I157" s="385"/>
      <c r="J157" s="386"/>
    </row>
    <row r="158" spans="3:10" ht="30" customHeight="1" x14ac:dyDescent="0.25">
      <c r="C158" s="394"/>
      <c r="D158" s="394"/>
      <c r="E158" s="394"/>
      <c r="F158" s="382">
        <v>1</v>
      </c>
      <c r="G158" s="383"/>
      <c r="H158" s="384"/>
      <c r="I158" s="385"/>
      <c r="J158" s="386"/>
    </row>
    <row r="159" spans="3:10" ht="30" customHeight="1" x14ac:dyDescent="0.25">
      <c r="C159" s="394"/>
      <c r="D159" s="394"/>
      <c r="E159" s="394"/>
      <c r="F159" s="382">
        <v>1</v>
      </c>
      <c r="G159" s="383"/>
      <c r="H159" s="384"/>
      <c r="I159" s="385"/>
      <c r="J159" s="386"/>
    </row>
    <row r="160" spans="3:10" ht="30" customHeight="1" x14ac:dyDescent="0.25">
      <c r="C160" s="394"/>
      <c r="D160" s="394"/>
      <c r="E160" s="394"/>
      <c r="F160" s="382">
        <v>1</v>
      </c>
      <c r="G160" s="383"/>
      <c r="H160" s="384"/>
      <c r="I160" s="385"/>
      <c r="J160" s="386"/>
    </row>
    <row r="161" spans="3:10" ht="30" customHeight="1" x14ac:dyDescent="0.25">
      <c r="C161" s="394"/>
      <c r="D161" s="394"/>
      <c r="E161" s="394"/>
      <c r="F161" s="382">
        <v>1</v>
      </c>
      <c r="G161" s="383"/>
      <c r="H161" s="384"/>
      <c r="I161" s="385"/>
      <c r="J161" s="386"/>
    </row>
    <row r="162" spans="3:10" ht="30" customHeight="1" x14ac:dyDescent="0.25">
      <c r="C162" s="394"/>
      <c r="D162" s="394"/>
      <c r="E162" s="394"/>
      <c r="F162" s="382">
        <v>1</v>
      </c>
      <c r="G162" s="383"/>
      <c r="H162" s="384"/>
      <c r="I162" s="385"/>
      <c r="J162" s="386"/>
    </row>
    <row r="163" spans="3:10" ht="30" customHeight="1" x14ac:dyDescent="0.25">
      <c r="C163" s="394"/>
      <c r="D163" s="394"/>
      <c r="E163" s="394"/>
      <c r="F163" s="382">
        <v>1</v>
      </c>
      <c r="G163" s="383"/>
      <c r="H163" s="384"/>
      <c r="I163" s="385"/>
      <c r="J163" s="386"/>
    </row>
    <row r="164" spans="3:10" ht="30" customHeight="1" x14ac:dyDescent="0.25">
      <c r="C164" s="394"/>
      <c r="D164" s="394"/>
      <c r="E164" s="394"/>
      <c r="F164" s="382">
        <v>1</v>
      </c>
      <c r="G164" s="383"/>
      <c r="H164" s="384"/>
      <c r="I164" s="385"/>
      <c r="J164" s="386"/>
    </row>
    <row r="165" spans="3:10" ht="30" customHeight="1" x14ac:dyDescent="0.25">
      <c r="C165" s="394"/>
      <c r="D165" s="394"/>
      <c r="E165" s="394"/>
      <c r="F165" s="382">
        <v>1</v>
      </c>
      <c r="G165" s="383"/>
      <c r="H165" s="384"/>
      <c r="I165" s="385"/>
      <c r="J165" s="386"/>
    </row>
    <row r="166" spans="3:10" ht="30" customHeight="1" x14ac:dyDescent="0.25">
      <c r="C166" s="394"/>
      <c r="D166" s="394"/>
      <c r="E166" s="394"/>
      <c r="F166" s="382">
        <v>1</v>
      </c>
      <c r="G166" s="383"/>
      <c r="H166" s="384"/>
      <c r="I166" s="385"/>
      <c r="J166" s="386"/>
    </row>
    <row r="167" spans="3:10" ht="30" customHeight="1" x14ac:dyDescent="0.25">
      <c r="C167" s="394"/>
      <c r="D167" s="394"/>
      <c r="E167" s="394"/>
      <c r="F167" s="382">
        <v>1</v>
      </c>
      <c r="G167" s="383"/>
      <c r="H167" s="384"/>
      <c r="I167" s="385"/>
      <c r="J167" s="386"/>
    </row>
    <row r="168" spans="3:10" ht="30" customHeight="1" x14ac:dyDescent="0.25">
      <c r="C168" s="394"/>
      <c r="D168" s="394"/>
      <c r="E168" s="394"/>
      <c r="F168" s="382">
        <v>1</v>
      </c>
      <c r="G168" s="383"/>
      <c r="H168" s="384"/>
      <c r="I168" s="385"/>
      <c r="J168" s="386"/>
    </row>
    <row r="169" spans="3:10" ht="30" customHeight="1" x14ac:dyDescent="0.25">
      <c r="C169" s="394"/>
      <c r="D169" s="394"/>
      <c r="E169" s="394"/>
      <c r="F169" s="382">
        <v>1</v>
      </c>
      <c r="G169" s="383"/>
      <c r="H169" s="384"/>
      <c r="I169" s="385"/>
      <c r="J169" s="386"/>
    </row>
    <row r="170" spans="3:10" ht="30" customHeight="1" x14ac:dyDescent="0.25">
      <c r="C170" s="394"/>
      <c r="D170" s="394"/>
      <c r="E170" s="394"/>
      <c r="F170" s="382">
        <v>1</v>
      </c>
      <c r="G170" s="383"/>
      <c r="H170" s="384"/>
      <c r="I170" s="385"/>
      <c r="J170" s="386"/>
    </row>
    <row r="171" spans="3:10" ht="30" customHeight="1" x14ac:dyDescent="0.25">
      <c r="C171" s="394"/>
      <c r="D171" s="394"/>
      <c r="E171" s="394"/>
      <c r="F171" s="382">
        <v>1</v>
      </c>
      <c r="G171" s="383"/>
      <c r="H171" s="384"/>
      <c r="I171" s="385"/>
      <c r="J171" s="386"/>
    </row>
    <row r="172" spans="3:10" ht="30" customHeight="1" x14ac:dyDescent="0.25">
      <c r="C172" s="394"/>
      <c r="D172" s="394"/>
      <c r="E172" s="394"/>
      <c r="F172" s="382">
        <v>1</v>
      </c>
      <c r="G172" s="383"/>
      <c r="H172" s="384"/>
      <c r="I172" s="385"/>
      <c r="J172" s="386"/>
    </row>
    <row r="173" spans="3:10" ht="30" customHeight="1" x14ac:dyDescent="0.25">
      <c r="C173" s="394"/>
      <c r="D173" s="394"/>
      <c r="E173" s="394"/>
      <c r="F173" s="382">
        <v>1</v>
      </c>
      <c r="G173" s="383"/>
      <c r="H173" s="384"/>
      <c r="I173" s="385"/>
      <c r="J173" s="386"/>
    </row>
    <row r="174" spans="3:10" ht="30" customHeight="1" x14ac:dyDescent="0.25">
      <c r="C174" s="394"/>
      <c r="D174" s="394"/>
      <c r="E174" s="394"/>
      <c r="F174" s="382">
        <v>1</v>
      </c>
      <c r="G174" s="383"/>
      <c r="H174" s="384"/>
      <c r="I174" s="385"/>
      <c r="J174" s="386"/>
    </row>
    <row r="175" spans="3:10" ht="30" customHeight="1" x14ac:dyDescent="0.25">
      <c r="C175" s="394"/>
      <c r="D175" s="394"/>
      <c r="E175" s="394"/>
      <c r="F175" s="382">
        <v>1</v>
      </c>
      <c r="G175" s="383"/>
      <c r="H175" s="384"/>
      <c r="I175" s="385"/>
      <c r="J175" s="386"/>
    </row>
    <row r="176" spans="3:10" ht="30" customHeight="1" x14ac:dyDescent="0.25">
      <c r="C176" s="394"/>
      <c r="D176" s="394"/>
      <c r="E176" s="394"/>
      <c r="F176" s="382">
        <v>1</v>
      </c>
      <c r="G176" s="383"/>
      <c r="H176" s="384"/>
      <c r="I176" s="385"/>
      <c r="J176" s="386"/>
    </row>
    <row r="177" spans="3:10" ht="30" customHeight="1" x14ac:dyDescent="0.25">
      <c r="C177" s="394"/>
      <c r="D177" s="394"/>
      <c r="E177" s="394"/>
      <c r="F177" s="382">
        <v>1</v>
      </c>
      <c r="G177" s="383"/>
      <c r="H177" s="384"/>
      <c r="I177" s="385"/>
      <c r="J177" s="386"/>
    </row>
    <row r="178" spans="3:10" ht="30" customHeight="1" x14ac:dyDescent="0.25">
      <c r="C178" s="394"/>
      <c r="D178" s="394"/>
      <c r="E178" s="394"/>
      <c r="F178" s="382">
        <v>1</v>
      </c>
      <c r="G178" s="383"/>
      <c r="H178" s="384"/>
      <c r="I178" s="385"/>
      <c r="J178" s="386"/>
    </row>
    <row r="179" spans="3:10" ht="30" customHeight="1" x14ac:dyDescent="0.25">
      <c r="C179" s="394"/>
      <c r="D179" s="394"/>
      <c r="E179" s="394"/>
      <c r="F179" s="382">
        <v>1</v>
      </c>
      <c r="G179" s="383"/>
      <c r="H179" s="384"/>
      <c r="I179" s="385"/>
      <c r="J179" s="386"/>
    </row>
    <row r="180" spans="3:10" ht="30" customHeight="1" x14ac:dyDescent="0.25">
      <c r="C180" s="394"/>
      <c r="D180" s="394"/>
      <c r="E180" s="394"/>
      <c r="F180" s="382">
        <v>1</v>
      </c>
      <c r="G180" s="383"/>
      <c r="H180" s="384"/>
      <c r="I180" s="385"/>
      <c r="J180" s="386"/>
    </row>
    <row r="181" spans="3:10" ht="30" customHeight="1" x14ac:dyDescent="0.25">
      <c r="C181" s="394"/>
      <c r="D181" s="394"/>
      <c r="E181" s="394"/>
      <c r="F181" s="382">
        <v>1</v>
      </c>
      <c r="G181" s="383"/>
      <c r="H181" s="384"/>
      <c r="I181" s="385"/>
      <c r="J181" s="386"/>
    </row>
    <row r="182" spans="3:10" ht="30" customHeight="1" x14ac:dyDescent="0.25">
      <c r="C182" s="394"/>
      <c r="D182" s="394"/>
      <c r="E182" s="394"/>
      <c r="F182" s="382">
        <v>1</v>
      </c>
      <c r="G182" s="383"/>
      <c r="H182" s="384"/>
      <c r="I182" s="385"/>
      <c r="J182" s="386"/>
    </row>
    <row r="183" spans="3:10" ht="30" customHeight="1" x14ac:dyDescent="0.25">
      <c r="C183" s="394"/>
      <c r="D183" s="394"/>
      <c r="E183" s="394"/>
      <c r="F183" s="382">
        <v>1</v>
      </c>
      <c r="G183" s="383"/>
      <c r="H183" s="384"/>
      <c r="I183" s="385"/>
      <c r="J183" s="386"/>
    </row>
    <row r="184" spans="3:10" ht="30" customHeight="1" x14ac:dyDescent="0.25">
      <c r="C184" s="394"/>
      <c r="D184" s="394"/>
      <c r="E184" s="394"/>
      <c r="F184" s="382">
        <v>1</v>
      </c>
      <c r="G184" s="383"/>
      <c r="H184" s="384"/>
      <c r="I184" s="385"/>
      <c r="J184" s="386"/>
    </row>
    <row r="185" spans="3:10" ht="30" customHeight="1" x14ac:dyDescent="0.25">
      <c r="C185" s="394"/>
      <c r="D185" s="394"/>
      <c r="E185" s="394"/>
      <c r="F185" s="382">
        <v>1</v>
      </c>
      <c r="G185" s="383"/>
      <c r="H185" s="384"/>
      <c r="I185" s="385"/>
      <c r="J185" s="386"/>
    </row>
    <row r="186" spans="3:10" ht="30" customHeight="1" x14ac:dyDescent="0.25">
      <c r="C186" s="394"/>
      <c r="D186" s="394"/>
      <c r="E186" s="394"/>
      <c r="F186" s="382">
        <v>1</v>
      </c>
      <c r="G186" s="383"/>
      <c r="H186" s="384"/>
      <c r="I186" s="385"/>
      <c r="J186" s="386"/>
    </row>
    <row r="187" spans="3:10" ht="30" customHeight="1" x14ac:dyDescent="0.25">
      <c r="C187" s="394"/>
      <c r="D187" s="394"/>
      <c r="E187" s="394"/>
      <c r="F187" s="382">
        <v>1</v>
      </c>
      <c r="G187" s="383"/>
      <c r="H187" s="384"/>
      <c r="I187" s="385"/>
      <c r="J187" s="386"/>
    </row>
    <row r="188" spans="3:10" ht="30" customHeight="1" x14ac:dyDescent="0.25">
      <c r="C188" s="394"/>
      <c r="D188" s="394"/>
      <c r="E188" s="394"/>
      <c r="F188" s="382">
        <v>1</v>
      </c>
      <c r="G188" s="383"/>
      <c r="H188" s="384"/>
      <c r="I188" s="385"/>
      <c r="J188" s="386"/>
    </row>
    <row r="189" spans="3:10" ht="30" customHeight="1" x14ac:dyDescent="0.25">
      <c r="C189" s="394"/>
      <c r="D189" s="394"/>
      <c r="E189" s="394"/>
      <c r="F189" s="382">
        <v>1</v>
      </c>
      <c r="G189" s="383"/>
      <c r="H189" s="384"/>
      <c r="I189" s="385"/>
      <c r="J189" s="386"/>
    </row>
    <row r="190" spans="3:10" ht="30" customHeight="1" x14ac:dyDescent="0.25">
      <c r="C190" s="394"/>
      <c r="D190" s="394"/>
      <c r="E190" s="394"/>
      <c r="F190" s="382">
        <v>1</v>
      </c>
      <c r="G190" s="383"/>
      <c r="H190" s="384"/>
      <c r="I190" s="385"/>
      <c r="J190" s="386"/>
    </row>
    <row r="191" spans="3:10" ht="30" customHeight="1" x14ac:dyDescent="0.25">
      <c r="C191" s="394"/>
      <c r="D191" s="394"/>
      <c r="E191" s="394"/>
      <c r="F191" s="382">
        <v>1</v>
      </c>
      <c r="G191" s="383"/>
      <c r="H191" s="384"/>
      <c r="I191" s="385"/>
      <c r="J191" s="386"/>
    </row>
    <row r="192" spans="3:10" ht="30" customHeight="1" x14ac:dyDescent="0.25">
      <c r="C192" s="394"/>
      <c r="D192" s="394"/>
      <c r="E192" s="394"/>
      <c r="F192" s="382">
        <v>1</v>
      </c>
      <c r="G192" s="383"/>
      <c r="H192" s="384"/>
      <c r="I192" s="385"/>
      <c r="J192" s="386"/>
    </row>
    <row r="193" spans="3:10" ht="30" customHeight="1" x14ac:dyDescent="0.25">
      <c r="C193" s="394"/>
      <c r="D193" s="394"/>
      <c r="E193" s="394"/>
      <c r="F193" s="382">
        <v>1</v>
      </c>
      <c r="G193" s="383"/>
      <c r="H193" s="384"/>
      <c r="I193" s="385"/>
      <c r="J193" s="386"/>
    </row>
    <row r="194" spans="3:10" ht="30" customHeight="1" x14ac:dyDescent="0.25">
      <c r="C194" s="394"/>
      <c r="D194" s="394"/>
      <c r="E194" s="394"/>
      <c r="F194" s="382">
        <v>1</v>
      </c>
      <c r="G194" s="383"/>
      <c r="H194" s="384"/>
      <c r="I194" s="385"/>
      <c r="J194" s="386"/>
    </row>
    <row r="195" spans="3:10" ht="30" customHeight="1" x14ac:dyDescent="0.25">
      <c r="C195" s="394"/>
      <c r="D195" s="394"/>
      <c r="E195" s="394"/>
      <c r="F195" s="382">
        <v>1</v>
      </c>
      <c r="G195" s="383"/>
      <c r="H195" s="384"/>
      <c r="I195" s="385"/>
      <c r="J195" s="386"/>
    </row>
    <row r="196" spans="3:10" ht="30" customHeight="1" x14ac:dyDescent="0.25">
      <c r="C196" s="394"/>
      <c r="D196" s="394"/>
      <c r="E196" s="394"/>
      <c r="F196" s="382">
        <v>1</v>
      </c>
      <c r="G196" s="383"/>
      <c r="H196" s="384"/>
      <c r="I196" s="385"/>
      <c r="J196" s="386"/>
    </row>
    <row r="197" spans="3:10" ht="30" customHeight="1" x14ac:dyDescent="0.25">
      <c r="C197" s="394"/>
      <c r="D197" s="394"/>
      <c r="E197" s="394"/>
      <c r="F197" s="382">
        <v>1</v>
      </c>
      <c r="G197" s="383"/>
      <c r="H197" s="384"/>
      <c r="I197" s="385"/>
      <c r="J197" s="386"/>
    </row>
    <row r="198" spans="3:10" ht="30" customHeight="1" x14ac:dyDescent="0.25">
      <c r="C198" s="394"/>
      <c r="D198" s="394"/>
      <c r="E198" s="394"/>
      <c r="F198" s="382">
        <v>1</v>
      </c>
      <c r="G198" s="383"/>
      <c r="H198" s="384"/>
      <c r="I198" s="385"/>
      <c r="J198" s="386"/>
    </row>
    <row r="199" spans="3:10" ht="30" customHeight="1" x14ac:dyDescent="0.25">
      <c r="C199" s="394"/>
      <c r="D199" s="394"/>
      <c r="E199" s="394"/>
      <c r="F199" s="382">
        <v>1</v>
      </c>
      <c r="G199" s="383"/>
      <c r="H199" s="384"/>
      <c r="I199" s="385"/>
      <c r="J199" s="386"/>
    </row>
    <row r="200" spans="3:10" ht="30" customHeight="1" x14ac:dyDescent="0.25">
      <c r="C200" s="394"/>
      <c r="D200" s="394"/>
      <c r="E200" s="394"/>
      <c r="F200" s="382">
        <v>1</v>
      </c>
      <c r="G200" s="383"/>
      <c r="H200" s="384"/>
      <c r="I200" s="385"/>
      <c r="J200" s="386"/>
    </row>
    <row r="201" spans="3:10" ht="30" customHeight="1" x14ac:dyDescent="0.25">
      <c r="C201" s="394"/>
      <c r="D201" s="394"/>
      <c r="E201" s="394"/>
      <c r="F201" s="382">
        <v>1</v>
      </c>
      <c r="G201" s="383"/>
      <c r="H201" s="384"/>
      <c r="I201" s="385"/>
      <c r="J201" s="386"/>
    </row>
    <row r="202" spans="3:10" ht="30" customHeight="1" x14ac:dyDescent="0.25">
      <c r="C202" s="394"/>
      <c r="D202" s="394"/>
      <c r="E202" s="394"/>
      <c r="F202" s="382">
        <v>1</v>
      </c>
      <c r="G202" s="383"/>
      <c r="H202" s="384"/>
      <c r="I202" s="385"/>
      <c r="J202" s="386"/>
    </row>
    <row r="203" spans="3:10" ht="30" customHeight="1" x14ac:dyDescent="0.25">
      <c r="C203" s="394"/>
      <c r="D203" s="394"/>
      <c r="E203" s="394"/>
      <c r="F203" s="382">
        <v>1</v>
      </c>
      <c r="G203" s="383"/>
      <c r="H203" s="384"/>
      <c r="I203" s="385"/>
      <c r="J203" s="386"/>
    </row>
    <row r="204" spans="3:10" ht="30" customHeight="1" x14ac:dyDescent="0.25">
      <c r="C204" s="394"/>
      <c r="D204" s="394"/>
      <c r="E204" s="394"/>
      <c r="F204" s="382">
        <v>1</v>
      </c>
      <c r="G204" s="383"/>
      <c r="H204" s="384"/>
      <c r="I204" s="385"/>
      <c r="J204" s="386"/>
    </row>
    <row r="205" spans="3:10" ht="30" customHeight="1" x14ac:dyDescent="0.25">
      <c r="C205" s="394"/>
      <c r="D205" s="394"/>
      <c r="E205" s="394"/>
      <c r="F205" s="382">
        <v>1</v>
      </c>
      <c r="G205" s="383"/>
      <c r="H205" s="384"/>
      <c r="I205" s="385"/>
      <c r="J205" s="386"/>
    </row>
    <row r="206" spans="3:10" ht="30" customHeight="1" x14ac:dyDescent="0.25">
      <c r="C206" s="394"/>
      <c r="D206" s="394"/>
      <c r="E206" s="394"/>
      <c r="F206" s="382">
        <v>1</v>
      </c>
      <c r="G206" s="383"/>
      <c r="H206" s="384"/>
      <c r="I206" s="385"/>
      <c r="J206" s="386"/>
    </row>
    <row r="207" spans="3:10" ht="30" customHeight="1" x14ac:dyDescent="0.25">
      <c r="C207" s="394"/>
      <c r="D207" s="394"/>
      <c r="E207" s="394"/>
      <c r="F207" s="382">
        <v>1</v>
      </c>
      <c r="G207" s="383"/>
      <c r="H207" s="384"/>
      <c r="I207" s="385"/>
      <c r="J207" s="386"/>
    </row>
    <row r="208" spans="3:10" ht="30" customHeight="1" x14ac:dyDescent="0.25">
      <c r="C208" s="394"/>
      <c r="D208" s="394"/>
      <c r="E208" s="394"/>
      <c r="F208" s="382">
        <v>1</v>
      </c>
      <c r="G208" s="383"/>
      <c r="H208" s="384"/>
      <c r="I208" s="385"/>
      <c r="J208" s="386"/>
    </row>
    <row r="209" spans="3:10" ht="30" customHeight="1" x14ac:dyDescent="0.25">
      <c r="C209" s="394"/>
      <c r="D209" s="394"/>
      <c r="E209" s="394"/>
      <c r="F209" s="382">
        <v>1</v>
      </c>
      <c r="G209" s="383"/>
      <c r="H209" s="384"/>
      <c r="I209" s="385"/>
      <c r="J209" s="386"/>
    </row>
    <row r="210" spans="3:10" ht="30" customHeight="1" x14ac:dyDescent="0.25">
      <c r="C210" s="394"/>
      <c r="D210" s="394"/>
      <c r="E210" s="394"/>
      <c r="F210" s="382">
        <v>1</v>
      </c>
      <c r="G210" s="383"/>
      <c r="H210" s="384"/>
      <c r="I210" s="385"/>
      <c r="J210" s="386"/>
    </row>
    <row r="211" spans="3:10" ht="30" customHeight="1" x14ac:dyDescent="0.25">
      <c r="C211" s="394"/>
      <c r="D211" s="394"/>
      <c r="E211" s="394"/>
      <c r="F211" s="382">
        <v>1</v>
      </c>
      <c r="G211" s="383"/>
      <c r="H211" s="384"/>
      <c r="I211" s="385"/>
      <c r="J211" s="386"/>
    </row>
    <row r="212" spans="3:10" ht="30" customHeight="1" x14ac:dyDescent="0.25">
      <c r="C212" s="394"/>
      <c r="D212" s="394"/>
      <c r="E212" s="394"/>
      <c r="F212" s="382">
        <v>1</v>
      </c>
      <c r="G212" s="383"/>
      <c r="H212" s="384"/>
      <c r="I212" s="385"/>
      <c r="J212" s="386"/>
    </row>
    <row r="213" spans="3:10" ht="30" customHeight="1" x14ac:dyDescent="0.25">
      <c r="C213" s="394"/>
      <c r="D213" s="394"/>
      <c r="E213" s="394"/>
      <c r="F213" s="382">
        <v>1</v>
      </c>
      <c r="G213" s="383"/>
      <c r="H213" s="384"/>
      <c r="I213" s="385"/>
      <c r="J213" s="386"/>
    </row>
    <row r="214" spans="3:10" ht="30" customHeight="1" x14ac:dyDescent="0.25">
      <c r="C214" s="394"/>
      <c r="D214" s="394"/>
      <c r="E214" s="394"/>
      <c r="F214" s="382">
        <v>1</v>
      </c>
      <c r="G214" s="383"/>
      <c r="H214" s="384"/>
      <c r="I214" s="385"/>
      <c r="J214" s="386"/>
    </row>
    <row r="215" spans="3:10" ht="30" customHeight="1" x14ac:dyDescent="0.25">
      <c r="C215" s="394"/>
      <c r="D215" s="394"/>
      <c r="E215" s="394"/>
      <c r="F215" s="382">
        <v>1</v>
      </c>
      <c r="G215" s="383"/>
      <c r="H215" s="384"/>
      <c r="I215" s="385"/>
      <c r="J215" s="386"/>
    </row>
    <row r="216" spans="3:10" ht="30" customHeight="1" x14ac:dyDescent="0.25">
      <c r="C216" s="394"/>
      <c r="D216" s="394"/>
      <c r="E216" s="394"/>
      <c r="F216" s="382">
        <v>1</v>
      </c>
      <c r="G216" s="383"/>
      <c r="H216" s="384"/>
      <c r="I216" s="385"/>
      <c r="J216" s="386"/>
    </row>
    <row r="217" spans="3:10" ht="30" customHeight="1" x14ac:dyDescent="0.25">
      <c r="C217" s="394"/>
      <c r="D217" s="394"/>
      <c r="E217" s="394"/>
      <c r="F217" s="382">
        <v>1</v>
      </c>
      <c r="G217" s="383"/>
      <c r="H217" s="384"/>
      <c r="I217" s="385"/>
      <c r="J217" s="386"/>
    </row>
    <row r="218" spans="3:10" ht="30" customHeight="1" x14ac:dyDescent="0.25">
      <c r="C218" s="394"/>
      <c r="D218" s="394"/>
      <c r="E218" s="394"/>
      <c r="F218" s="382">
        <v>1</v>
      </c>
      <c r="G218" s="383"/>
      <c r="H218" s="384"/>
      <c r="I218" s="385"/>
      <c r="J218" s="386"/>
    </row>
    <row r="219" spans="3:10" ht="30" customHeight="1" x14ac:dyDescent="0.25">
      <c r="C219" s="394"/>
      <c r="D219" s="394"/>
      <c r="E219" s="394"/>
      <c r="F219" s="382">
        <v>1</v>
      </c>
      <c r="G219" s="383"/>
      <c r="H219" s="384"/>
      <c r="I219" s="385"/>
      <c r="J219" s="386"/>
    </row>
    <row r="220" spans="3:10" ht="30" customHeight="1" x14ac:dyDescent="0.25">
      <c r="C220" s="394"/>
      <c r="D220" s="394"/>
      <c r="E220" s="394"/>
      <c r="F220" s="382">
        <v>1</v>
      </c>
      <c r="G220" s="383"/>
      <c r="H220" s="384"/>
      <c r="I220" s="385"/>
      <c r="J220" s="386"/>
    </row>
    <row r="221" spans="3:10" ht="30" customHeight="1" x14ac:dyDescent="0.25">
      <c r="C221" s="394"/>
      <c r="D221" s="394"/>
      <c r="E221" s="394"/>
      <c r="F221" s="382">
        <v>1</v>
      </c>
      <c r="G221" s="383"/>
      <c r="H221" s="384"/>
      <c r="I221" s="385"/>
      <c r="J221" s="386"/>
    </row>
    <row r="222" spans="3:10" ht="30" customHeight="1" x14ac:dyDescent="0.25">
      <c r="C222" s="394"/>
      <c r="D222" s="394"/>
      <c r="E222" s="394"/>
      <c r="F222" s="382">
        <v>1</v>
      </c>
      <c r="G222" s="383"/>
      <c r="H222" s="384"/>
      <c r="I222" s="385"/>
      <c r="J222" s="386"/>
    </row>
    <row r="223" spans="3:10" ht="30" customHeight="1" x14ac:dyDescent="0.25">
      <c r="C223" s="394"/>
      <c r="D223" s="394"/>
      <c r="E223" s="394"/>
      <c r="F223" s="382">
        <v>1</v>
      </c>
      <c r="G223" s="383"/>
      <c r="H223" s="384"/>
      <c r="I223" s="385"/>
      <c r="J223" s="386"/>
    </row>
    <row r="224" spans="3:10" ht="30" customHeight="1" x14ac:dyDescent="0.25">
      <c r="C224" s="394"/>
      <c r="D224" s="394"/>
      <c r="E224" s="394"/>
      <c r="F224" s="382">
        <v>1</v>
      </c>
      <c r="G224" s="383"/>
      <c r="H224" s="384"/>
      <c r="I224" s="385"/>
      <c r="J224" s="386"/>
    </row>
    <row r="225" spans="3:10" ht="30" customHeight="1" x14ac:dyDescent="0.25">
      <c r="C225" s="394"/>
      <c r="D225" s="394"/>
      <c r="E225" s="394"/>
      <c r="F225" s="382">
        <v>1</v>
      </c>
      <c r="G225" s="383"/>
      <c r="H225" s="384"/>
      <c r="I225" s="385"/>
      <c r="J225" s="386"/>
    </row>
    <row r="226" spans="3:10" ht="30" customHeight="1" x14ac:dyDescent="0.25">
      <c r="C226" s="394"/>
      <c r="D226" s="394"/>
      <c r="E226" s="394"/>
      <c r="F226" s="382">
        <v>1</v>
      </c>
      <c r="G226" s="383"/>
      <c r="H226" s="384"/>
      <c r="I226" s="385"/>
      <c r="J226" s="386"/>
    </row>
    <row r="227" spans="3:10" ht="30" customHeight="1" x14ac:dyDescent="0.25">
      <c r="C227" s="394"/>
      <c r="D227" s="394"/>
      <c r="E227" s="394"/>
      <c r="F227" s="382">
        <v>1</v>
      </c>
      <c r="G227" s="383"/>
      <c r="H227" s="384"/>
      <c r="I227" s="385"/>
      <c r="J227" s="386"/>
    </row>
    <row r="228" spans="3:10" ht="30" customHeight="1" x14ac:dyDescent="0.25">
      <c r="C228" s="394"/>
      <c r="D228" s="394"/>
      <c r="E228" s="394"/>
      <c r="F228" s="382">
        <v>1</v>
      </c>
      <c r="G228" s="383"/>
      <c r="H228" s="384"/>
      <c r="I228" s="385"/>
      <c r="J228" s="386"/>
    </row>
    <row r="229" spans="3:10" ht="30" customHeight="1" x14ac:dyDescent="0.25">
      <c r="C229" s="394"/>
      <c r="D229" s="394"/>
      <c r="E229" s="394"/>
      <c r="F229" s="382">
        <v>1</v>
      </c>
      <c r="G229" s="383"/>
      <c r="H229" s="384"/>
      <c r="I229" s="385"/>
      <c r="J229" s="386"/>
    </row>
    <row r="230" spans="3:10" ht="30" customHeight="1" x14ac:dyDescent="0.25">
      <c r="C230" s="394"/>
      <c r="D230" s="394"/>
      <c r="E230" s="394"/>
      <c r="F230" s="382">
        <v>1</v>
      </c>
      <c r="G230" s="383"/>
      <c r="H230" s="384"/>
      <c r="I230" s="385"/>
      <c r="J230" s="386"/>
    </row>
    <row r="231" spans="3:10" ht="30" customHeight="1" x14ac:dyDescent="0.25">
      <c r="C231" s="394"/>
      <c r="D231" s="394"/>
      <c r="E231" s="394"/>
      <c r="F231" s="382">
        <v>1</v>
      </c>
      <c r="G231" s="383"/>
      <c r="H231" s="384"/>
      <c r="I231" s="385"/>
      <c r="J231" s="386"/>
    </row>
    <row r="232" spans="3:10" ht="30" customHeight="1" x14ac:dyDescent="0.25">
      <c r="C232" s="394"/>
      <c r="D232" s="394"/>
      <c r="E232" s="394"/>
      <c r="F232" s="382">
        <v>1</v>
      </c>
      <c r="G232" s="383"/>
      <c r="H232" s="384"/>
      <c r="I232" s="385"/>
      <c r="J232" s="386"/>
    </row>
    <row r="233" spans="3:10" ht="30" customHeight="1" x14ac:dyDescent="0.25">
      <c r="C233" s="394"/>
      <c r="D233" s="394"/>
      <c r="E233" s="394"/>
      <c r="F233" s="382">
        <v>1</v>
      </c>
      <c r="G233" s="383"/>
      <c r="H233" s="384"/>
      <c r="I233" s="385"/>
      <c r="J233" s="386"/>
    </row>
    <row r="234" spans="3:10" ht="30" customHeight="1" x14ac:dyDescent="0.25">
      <c r="C234" s="394"/>
      <c r="D234" s="394"/>
      <c r="E234" s="394"/>
      <c r="F234" s="382">
        <v>1</v>
      </c>
      <c r="G234" s="383"/>
      <c r="H234" s="384"/>
      <c r="I234" s="385"/>
      <c r="J234" s="386"/>
    </row>
    <row r="235" spans="3:10" ht="30" customHeight="1" x14ac:dyDescent="0.25">
      <c r="C235" s="394"/>
      <c r="D235" s="394"/>
      <c r="E235" s="394"/>
      <c r="F235" s="382">
        <v>1</v>
      </c>
      <c r="G235" s="383"/>
      <c r="H235" s="384"/>
      <c r="I235" s="385"/>
      <c r="J235" s="386"/>
    </row>
    <row r="236" spans="3:10" ht="30" customHeight="1" x14ac:dyDescent="0.25">
      <c r="C236" s="394"/>
      <c r="D236" s="394"/>
      <c r="E236" s="394"/>
      <c r="F236" s="382">
        <v>1</v>
      </c>
      <c r="G236" s="383"/>
      <c r="H236" s="384"/>
      <c r="I236" s="385"/>
      <c r="J236" s="386"/>
    </row>
    <row r="237" spans="3:10" ht="30" customHeight="1" x14ac:dyDescent="0.25">
      <c r="C237" s="394"/>
      <c r="D237" s="394"/>
      <c r="E237" s="394"/>
      <c r="F237" s="382">
        <v>1</v>
      </c>
      <c r="G237" s="383"/>
      <c r="H237" s="384"/>
      <c r="I237" s="385"/>
      <c r="J237" s="386"/>
    </row>
    <row r="238" spans="3:10" ht="30" customHeight="1" x14ac:dyDescent="0.25">
      <c r="C238" s="394"/>
      <c r="D238" s="394"/>
      <c r="E238" s="394"/>
      <c r="F238" s="382">
        <v>1</v>
      </c>
      <c r="G238" s="383"/>
      <c r="H238" s="384"/>
      <c r="I238" s="385"/>
      <c r="J238" s="386"/>
    </row>
    <row r="239" spans="3:10" ht="30" customHeight="1" x14ac:dyDescent="0.25">
      <c r="C239" s="394"/>
      <c r="D239" s="394"/>
      <c r="E239" s="394"/>
      <c r="F239" s="382">
        <v>1</v>
      </c>
      <c r="G239" s="383"/>
      <c r="H239" s="384"/>
      <c r="I239" s="385"/>
      <c r="J239" s="386"/>
    </row>
    <row r="240" spans="3:10" ht="30" customHeight="1" x14ac:dyDescent="0.25">
      <c r="C240" s="394"/>
      <c r="D240" s="394"/>
      <c r="E240" s="394"/>
      <c r="F240" s="382">
        <v>1</v>
      </c>
      <c r="G240" s="383"/>
      <c r="H240" s="384"/>
      <c r="I240" s="385"/>
      <c r="J240" s="386"/>
    </row>
    <row r="241" spans="3:10" ht="30" customHeight="1" x14ac:dyDescent="0.25">
      <c r="C241" s="394"/>
      <c r="D241" s="394"/>
      <c r="E241" s="394"/>
      <c r="F241" s="382">
        <v>1</v>
      </c>
      <c r="G241" s="383"/>
      <c r="H241" s="384"/>
      <c r="I241" s="385"/>
      <c r="J241" s="386"/>
    </row>
    <row r="242" spans="3:10" ht="30" customHeight="1" x14ac:dyDescent="0.25">
      <c r="C242" s="394"/>
      <c r="D242" s="394"/>
      <c r="E242" s="394"/>
      <c r="F242" s="382">
        <v>1</v>
      </c>
      <c r="G242" s="383"/>
      <c r="H242" s="384"/>
      <c r="I242" s="385"/>
      <c r="J242" s="386"/>
    </row>
    <row r="243" spans="3:10" ht="30" customHeight="1" x14ac:dyDescent="0.25">
      <c r="C243" s="394"/>
      <c r="D243" s="394"/>
      <c r="E243" s="394"/>
      <c r="F243" s="382">
        <v>1</v>
      </c>
      <c r="G243" s="383"/>
      <c r="H243" s="384"/>
      <c r="I243" s="385"/>
      <c r="J243" s="386"/>
    </row>
    <row r="244" spans="3:10" ht="30" customHeight="1" x14ac:dyDescent="0.25">
      <c r="C244" s="394"/>
      <c r="D244" s="394"/>
      <c r="E244" s="394"/>
      <c r="F244" s="382">
        <v>1</v>
      </c>
      <c r="G244" s="383"/>
      <c r="H244" s="384"/>
      <c r="I244" s="385"/>
      <c r="J244" s="386"/>
    </row>
    <row r="245" spans="3:10" ht="30" customHeight="1" x14ac:dyDescent="0.25">
      <c r="C245" s="394"/>
      <c r="D245" s="394"/>
      <c r="E245" s="394"/>
      <c r="F245" s="382">
        <v>1</v>
      </c>
      <c r="G245" s="383"/>
      <c r="H245" s="384"/>
      <c r="I245" s="385"/>
      <c r="J245" s="386"/>
    </row>
    <row r="246" spans="3:10" ht="30" customHeight="1" x14ac:dyDescent="0.25">
      <c r="C246" s="394"/>
      <c r="D246" s="394"/>
      <c r="E246" s="394"/>
      <c r="F246" s="382">
        <v>1</v>
      </c>
      <c r="G246" s="383"/>
      <c r="H246" s="384"/>
      <c r="I246" s="385"/>
      <c r="J246" s="386"/>
    </row>
    <row r="247" spans="3:10" ht="30" customHeight="1" x14ac:dyDescent="0.25">
      <c r="C247" s="394"/>
      <c r="D247" s="394"/>
      <c r="E247" s="394"/>
      <c r="F247" s="382">
        <v>1</v>
      </c>
      <c r="G247" s="383"/>
      <c r="H247" s="384"/>
      <c r="I247" s="385"/>
      <c r="J247" s="386"/>
    </row>
    <row r="248" spans="3:10" ht="30" customHeight="1" x14ac:dyDescent="0.25">
      <c r="C248" s="394"/>
      <c r="D248" s="394"/>
      <c r="E248" s="394"/>
      <c r="F248" s="382">
        <v>1</v>
      </c>
      <c r="G248" s="383"/>
      <c r="H248" s="384"/>
      <c r="I248" s="385"/>
      <c r="J248" s="386"/>
    </row>
    <row r="249" spans="3:10" ht="30" customHeight="1" x14ac:dyDescent="0.25">
      <c r="C249" s="394"/>
      <c r="D249" s="394"/>
      <c r="E249" s="394"/>
      <c r="F249" s="382">
        <v>1</v>
      </c>
      <c r="G249" s="383"/>
      <c r="H249" s="384"/>
      <c r="I249" s="385"/>
      <c r="J249" s="386"/>
    </row>
    <row r="250" spans="3:10" ht="30" customHeight="1" x14ac:dyDescent="0.25">
      <c r="C250" s="394"/>
      <c r="D250" s="394"/>
      <c r="E250" s="394"/>
      <c r="F250" s="382">
        <v>1</v>
      </c>
      <c r="G250" s="383"/>
      <c r="H250" s="384"/>
      <c r="I250" s="385"/>
      <c r="J250" s="386"/>
    </row>
    <row r="251" spans="3:10" ht="30" customHeight="1" x14ac:dyDescent="0.25">
      <c r="C251" s="394"/>
      <c r="D251" s="394"/>
      <c r="E251" s="394"/>
      <c r="F251" s="382">
        <v>1</v>
      </c>
      <c r="G251" s="383"/>
      <c r="H251" s="384"/>
      <c r="I251" s="385"/>
      <c r="J251" s="386"/>
    </row>
    <row r="252" spans="3:10" ht="30" customHeight="1" x14ac:dyDescent="0.25">
      <c r="C252" s="394"/>
      <c r="D252" s="394"/>
      <c r="E252" s="394"/>
      <c r="F252" s="382">
        <v>1</v>
      </c>
      <c r="G252" s="383"/>
      <c r="H252" s="384"/>
      <c r="I252" s="385"/>
      <c r="J252" s="386"/>
    </row>
    <row r="253" spans="3:10" ht="30" customHeight="1" x14ac:dyDescent="0.25">
      <c r="C253" s="394"/>
      <c r="D253" s="394"/>
      <c r="E253" s="394"/>
      <c r="F253" s="382">
        <v>1</v>
      </c>
      <c r="G253" s="383"/>
      <c r="H253" s="384"/>
      <c r="I253" s="385"/>
      <c r="J253" s="386"/>
    </row>
    <row r="254" spans="3:10" ht="30" customHeight="1" x14ac:dyDescent="0.25">
      <c r="C254" s="394"/>
      <c r="D254" s="394"/>
      <c r="E254" s="394"/>
      <c r="F254" s="382">
        <v>1</v>
      </c>
      <c r="G254" s="383"/>
      <c r="H254" s="384"/>
      <c r="I254" s="385"/>
      <c r="J254" s="386"/>
    </row>
    <row r="255" spans="3:10" ht="30" customHeight="1" x14ac:dyDescent="0.25">
      <c r="C255" s="394"/>
      <c r="D255" s="394"/>
      <c r="E255" s="394"/>
      <c r="F255" s="382">
        <v>1</v>
      </c>
      <c r="G255" s="383"/>
      <c r="H255" s="384"/>
      <c r="I255" s="385"/>
      <c r="J255" s="386"/>
    </row>
    <row r="256" spans="3:10" ht="30" customHeight="1" x14ac:dyDescent="0.25">
      <c r="C256" s="394"/>
      <c r="D256" s="394"/>
      <c r="E256" s="394"/>
      <c r="F256" s="382">
        <v>1</v>
      </c>
      <c r="G256" s="383"/>
      <c r="H256" s="384"/>
      <c r="I256" s="385"/>
      <c r="J256" s="386"/>
    </row>
    <row r="257" spans="3:10" ht="30" customHeight="1" x14ac:dyDescent="0.25">
      <c r="C257" s="394"/>
      <c r="D257" s="394"/>
      <c r="E257" s="394"/>
      <c r="F257" s="382">
        <v>1</v>
      </c>
      <c r="G257" s="383"/>
      <c r="H257" s="384"/>
      <c r="I257" s="385"/>
      <c r="J257" s="386"/>
    </row>
    <row r="258" spans="3:10" ht="30" customHeight="1" x14ac:dyDescent="0.25">
      <c r="C258" s="394"/>
      <c r="D258" s="394"/>
      <c r="E258" s="394"/>
      <c r="F258" s="382">
        <v>1</v>
      </c>
      <c r="G258" s="383"/>
      <c r="H258" s="384"/>
      <c r="I258" s="385"/>
      <c r="J258" s="386"/>
    </row>
    <row r="259" spans="3:10" ht="30" customHeight="1" x14ac:dyDescent="0.25">
      <c r="C259" s="394"/>
      <c r="D259" s="394"/>
      <c r="E259" s="394"/>
      <c r="F259" s="382">
        <v>1</v>
      </c>
      <c r="G259" s="383"/>
      <c r="H259" s="384"/>
      <c r="I259" s="385"/>
      <c r="J259" s="386"/>
    </row>
    <row r="260" spans="3:10" ht="30" customHeight="1" x14ac:dyDescent="0.25">
      <c r="C260" s="394"/>
      <c r="D260" s="394"/>
      <c r="E260" s="394"/>
      <c r="F260" s="382">
        <v>1</v>
      </c>
      <c r="G260" s="383"/>
      <c r="H260" s="384"/>
      <c r="I260" s="385"/>
      <c r="J260" s="386"/>
    </row>
    <row r="261" spans="3:10" ht="30" customHeight="1" x14ac:dyDescent="0.25">
      <c r="C261" s="394"/>
      <c r="D261" s="394"/>
      <c r="E261" s="394"/>
      <c r="F261" s="382">
        <v>1</v>
      </c>
      <c r="G261" s="383"/>
      <c r="H261" s="384"/>
      <c r="I261" s="385"/>
      <c r="J261" s="386"/>
    </row>
    <row r="262" spans="3:10" ht="30" customHeight="1" x14ac:dyDescent="0.25">
      <c r="C262" s="394"/>
      <c r="D262" s="394"/>
      <c r="E262" s="394"/>
      <c r="F262" s="382">
        <v>1</v>
      </c>
      <c r="G262" s="383"/>
      <c r="H262" s="384"/>
      <c r="I262" s="385"/>
      <c r="J262" s="386"/>
    </row>
    <row r="263" spans="3:10" ht="30" customHeight="1" x14ac:dyDescent="0.25">
      <c r="C263" s="394"/>
      <c r="D263" s="394"/>
      <c r="E263" s="394"/>
      <c r="F263" s="382">
        <v>1</v>
      </c>
      <c r="G263" s="383"/>
      <c r="H263" s="384"/>
      <c r="I263" s="385"/>
      <c r="J263" s="386"/>
    </row>
    <row r="264" spans="3:10" ht="30" customHeight="1" x14ac:dyDescent="0.25">
      <c r="C264" s="394"/>
      <c r="D264" s="394"/>
      <c r="E264" s="394"/>
      <c r="F264" s="382">
        <v>1</v>
      </c>
      <c r="G264" s="383"/>
      <c r="H264" s="384"/>
      <c r="I264" s="385"/>
      <c r="J264" s="386"/>
    </row>
    <row r="265" spans="3:10" ht="30" customHeight="1" x14ac:dyDescent="0.25">
      <c r="C265" s="394"/>
      <c r="D265" s="394"/>
      <c r="E265" s="394"/>
      <c r="F265" s="382">
        <v>1</v>
      </c>
      <c r="G265" s="383"/>
      <c r="H265" s="384"/>
      <c r="I265" s="385"/>
      <c r="J265" s="386"/>
    </row>
    <row r="266" spans="3:10" ht="30" customHeight="1" x14ac:dyDescent="0.25">
      <c r="C266" s="394"/>
      <c r="D266" s="394"/>
      <c r="E266" s="394"/>
      <c r="F266" s="382">
        <v>1</v>
      </c>
      <c r="G266" s="383"/>
      <c r="H266" s="384"/>
      <c r="I266" s="385"/>
      <c r="J266" s="386"/>
    </row>
    <row r="267" spans="3:10" ht="30" customHeight="1" x14ac:dyDescent="0.25">
      <c r="C267" s="394"/>
      <c r="D267" s="394"/>
      <c r="E267" s="394"/>
      <c r="F267" s="382">
        <v>1</v>
      </c>
      <c r="G267" s="383"/>
      <c r="H267" s="384"/>
      <c r="I267" s="385"/>
      <c r="J267" s="386"/>
    </row>
    <row r="268" spans="3:10" ht="30" customHeight="1" x14ac:dyDescent="0.25">
      <c r="C268" s="394"/>
      <c r="D268" s="394"/>
      <c r="E268" s="394"/>
      <c r="F268" s="382">
        <v>1</v>
      </c>
      <c r="G268" s="383"/>
      <c r="H268" s="384"/>
      <c r="I268" s="385"/>
      <c r="J268" s="386"/>
    </row>
    <row r="269" spans="3:10" ht="30" customHeight="1" x14ac:dyDescent="0.25">
      <c r="C269" s="394"/>
      <c r="D269" s="394"/>
      <c r="E269" s="394"/>
      <c r="F269" s="382">
        <v>1</v>
      </c>
      <c r="G269" s="383"/>
      <c r="H269" s="384"/>
      <c r="I269" s="385"/>
      <c r="J269" s="386"/>
    </row>
    <row r="270" spans="3:10" ht="30" customHeight="1" x14ac:dyDescent="0.25">
      <c r="C270" s="394"/>
      <c r="D270" s="394"/>
      <c r="E270" s="394"/>
      <c r="F270" s="382">
        <v>1</v>
      </c>
      <c r="G270" s="383"/>
      <c r="H270" s="384"/>
      <c r="I270" s="385"/>
      <c r="J270" s="386"/>
    </row>
    <row r="271" spans="3:10" ht="30" customHeight="1" x14ac:dyDescent="0.25">
      <c r="C271" s="394"/>
      <c r="D271" s="394"/>
      <c r="E271" s="394"/>
      <c r="F271" s="382">
        <v>1</v>
      </c>
      <c r="G271" s="383"/>
      <c r="H271" s="384"/>
      <c r="I271" s="385"/>
      <c r="J271" s="386"/>
    </row>
    <row r="272" spans="3:10" ht="30" customHeight="1" x14ac:dyDescent="0.25">
      <c r="C272" s="394"/>
      <c r="D272" s="394"/>
      <c r="E272" s="394"/>
      <c r="F272" s="382">
        <v>1</v>
      </c>
      <c r="G272" s="383"/>
      <c r="H272" s="384"/>
      <c r="I272" s="385"/>
      <c r="J272" s="386"/>
    </row>
    <row r="273" spans="3:10" ht="30" customHeight="1" x14ac:dyDescent="0.25">
      <c r="C273" s="394"/>
      <c r="D273" s="394"/>
      <c r="E273" s="394"/>
      <c r="F273" s="382">
        <v>1</v>
      </c>
      <c r="G273" s="383"/>
      <c r="H273" s="384"/>
      <c r="I273" s="385"/>
      <c r="J273" s="386"/>
    </row>
    <row r="274" spans="3:10" ht="30" customHeight="1" x14ac:dyDescent="0.25">
      <c r="C274" s="394"/>
      <c r="D274" s="394"/>
      <c r="E274" s="394"/>
      <c r="F274" s="382">
        <v>1</v>
      </c>
      <c r="G274" s="383"/>
      <c r="H274" s="384"/>
      <c r="I274" s="385"/>
      <c r="J274" s="386"/>
    </row>
    <row r="275" spans="3:10" ht="30" customHeight="1" x14ac:dyDescent="0.25">
      <c r="C275" s="394"/>
      <c r="D275" s="394"/>
      <c r="E275" s="394"/>
      <c r="F275" s="382">
        <v>1</v>
      </c>
      <c r="G275" s="383"/>
      <c r="H275" s="384"/>
      <c r="I275" s="385"/>
      <c r="J275" s="386"/>
    </row>
    <row r="276" spans="3:10" ht="30" customHeight="1" x14ac:dyDescent="0.25">
      <c r="C276" s="394"/>
      <c r="D276" s="394"/>
      <c r="E276" s="394"/>
      <c r="F276" s="382">
        <v>1</v>
      </c>
      <c r="G276" s="383"/>
      <c r="H276" s="384"/>
      <c r="I276" s="385"/>
      <c r="J276" s="386"/>
    </row>
    <row r="277" spans="3:10" ht="30" customHeight="1" x14ac:dyDescent="0.25">
      <c r="C277" s="394"/>
      <c r="D277" s="394"/>
      <c r="E277" s="394"/>
      <c r="F277" s="382">
        <v>1</v>
      </c>
      <c r="G277" s="383"/>
      <c r="H277" s="384"/>
      <c r="I277" s="385"/>
      <c r="J277" s="386"/>
    </row>
    <row r="278" spans="3:10" ht="30" customHeight="1" x14ac:dyDescent="0.25">
      <c r="C278" s="394"/>
      <c r="D278" s="394"/>
      <c r="E278" s="394"/>
      <c r="F278" s="382">
        <v>1</v>
      </c>
      <c r="G278" s="383"/>
      <c r="H278" s="384"/>
      <c r="I278" s="385"/>
      <c r="J278" s="386"/>
    </row>
    <row r="279" spans="3:10" ht="30" customHeight="1" x14ac:dyDescent="0.25">
      <c r="C279" s="394"/>
      <c r="D279" s="394"/>
      <c r="E279" s="394"/>
      <c r="F279" s="382">
        <v>1</v>
      </c>
      <c r="G279" s="383"/>
      <c r="H279" s="384"/>
      <c r="I279" s="385"/>
      <c r="J279" s="386"/>
    </row>
    <row r="280" spans="3:10" ht="30" customHeight="1" x14ac:dyDescent="0.25">
      <c r="C280" s="394"/>
      <c r="D280" s="394"/>
      <c r="E280" s="394"/>
      <c r="F280" s="382">
        <v>1</v>
      </c>
      <c r="G280" s="383"/>
      <c r="H280" s="384"/>
      <c r="I280" s="385"/>
      <c r="J280" s="386"/>
    </row>
    <row r="281" spans="3:10" ht="30" customHeight="1" x14ac:dyDescent="0.25">
      <c r="C281" s="394"/>
      <c r="D281" s="394"/>
      <c r="E281" s="394"/>
      <c r="F281" s="382">
        <v>1</v>
      </c>
      <c r="G281" s="383"/>
      <c r="H281" s="384"/>
      <c r="I281" s="385"/>
      <c r="J281" s="386"/>
    </row>
    <row r="282" spans="3:10" ht="30" customHeight="1" x14ac:dyDescent="0.25">
      <c r="C282" s="394"/>
      <c r="D282" s="394"/>
      <c r="E282" s="394"/>
      <c r="F282" s="382">
        <v>1</v>
      </c>
      <c r="G282" s="383"/>
      <c r="H282" s="384"/>
      <c r="I282" s="385"/>
      <c r="J282" s="386"/>
    </row>
    <row r="283" spans="3:10" ht="30" customHeight="1" x14ac:dyDescent="0.25">
      <c r="C283" s="394"/>
      <c r="D283" s="394"/>
      <c r="E283" s="394"/>
      <c r="F283" s="382">
        <v>1</v>
      </c>
      <c r="G283" s="383"/>
      <c r="H283" s="384"/>
      <c r="I283" s="385"/>
      <c r="J283" s="386"/>
    </row>
    <row r="284" spans="3:10" ht="30" customHeight="1" x14ac:dyDescent="0.25">
      <c r="C284" s="394"/>
      <c r="D284" s="394"/>
      <c r="E284" s="394"/>
      <c r="F284" s="382">
        <v>1</v>
      </c>
      <c r="G284" s="383"/>
      <c r="H284" s="384"/>
      <c r="I284" s="385"/>
      <c r="J284" s="386"/>
    </row>
    <row r="285" spans="3:10" ht="30" customHeight="1" x14ac:dyDescent="0.25">
      <c r="C285" s="394"/>
      <c r="D285" s="394"/>
      <c r="E285" s="394"/>
      <c r="F285" s="382">
        <v>1</v>
      </c>
      <c r="G285" s="383"/>
      <c r="H285" s="384"/>
      <c r="I285" s="385"/>
      <c r="J285" s="386"/>
    </row>
    <row r="286" spans="3:10" ht="30" customHeight="1" x14ac:dyDescent="0.25">
      <c r="C286" s="394"/>
      <c r="D286" s="394"/>
      <c r="E286" s="394"/>
      <c r="F286" s="382">
        <v>1</v>
      </c>
      <c r="G286" s="383"/>
      <c r="H286" s="384"/>
      <c r="I286" s="385"/>
      <c r="J286" s="386"/>
    </row>
    <row r="287" spans="3:10" ht="30" customHeight="1" x14ac:dyDescent="0.25">
      <c r="C287" s="394"/>
      <c r="D287" s="394"/>
      <c r="E287" s="394"/>
      <c r="F287" s="382">
        <v>1</v>
      </c>
      <c r="G287" s="383"/>
      <c r="H287" s="384"/>
      <c r="I287" s="385"/>
      <c r="J287" s="386"/>
    </row>
    <row r="288" spans="3:10" ht="30" customHeight="1" x14ac:dyDescent="0.25">
      <c r="C288" s="394"/>
      <c r="D288" s="394"/>
      <c r="E288" s="394"/>
      <c r="F288" s="382">
        <v>1</v>
      </c>
      <c r="G288" s="383"/>
      <c r="H288" s="384"/>
      <c r="I288" s="385"/>
      <c r="J288" s="386"/>
    </row>
    <row r="289" spans="3:10" ht="30" customHeight="1" x14ac:dyDescent="0.25">
      <c r="C289" s="394"/>
      <c r="D289" s="394"/>
      <c r="E289" s="394"/>
      <c r="F289" s="382">
        <v>1</v>
      </c>
      <c r="G289" s="383"/>
      <c r="H289" s="384"/>
      <c r="I289" s="385"/>
      <c r="J289" s="386"/>
    </row>
    <row r="290" spans="3:10" ht="30" customHeight="1" x14ac:dyDescent="0.25">
      <c r="C290" s="394"/>
      <c r="D290" s="394"/>
      <c r="E290" s="394"/>
      <c r="F290" s="382">
        <v>1</v>
      </c>
      <c r="G290" s="383"/>
      <c r="H290" s="384"/>
      <c r="I290" s="385"/>
      <c r="J290" s="386"/>
    </row>
    <row r="291" spans="3:10" ht="30" customHeight="1" x14ac:dyDescent="0.25">
      <c r="C291" s="394"/>
      <c r="D291" s="394"/>
      <c r="E291" s="394"/>
      <c r="F291" s="382">
        <v>1</v>
      </c>
      <c r="G291" s="383"/>
      <c r="H291" s="384"/>
      <c r="I291" s="385"/>
      <c r="J291" s="386"/>
    </row>
    <row r="292" spans="3:10" ht="30" customHeight="1" x14ac:dyDescent="0.25">
      <c r="C292" s="394"/>
      <c r="D292" s="394"/>
      <c r="E292" s="394"/>
      <c r="F292" s="382">
        <v>1</v>
      </c>
      <c r="G292" s="383"/>
      <c r="H292" s="384"/>
      <c r="I292" s="385"/>
      <c r="J292" s="386"/>
    </row>
    <row r="293" spans="3:10" ht="30" customHeight="1" x14ac:dyDescent="0.25">
      <c r="C293" s="394"/>
      <c r="D293" s="394"/>
      <c r="E293" s="394"/>
      <c r="F293" s="382">
        <v>1</v>
      </c>
      <c r="G293" s="383"/>
      <c r="H293" s="384"/>
      <c r="I293" s="385"/>
      <c r="J293" s="386"/>
    </row>
    <row r="294" spans="3:10" ht="30" customHeight="1" x14ac:dyDescent="0.25">
      <c r="C294" s="394"/>
      <c r="D294" s="394"/>
      <c r="E294" s="394"/>
      <c r="F294" s="382">
        <v>1</v>
      </c>
      <c r="G294" s="383"/>
      <c r="H294" s="384"/>
      <c r="I294" s="385"/>
      <c r="J294" s="386"/>
    </row>
    <row r="295" spans="3:10" ht="30" customHeight="1" x14ac:dyDescent="0.25">
      <c r="C295" s="394"/>
      <c r="D295" s="394"/>
      <c r="E295" s="394"/>
      <c r="F295" s="382">
        <v>1</v>
      </c>
      <c r="G295" s="383"/>
      <c r="H295" s="384"/>
      <c r="I295" s="385"/>
      <c r="J295" s="386"/>
    </row>
    <row r="296" spans="3:10" ht="30" customHeight="1" x14ac:dyDescent="0.25">
      <c r="C296" s="394"/>
      <c r="D296" s="394"/>
      <c r="E296" s="394"/>
      <c r="F296" s="382">
        <v>1</v>
      </c>
      <c r="G296" s="383"/>
      <c r="H296" s="384"/>
      <c r="I296" s="385"/>
      <c r="J296" s="386"/>
    </row>
    <row r="297" spans="3:10" ht="30" customHeight="1" x14ac:dyDescent="0.25">
      <c r="C297" s="394"/>
      <c r="D297" s="394"/>
      <c r="E297" s="394"/>
      <c r="F297" s="382">
        <v>1</v>
      </c>
      <c r="G297" s="383"/>
      <c r="H297" s="384"/>
      <c r="I297" s="385"/>
      <c r="J297" s="386"/>
    </row>
    <row r="298" spans="3:10" ht="30" customHeight="1" x14ac:dyDescent="0.25">
      <c r="C298" s="394"/>
      <c r="D298" s="394"/>
      <c r="E298" s="394"/>
      <c r="F298" s="382">
        <v>1</v>
      </c>
      <c r="G298" s="383"/>
      <c r="H298" s="384"/>
      <c r="I298" s="385"/>
      <c r="J298" s="386"/>
    </row>
    <row r="299" spans="3:10" ht="30" customHeight="1" x14ac:dyDescent="0.25">
      <c r="C299" s="394"/>
      <c r="D299" s="394"/>
      <c r="E299" s="394"/>
      <c r="F299" s="382">
        <v>1</v>
      </c>
      <c r="G299" s="383"/>
      <c r="H299" s="384"/>
      <c r="I299" s="385"/>
      <c r="J299" s="386"/>
    </row>
    <row r="300" spans="3:10" ht="30" customHeight="1" x14ac:dyDescent="0.25">
      <c r="C300" s="394"/>
      <c r="D300" s="394"/>
      <c r="E300" s="394"/>
      <c r="F300" s="382">
        <v>1</v>
      </c>
      <c r="G300" s="383"/>
      <c r="H300" s="384"/>
      <c r="I300" s="385"/>
      <c r="J300" s="386"/>
    </row>
    <row r="301" spans="3:10" ht="30" customHeight="1" x14ac:dyDescent="0.25">
      <c r="C301" s="394"/>
      <c r="D301" s="394"/>
      <c r="E301" s="394"/>
      <c r="F301" s="382">
        <v>1</v>
      </c>
      <c r="G301" s="383"/>
      <c r="H301" s="384"/>
      <c r="I301" s="385"/>
      <c r="J301" s="386"/>
    </row>
    <row r="302" spans="3:10" ht="30" customHeight="1" x14ac:dyDescent="0.25">
      <c r="C302" s="394"/>
      <c r="D302" s="394"/>
      <c r="E302" s="394"/>
      <c r="F302" s="382">
        <v>1</v>
      </c>
      <c r="G302" s="383"/>
      <c r="H302" s="384"/>
      <c r="I302" s="385"/>
      <c r="J302" s="386"/>
    </row>
    <row r="303" spans="3:10" ht="30" customHeight="1" x14ac:dyDescent="0.25">
      <c r="C303" s="394"/>
      <c r="D303" s="394"/>
      <c r="E303" s="394"/>
      <c r="F303" s="382">
        <v>1</v>
      </c>
      <c r="G303" s="383"/>
      <c r="H303" s="384"/>
      <c r="I303" s="385"/>
      <c r="J303" s="386"/>
    </row>
    <row r="304" spans="3:10" ht="30" customHeight="1" x14ac:dyDescent="0.25">
      <c r="C304" s="394"/>
      <c r="D304" s="394"/>
      <c r="E304" s="394"/>
      <c r="F304" s="382">
        <v>1</v>
      </c>
      <c r="G304" s="383"/>
      <c r="H304" s="384"/>
      <c r="I304" s="385"/>
      <c r="J304" s="386"/>
    </row>
    <row r="305" spans="3:10" ht="30" customHeight="1" x14ac:dyDescent="0.25">
      <c r="C305" s="394"/>
      <c r="D305" s="394"/>
      <c r="E305" s="394"/>
      <c r="F305" s="382">
        <v>1</v>
      </c>
      <c r="G305" s="383"/>
      <c r="H305" s="384"/>
      <c r="I305" s="385"/>
      <c r="J305" s="386"/>
    </row>
    <row r="306" spans="3:10" ht="30" customHeight="1" x14ac:dyDescent="0.25">
      <c r="C306" s="394"/>
      <c r="D306" s="394"/>
      <c r="E306" s="394"/>
      <c r="F306" s="382">
        <v>1</v>
      </c>
      <c r="G306" s="383"/>
      <c r="H306" s="384"/>
      <c r="I306" s="385"/>
      <c r="J306" s="386"/>
    </row>
    <row r="307" spans="3:10" ht="30" customHeight="1" x14ac:dyDescent="0.25">
      <c r="C307" s="394"/>
      <c r="D307" s="394"/>
      <c r="E307" s="394"/>
      <c r="F307" s="382">
        <v>1</v>
      </c>
      <c r="G307" s="383"/>
      <c r="H307" s="384"/>
      <c r="I307" s="385"/>
      <c r="J307" s="386"/>
    </row>
    <row r="308" spans="3:10" ht="30" customHeight="1" x14ac:dyDescent="0.25">
      <c r="C308" s="394"/>
      <c r="D308" s="394"/>
      <c r="E308" s="394"/>
      <c r="F308" s="382">
        <v>1</v>
      </c>
      <c r="G308" s="383"/>
      <c r="H308" s="384"/>
      <c r="I308" s="385"/>
      <c r="J308" s="386"/>
    </row>
    <row r="309" spans="3:10" ht="30" customHeight="1" x14ac:dyDescent="0.25">
      <c r="C309" s="394"/>
      <c r="D309" s="394"/>
      <c r="E309" s="394"/>
      <c r="F309" s="382">
        <v>1</v>
      </c>
      <c r="G309" s="383"/>
      <c r="H309" s="384"/>
      <c r="I309" s="385"/>
      <c r="J309" s="386"/>
    </row>
    <row r="310" spans="3:10" ht="30" customHeight="1" x14ac:dyDescent="0.25">
      <c r="C310" s="394"/>
      <c r="D310" s="394"/>
      <c r="E310" s="394"/>
      <c r="F310" s="382">
        <v>1</v>
      </c>
      <c r="G310" s="383"/>
      <c r="H310" s="384"/>
      <c r="I310" s="385"/>
      <c r="J310" s="386"/>
    </row>
    <row r="311" spans="3:10" ht="30" customHeight="1" x14ac:dyDescent="0.25">
      <c r="C311" s="394"/>
      <c r="D311" s="394"/>
      <c r="E311" s="394"/>
      <c r="F311" s="382">
        <v>1</v>
      </c>
      <c r="G311" s="383"/>
      <c r="H311" s="384"/>
      <c r="I311" s="385"/>
      <c r="J311" s="386"/>
    </row>
    <row r="312" spans="3:10" ht="30" customHeight="1" x14ac:dyDescent="0.25">
      <c r="C312" s="394"/>
      <c r="D312" s="394"/>
      <c r="E312" s="394"/>
      <c r="F312" s="382">
        <v>1</v>
      </c>
      <c r="G312" s="383"/>
      <c r="H312" s="384"/>
      <c r="I312" s="385"/>
      <c r="J312" s="386"/>
    </row>
    <row r="313" spans="3:10" ht="30" customHeight="1" x14ac:dyDescent="0.25">
      <c r="C313" s="394"/>
      <c r="D313" s="394"/>
      <c r="E313" s="394"/>
      <c r="F313" s="382">
        <v>1</v>
      </c>
      <c r="G313" s="383"/>
      <c r="H313" s="384"/>
      <c r="I313" s="385"/>
      <c r="J313" s="386"/>
    </row>
    <row r="314" spans="3:10" ht="30" customHeight="1" x14ac:dyDescent="0.25">
      <c r="C314" s="394"/>
      <c r="D314" s="394"/>
      <c r="E314" s="394"/>
      <c r="F314" s="382">
        <v>1</v>
      </c>
      <c r="G314" s="383"/>
      <c r="H314" s="384"/>
      <c r="I314" s="385"/>
      <c r="J314" s="386"/>
    </row>
    <row r="315" spans="3:10" ht="30" customHeight="1" x14ac:dyDescent="0.25">
      <c r="C315" s="394"/>
      <c r="D315" s="394"/>
      <c r="E315" s="394"/>
      <c r="F315" s="382">
        <v>1</v>
      </c>
      <c r="G315" s="383"/>
      <c r="H315" s="384"/>
      <c r="I315" s="385"/>
      <c r="J315" s="386"/>
    </row>
    <row r="316" spans="3:10" ht="30" customHeight="1" x14ac:dyDescent="0.25">
      <c r="C316" s="394"/>
      <c r="D316" s="394"/>
      <c r="E316" s="394"/>
      <c r="F316" s="382">
        <v>1</v>
      </c>
      <c r="G316" s="383"/>
      <c r="H316" s="384"/>
      <c r="I316" s="385"/>
      <c r="J316" s="386"/>
    </row>
    <row r="317" spans="3:10" ht="30" customHeight="1" x14ac:dyDescent="0.25">
      <c r="C317" s="394"/>
      <c r="D317" s="394"/>
      <c r="E317" s="394"/>
      <c r="F317" s="382">
        <v>1</v>
      </c>
      <c r="G317" s="383"/>
      <c r="H317" s="384"/>
      <c r="I317" s="385"/>
      <c r="J317" s="386"/>
    </row>
    <row r="318" spans="3:10" ht="30" customHeight="1" x14ac:dyDescent="0.25">
      <c r="C318" s="394"/>
      <c r="D318" s="394"/>
      <c r="E318" s="394"/>
      <c r="F318" s="382">
        <v>1</v>
      </c>
      <c r="G318" s="383"/>
      <c r="H318" s="384"/>
      <c r="I318" s="385"/>
      <c r="J318" s="386"/>
    </row>
    <row r="319" spans="3:10" ht="30" customHeight="1" x14ac:dyDescent="0.25">
      <c r="C319" s="394"/>
      <c r="D319" s="394"/>
      <c r="E319" s="394"/>
      <c r="F319" s="382">
        <v>1</v>
      </c>
      <c r="G319" s="383"/>
      <c r="H319" s="384"/>
      <c r="I319" s="385"/>
      <c r="J319" s="386"/>
    </row>
    <row r="320" spans="3:10" ht="30" customHeight="1" x14ac:dyDescent="0.25">
      <c r="C320" s="394"/>
      <c r="D320" s="394"/>
      <c r="E320" s="394"/>
      <c r="F320" s="382">
        <v>1</v>
      </c>
      <c r="G320" s="383"/>
      <c r="H320" s="384"/>
      <c r="I320" s="385"/>
      <c r="J320" s="386"/>
    </row>
    <row r="321" spans="3:10" ht="30" customHeight="1" x14ac:dyDescent="0.25">
      <c r="C321" s="394"/>
      <c r="D321" s="394"/>
      <c r="E321" s="394"/>
      <c r="F321" s="382">
        <v>1</v>
      </c>
      <c r="G321" s="383"/>
      <c r="H321" s="384"/>
      <c r="I321" s="385"/>
      <c r="J321" s="386"/>
    </row>
    <row r="322" spans="3:10" ht="30" customHeight="1" x14ac:dyDescent="0.25">
      <c r="C322" s="394"/>
      <c r="D322" s="394"/>
      <c r="E322" s="394"/>
      <c r="F322" s="382">
        <v>1</v>
      </c>
      <c r="G322" s="383"/>
      <c r="H322" s="384"/>
      <c r="I322" s="385"/>
      <c r="J322" s="386"/>
    </row>
    <row r="323" spans="3:10" ht="30" customHeight="1" x14ac:dyDescent="0.25">
      <c r="C323" s="394"/>
      <c r="D323" s="394"/>
      <c r="E323" s="394"/>
      <c r="F323" s="382">
        <v>1</v>
      </c>
      <c r="G323" s="383"/>
      <c r="H323" s="384"/>
      <c r="I323" s="385"/>
      <c r="J323" s="386"/>
    </row>
    <row r="324" spans="3:10" ht="30" customHeight="1" x14ac:dyDescent="0.25">
      <c r="C324" s="394"/>
      <c r="D324" s="394"/>
      <c r="E324" s="394"/>
      <c r="F324" s="382">
        <v>1</v>
      </c>
      <c r="G324" s="383"/>
      <c r="H324" s="384"/>
      <c r="I324" s="385"/>
      <c r="J324" s="386"/>
    </row>
    <row r="325" spans="3:10" ht="30" customHeight="1" x14ac:dyDescent="0.25">
      <c r="C325" s="394"/>
      <c r="D325" s="394"/>
      <c r="E325" s="394"/>
      <c r="F325" s="382">
        <v>1</v>
      </c>
      <c r="G325" s="383"/>
      <c r="H325" s="384"/>
      <c r="I325" s="385"/>
      <c r="J325" s="386"/>
    </row>
    <row r="326" spans="3:10" ht="30" customHeight="1" x14ac:dyDescent="0.25">
      <c r="C326" s="394"/>
      <c r="D326" s="394"/>
      <c r="E326" s="394"/>
      <c r="F326" s="382">
        <v>1</v>
      </c>
      <c r="G326" s="383"/>
      <c r="H326" s="384"/>
      <c r="I326" s="385"/>
      <c r="J326" s="386"/>
    </row>
    <row r="327" spans="3:10" ht="30" customHeight="1" x14ac:dyDescent="0.25">
      <c r="C327" s="394"/>
      <c r="D327" s="394"/>
      <c r="E327" s="394"/>
      <c r="F327" s="382">
        <v>1</v>
      </c>
      <c r="G327" s="383"/>
      <c r="H327" s="384"/>
      <c r="I327" s="385"/>
      <c r="J327" s="386"/>
    </row>
    <row r="328" spans="3:10" ht="30" customHeight="1" x14ac:dyDescent="0.25">
      <c r="C328" s="394"/>
      <c r="D328" s="394"/>
      <c r="E328" s="394"/>
      <c r="F328" s="382">
        <v>1</v>
      </c>
      <c r="G328" s="383"/>
      <c r="H328" s="384"/>
      <c r="I328" s="385"/>
      <c r="J328" s="386"/>
    </row>
    <row r="329" spans="3:10" ht="30" customHeight="1" x14ac:dyDescent="0.25">
      <c r="C329" s="394"/>
      <c r="D329" s="394"/>
      <c r="E329" s="394"/>
      <c r="F329" s="382">
        <v>1</v>
      </c>
      <c r="G329" s="383"/>
      <c r="H329" s="384"/>
      <c r="I329" s="385"/>
      <c r="J329" s="386"/>
    </row>
    <row r="330" spans="3:10" ht="30" customHeight="1" x14ac:dyDescent="0.25">
      <c r="C330" s="394"/>
      <c r="D330" s="394"/>
      <c r="E330" s="394"/>
      <c r="F330" s="382">
        <v>1</v>
      </c>
      <c r="G330" s="383"/>
      <c r="H330" s="384"/>
      <c r="I330" s="385"/>
      <c r="J330" s="386"/>
    </row>
    <row r="331" spans="3:10" ht="30" customHeight="1" x14ac:dyDescent="0.25">
      <c r="C331" s="394"/>
      <c r="D331" s="394"/>
      <c r="E331" s="394"/>
      <c r="F331" s="382">
        <v>1</v>
      </c>
      <c r="G331" s="383"/>
      <c r="H331" s="384"/>
      <c r="I331" s="385"/>
      <c r="J331" s="386"/>
    </row>
    <row r="332" spans="3:10" ht="30" customHeight="1" x14ac:dyDescent="0.25">
      <c r="C332" s="394"/>
      <c r="D332" s="394"/>
      <c r="E332" s="394"/>
      <c r="F332" s="382">
        <v>1</v>
      </c>
      <c r="G332" s="383"/>
      <c r="H332" s="384"/>
      <c r="I332" s="385"/>
      <c r="J332" s="386"/>
    </row>
    <row r="333" spans="3:10" ht="30" customHeight="1" x14ac:dyDescent="0.25">
      <c r="C333" s="394"/>
      <c r="D333" s="394"/>
      <c r="E333" s="394"/>
      <c r="F333" s="382">
        <v>1</v>
      </c>
      <c r="G333" s="383"/>
      <c r="H333" s="384"/>
      <c r="I333" s="385"/>
      <c r="J333" s="386"/>
    </row>
    <row r="334" spans="3:10" ht="30" customHeight="1" x14ac:dyDescent="0.25">
      <c r="C334" s="394"/>
      <c r="D334" s="394"/>
      <c r="E334" s="394"/>
      <c r="F334" s="382">
        <v>1</v>
      </c>
      <c r="G334" s="383"/>
      <c r="H334" s="384"/>
      <c r="I334" s="385"/>
      <c r="J334" s="386"/>
    </row>
    <row r="335" spans="3:10" ht="30" customHeight="1" x14ac:dyDescent="0.25">
      <c r="C335" s="394"/>
      <c r="D335" s="394"/>
      <c r="E335" s="394"/>
      <c r="F335" s="382">
        <v>1</v>
      </c>
      <c r="G335" s="383"/>
      <c r="H335" s="384"/>
      <c r="I335" s="385"/>
      <c r="J335" s="386"/>
    </row>
    <row r="336" spans="3:10" ht="30" customHeight="1" x14ac:dyDescent="0.25">
      <c r="C336" s="394"/>
      <c r="D336" s="394"/>
      <c r="E336" s="394"/>
      <c r="F336" s="382">
        <v>1</v>
      </c>
      <c r="G336" s="383"/>
      <c r="H336" s="384"/>
      <c r="I336" s="385"/>
      <c r="J336" s="386"/>
    </row>
    <row r="337" spans="3:10" ht="30" customHeight="1" x14ac:dyDescent="0.25">
      <c r="C337" s="394"/>
      <c r="D337" s="394"/>
      <c r="E337" s="394"/>
      <c r="F337" s="382">
        <v>1</v>
      </c>
      <c r="G337" s="383"/>
      <c r="H337" s="384"/>
      <c r="I337" s="385"/>
      <c r="J337" s="386"/>
    </row>
    <row r="338" spans="3:10" ht="30" customHeight="1" x14ac:dyDescent="0.25">
      <c r="C338" s="394"/>
      <c r="D338" s="394"/>
      <c r="E338" s="394"/>
      <c r="F338" s="382">
        <v>1</v>
      </c>
      <c r="G338" s="383"/>
      <c r="H338" s="384"/>
      <c r="I338" s="385"/>
      <c r="J338" s="386"/>
    </row>
    <row r="339" spans="3:10" ht="30" customHeight="1" x14ac:dyDescent="0.25">
      <c r="C339" s="394"/>
      <c r="D339" s="394"/>
      <c r="E339" s="394"/>
      <c r="F339" s="382">
        <v>1</v>
      </c>
      <c r="G339" s="383"/>
      <c r="H339" s="384"/>
      <c r="I339" s="385"/>
      <c r="J339" s="386"/>
    </row>
    <row r="340" spans="3:10" ht="30" customHeight="1" x14ac:dyDescent="0.25">
      <c r="C340" s="394"/>
      <c r="D340" s="394"/>
      <c r="E340" s="394"/>
      <c r="F340" s="382">
        <v>1</v>
      </c>
      <c r="G340" s="383"/>
      <c r="H340" s="384"/>
      <c r="I340" s="385"/>
      <c r="J340" s="386"/>
    </row>
    <row r="341" spans="3:10" ht="30" customHeight="1" x14ac:dyDescent="0.25">
      <c r="C341" s="394"/>
      <c r="D341" s="394"/>
      <c r="E341" s="394"/>
      <c r="F341" s="382">
        <v>1</v>
      </c>
      <c r="G341" s="383"/>
      <c r="H341" s="384"/>
      <c r="I341" s="385"/>
      <c r="J341" s="386"/>
    </row>
    <row r="342" spans="3:10" ht="30" customHeight="1" x14ac:dyDescent="0.25">
      <c r="C342" s="394"/>
      <c r="D342" s="394"/>
      <c r="E342" s="394"/>
      <c r="F342" s="382">
        <v>1</v>
      </c>
      <c r="G342" s="383"/>
      <c r="H342" s="384"/>
      <c r="I342" s="385"/>
      <c r="J342" s="386"/>
    </row>
    <row r="343" spans="3:10" ht="30" customHeight="1" x14ac:dyDescent="0.25">
      <c r="C343" s="394"/>
      <c r="D343" s="394"/>
      <c r="E343" s="394"/>
      <c r="F343" s="382">
        <v>1</v>
      </c>
      <c r="G343" s="383"/>
      <c r="H343" s="384"/>
      <c r="I343" s="385"/>
      <c r="J343" s="386"/>
    </row>
    <row r="344" spans="3:10" ht="30" customHeight="1" x14ac:dyDescent="0.25">
      <c r="C344" s="394"/>
      <c r="D344" s="394"/>
      <c r="E344" s="394"/>
      <c r="F344" s="382">
        <v>1</v>
      </c>
      <c r="G344" s="383"/>
      <c r="H344" s="384"/>
      <c r="I344" s="385"/>
      <c r="J344" s="386"/>
    </row>
    <row r="345" spans="3:10" ht="30" customHeight="1" x14ac:dyDescent="0.25">
      <c r="C345" s="394"/>
      <c r="D345" s="394"/>
      <c r="E345" s="394"/>
      <c r="F345" s="382">
        <v>1</v>
      </c>
      <c r="G345" s="383"/>
      <c r="H345" s="384"/>
      <c r="I345" s="385"/>
      <c r="J345" s="386"/>
    </row>
    <row r="346" spans="3:10" ht="30" customHeight="1" x14ac:dyDescent="0.25">
      <c r="C346" s="394"/>
      <c r="D346" s="394"/>
      <c r="E346" s="394"/>
      <c r="F346" s="382">
        <v>1</v>
      </c>
      <c r="G346" s="383"/>
      <c r="H346" s="384"/>
      <c r="I346" s="385"/>
      <c r="J346" s="386"/>
    </row>
    <row r="347" spans="3:10" ht="30" customHeight="1" x14ac:dyDescent="0.25">
      <c r="C347" s="394"/>
      <c r="D347" s="394"/>
      <c r="E347" s="394"/>
      <c r="F347" s="382">
        <v>1</v>
      </c>
      <c r="G347" s="383"/>
      <c r="H347" s="384"/>
      <c r="I347" s="385"/>
      <c r="J347" s="386"/>
    </row>
    <row r="348" spans="3:10" ht="30" customHeight="1" x14ac:dyDescent="0.25">
      <c r="C348" s="394"/>
      <c r="D348" s="394"/>
      <c r="E348" s="394"/>
      <c r="F348" s="382">
        <v>1</v>
      </c>
      <c r="G348" s="383"/>
      <c r="H348" s="384"/>
      <c r="I348" s="385"/>
      <c r="J348" s="386"/>
    </row>
    <row r="349" spans="3:10" ht="30" customHeight="1" x14ac:dyDescent="0.25">
      <c r="C349" s="394"/>
      <c r="D349" s="394"/>
      <c r="E349" s="394"/>
      <c r="F349" s="382">
        <v>1</v>
      </c>
      <c r="G349" s="383"/>
      <c r="H349" s="384"/>
      <c r="I349" s="385"/>
      <c r="J349" s="386"/>
    </row>
    <row r="350" spans="3:10" ht="30" customHeight="1" x14ac:dyDescent="0.25">
      <c r="C350" s="394"/>
      <c r="D350" s="394"/>
      <c r="E350" s="394"/>
      <c r="F350" s="382">
        <v>1</v>
      </c>
      <c r="G350" s="383"/>
      <c r="H350" s="384"/>
      <c r="I350" s="385"/>
      <c r="J350" s="386"/>
    </row>
    <row r="351" spans="3:10" ht="30" customHeight="1" x14ac:dyDescent="0.25">
      <c r="C351" s="394"/>
      <c r="D351" s="394"/>
      <c r="E351" s="394"/>
      <c r="F351" s="382">
        <v>1</v>
      </c>
      <c r="G351" s="383"/>
      <c r="H351" s="384"/>
      <c r="I351" s="385"/>
      <c r="J351" s="386"/>
    </row>
    <row r="352" spans="3:10" ht="30" customHeight="1" x14ac:dyDescent="0.25">
      <c r="C352" s="394"/>
      <c r="D352" s="394"/>
      <c r="E352" s="394"/>
      <c r="F352" s="382">
        <v>1</v>
      </c>
      <c r="G352" s="383"/>
      <c r="H352" s="384"/>
      <c r="I352" s="385"/>
      <c r="J352" s="386"/>
    </row>
    <row r="353" spans="3:10" ht="30" customHeight="1" x14ac:dyDescent="0.25">
      <c r="C353" s="394"/>
      <c r="D353" s="394"/>
      <c r="E353" s="394"/>
      <c r="F353" s="382">
        <v>1</v>
      </c>
      <c r="G353" s="383"/>
      <c r="H353" s="384"/>
      <c r="I353" s="385"/>
      <c r="J353" s="386"/>
    </row>
    <row r="354" spans="3:10" ht="30" customHeight="1" x14ac:dyDescent="0.25">
      <c r="C354" s="394"/>
      <c r="D354" s="394"/>
      <c r="E354" s="394"/>
      <c r="F354" s="382">
        <v>1</v>
      </c>
      <c r="G354" s="383"/>
      <c r="H354" s="384"/>
      <c r="I354" s="385"/>
      <c r="J354" s="386"/>
    </row>
    <row r="355" spans="3:10" ht="30" customHeight="1" x14ac:dyDescent="0.25">
      <c r="C355" s="394"/>
      <c r="D355" s="394"/>
      <c r="E355" s="394"/>
      <c r="F355" s="382">
        <v>1</v>
      </c>
      <c r="G355" s="383"/>
      <c r="H355" s="384"/>
      <c r="I355" s="385"/>
      <c r="J355" s="386"/>
    </row>
    <row r="356" spans="3:10" ht="30" customHeight="1" x14ac:dyDescent="0.25">
      <c r="C356" s="394"/>
      <c r="D356" s="394"/>
      <c r="E356" s="394"/>
      <c r="F356" s="382">
        <v>1</v>
      </c>
      <c r="G356" s="383"/>
      <c r="H356" s="384"/>
      <c r="I356" s="385"/>
      <c r="J356" s="386"/>
    </row>
    <row r="357" spans="3:10" ht="30" customHeight="1" x14ac:dyDescent="0.25">
      <c r="C357" s="394"/>
      <c r="D357" s="394"/>
      <c r="E357" s="394"/>
      <c r="F357" s="382">
        <v>1</v>
      </c>
      <c r="G357" s="383"/>
      <c r="H357" s="384"/>
      <c r="I357" s="385"/>
      <c r="J357" s="386"/>
    </row>
    <row r="358" spans="3:10" ht="30" customHeight="1" x14ac:dyDescent="0.25">
      <c r="C358" s="394"/>
      <c r="D358" s="394"/>
      <c r="E358" s="394"/>
      <c r="F358" s="382">
        <v>1</v>
      </c>
      <c r="G358" s="383"/>
      <c r="H358" s="384"/>
      <c r="I358" s="385"/>
      <c r="J358" s="386"/>
    </row>
    <row r="359" spans="3:10" ht="30" customHeight="1" x14ac:dyDescent="0.25">
      <c r="C359" s="394"/>
      <c r="D359" s="394"/>
      <c r="E359" s="394"/>
      <c r="F359" s="382">
        <v>1</v>
      </c>
      <c r="G359" s="383"/>
      <c r="H359" s="384"/>
      <c r="I359" s="385"/>
      <c r="J359" s="386"/>
    </row>
    <row r="360" spans="3:10" ht="30" customHeight="1" x14ac:dyDescent="0.25">
      <c r="C360" s="394"/>
      <c r="D360" s="394"/>
      <c r="E360" s="394"/>
      <c r="F360" s="382">
        <v>1</v>
      </c>
      <c r="G360" s="383"/>
      <c r="H360" s="384"/>
      <c r="I360" s="385"/>
      <c r="J360" s="386"/>
    </row>
    <row r="361" spans="3:10" ht="30" customHeight="1" x14ac:dyDescent="0.25">
      <c r="C361" s="394"/>
      <c r="D361" s="394"/>
      <c r="E361" s="394"/>
      <c r="F361" s="382">
        <v>1</v>
      </c>
      <c r="G361" s="383"/>
      <c r="H361" s="384"/>
      <c r="I361" s="385"/>
      <c r="J361" s="386"/>
    </row>
    <row r="362" spans="3:10" ht="30" customHeight="1" x14ac:dyDescent="0.25">
      <c r="C362" s="394"/>
      <c r="D362" s="394"/>
      <c r="E362" s="394"/>
      <c r="F362" s="382">
        <v>1</v>
      </c>
      <c r="G362" s="383"/>
      <c r="H362" s="384"/>
      <c r="I362" s="385"/>
      <c r="J362" s="386"/>
    </row>
    <row r="363" spans="3:10" ht="30" customHeight="1" x14ac:dyDescent="0.25">
      <c r="C363" s="394"/>
      <c r="D363" s="394"/>
      <c r="E363" s="394"/>
      <c r="F363" s="382">
        <v>1</v>
      </c>
      <c r="G363" s="383"/>
      <c r="H363" s="384"/>
      <c r="I363" s="385"/>
      <c r="J363" s="386"/>
    </row>
    <row r="364" spans="3:10" ht="30" customHeight="1" x14ac:dyDescent="0.25">
      <c r="C364" s="394"/>
      <c r="D364" s="394"/>
      <c r="E364" s="394"/>
      <c r="F364" s="382">
        <v>1</v>
      </c>
      <c r="G364" s="383"/>
      <c r="H364" s="384"/>
      <c r="I364" s="385"/>
      <c r="J364" s="386"/>
    </row>
    <row r="365" spans="3:10" ht="30" customHeight="1" x14ac:dyDescent="0.25">
      <c r="C365" s="394"/>
      <c r="D365" s="394"/>
      <c r="E365" s="394"/>
      <c r="F365" s="382">
        <v>1</v>
      </c>
      <c r="G365" s="383"/>
      <c r="H365" s="384"/>
      <c r="I365" s="385"/>
      <c r="J365" s="386"/>
    </row>
    <row r="366" spans="3:10" ht="30" customHeight="1" x14ac:dyDescent="0.25">
      <c r="C366" s="394"/>
      <c r="D366" s="394"/>
      <c r="E366" s="394"/>
      <c r="F366" s="382">
        <v>1</v>
      </c>
      <c r="G366" s="383"/>
      <c r="H366" s="384"/>
      <c r="I366" s="385"/>
      <c r="J366" s="386"/>
    </row>
    <row r="367" spans="3:10" ht="30" customHeight="1" x14ac:dyDescent="0.25">
      <c r="C367" s="394"/>
      <c r="D367" s="394"/>
      <c r="E367" s="394"/>
      <c r="F367" s="382">
        <v>1</v>
      </c>
      <c r="G367" s="383"/>
      <c r="H367" s="384"/>
      <c r="I367" s="385"/>
      <c r="J367" s="386"/>
    </row>
    <row r="368" spans="3:10" ht="30" customHeight="1" x14ac:dyDescent="0.25">
      <c r="C368" s="394"/>
      <c r="D368" s="394"/>
      <c r="E368" s="394"/>
      <c r="F368" s="382">
        <v>1</v>
      </c>
      <c r="G368" s="383"/>
      <c r="H368" s="384"/>
      <c r="I368" s="385"/>
      <c r="J368" s="386"/>
    </row>
    <row r="369" spans="3:10" ht="30" customHeight="1" x14ac:dyDescent="0.25">
      <c r="C369" s="394"/>
      <c r="D369" s="394"/>
      <c r="E369" s="394"/>
      <c r="F369" s="382">
        <v>1</v>
      </c>
      <c r="G369" s="383"/>
      <c r="H369" s="384"/>
      <c r="I369" s="385"/>
      <c r="J369" s="386"/>
    </row>
    <row r="370" spans="3:10" ht="30" customHeight="1" x14ac:dyDescent="0.25">
      <c r="C370" s="394"/>
      <c r="D370" s="394"/>
      <c r="E370" s="394"/>
      <c r="F370" s="382">
        <v>1</v>
      </c>
      <c r="G370" s="383"/>
      <c r="H370" s="384"/>
      <c r="I370" s="385"/>
      <c r="J370" s="386"/>
    </row>
    <row r="371" spans="3:10" ht="30" customHeight="1" x14ac:dyDescent="0.25">
      <c r="C371" s="394"/>
      <c r="D371" s="394"/>
      <c r="E371" s="394"/>
      <c r="F371" s="382">
        <v>1</v>
      </c>
      <c r="G371" s="383"/>
      <c r="H371" s="384"/>
      <c r="I371" s="385"/>
      <c r="J371" s="386"/>
    </row>
    <row r="372" spans="3:10" ht="30" customHeight="1" x14ac:dyDescent="0.25">
      <c r="C372" s="394"/>
      <c r="D372" s="394"/>
      <c r="E372" s="394"/>
      <c r="F372" s="382">
        <v>1</v>
      </c>
      <c r="G372" s="383"/>
      <c r="H372" s="384"/>
      <c r="I372" s="385"/>
      <c r="J372" s="386"/>
    </row>
    <row r="373" spans="3:10" ht="30" customHeight="1" x14ac:dyDescent="0.25">
      <c r="C373" s="394"/>
      <c r="D373" s="394"/>
      <c r="E373" s="394"/>
      <c r="F373" s="382">
        <v>1</v>
      </c>
      <c r="G373" s="383"/>
      <c r="H373" s="384"/>
      <c r="I373" s="385"/>
      <c r="J373" s="386"/>
    </row>
    <row r="374" spans="3:10" ht="30" customHeight="1" x14ac:dyDescent="0.25">
      <c r="C374" s="394"/>
      <c r="D374" s="394"/>
      <c r="E374" s="394"/>
      <c r="F374" s="382">
        <v>1</v>
      </c>
      <c r="G374" s="383"/>
      <c r="H374" s="384"/>
      <c r="I374" s="385"/>
      <c r="J374" s="386"/>
    </row>
    <row r="375" spans="3:10" ht="30" customHeight="1" x14ac:dyDescent="0.25">
      <c r="C375" s="394"/>
      <c r="D375" s="394"/>
      <c r="E375" s="394"/>
      <c r="F375" s="382">
        <v>1</v>
      </c>
      <c r="G375" s="383"/>
      <c r="H375" s="384"/>
      <c r="I375" s="385"/>
      <c r="J375" s="386"/>
    </row>
    <row r="376" spans="3:10" ht="30" customHeight="1" x14ac:dyDescent="0.25">
      <c r="C376" s="394"/>
      <c r="D376" s="394"/>
      <c r="E376" s="394"/>
      <c r="F376" s="382">
        <v>1</v>
      </c>
      <c r="G376" s="383"/>
      <c r="H376" s="384"/>
      <c r="I376" s="385"/>
      <c r="J376" s="386"/>
    </row>
    <row r="377" spans="3:10" ht="30" customHeight="1" x14ac:dyDescent="0.25">
      <c r="C377" s="394"/>
      <c r="D377" s="394"/>
      <c r="E377" s="394"/>
      <c r="F377" s="382">
        <v>1</v>
      </c>
      <c r="G377" s="383"/>
      <c r="H377" s="384"/>
      <c r="I377" s="385"/>
      <c r="J377" s="386"/>
    </row>
    <row r="378" spans="3:10" ht="30" customHeight="1" x14ac:dyDescent="0.25">
      <c r="C378" s="394"/>
      <c r="D378" s="394"/>
      <c r="E378" s="394"/>
      <c r="F378" s="382">
        <v>1</v>
      </c>
      <c r="G378" s="383"/>
      <c r="H378" s="384"/>
      <c r="I378" s="385"/>
      <c r="J378" s="386"/>
    </row>
    <row r="379" spans="3:10" ht="30" customHeight="1" x14ac:dyDescent="0.25">
      <c r="C379" s="394"/>
      <c r="D379" s="394"/>
      <c r="E379" s="394"/>
      <c r="F379" s="382">
        <v>1</v>
      </c>
      <c r="G379" s="383"/>
      <c r="H379" s="384"/>
      <c r="I379" s="385"/>
      <c r="J379" s="386"/>
    </row>
    <row r="380" spans="3:10" ht="30" customHeight="1" x14ac:dyDescent="0.25">
      <c r="C380" s="394"/>
      <c r="D380" s="394"/>
      <c r="E380" s="394"/>
      <c r="F380" s="382">
        <v>1</v>
      </c>
      <c r="G380" s="383"/>
      <c r="H380" s="384"/>
      <c r="I380" s="385"/>
      <c r="J380" s="386"/>
    </row>
    <row r="381" spans="3:10" ht="30" customHeight="1" x14ac:dyDescent="0.25">
      <c r="C381" s="394"/>
      <c r="D381" s="394"/>
      <c r="E381" s="394"/>
      <c r="F381" s="382">
        <v>1</v>
      </c>
      <c r="G381" s="383"/>
      <c r="H381" s="384"/>
      <c r="I381" s="385"/>
      <c r="J381" s="386"/>
    </row>
    <row r="382" spans="3:10" ht="30" customHeight="1" x14ac:dyDescent="0.25">
      <c r="C382" s="394"/>
      <c r="D382" s="394"/>
      <c r="E382" s="394"/>
      <c r="F382" s="382">
        <v>1</v>
      </c>
      <c r="G382" s="383"/>
      <c r="H382" s="384"/>
      <c r="I382" s="385"/>
      <c r="J382" s="386"/>
    </row>
    <row r="383" spans="3:10" ht="30" customHeight="1" x14ac:dyDescent="0.25">
      <c r="C383" s="394"/>
      <c r="D383" s="394"/>
      <c r="E383" s="394"/>
      <c r="F383" s="382">
        <v>1</v>
      </c>
      <c r="G383" s="383"/>
      <c r="H383" s="384"/>
      <c r="I383" s="385"/>
      <c r="J383" s="386"/>
    </row>
    <row r="384" spans="3:10" ht="30" customHeight="1" x14ac:dyDescent="0.25">
      <c r="C384" s="394"/>
      <c r="D384" s="394"/>
      <c r="E384" s="394"/>
      <c r="F384" s="382">
        <v>1</v>
      </c>
      <c r="G384" s="383"/>
      <c r="H384" s="384"/>
      <c r="I384" s="385"/>
      <c r="J384" s="386"/>
    </row>
    <row r="385" spans="3:10" ht="30" customHeight="1" x14ac:dyDescent="0.25">
      <c r="C385" s="394"/>
      <c r="D385" s="394"/>
      <c r="E385" s="394"/>
      <c r="F385" s="382">
        <v>1</v>
      </c>
      <c r="G385" s="383"/>
      <c r="H385" s="384"/>
      <c r="I385" s="385"/>
      <c r="J385" s="386"/>
    </row>
    <row r="386" spans="3:10" ht="30" customHeight="1" x14ac:dyDescent="0.25">
      <c r="C386" s="394"/>
      <c r="D386" s="394"/>
      <c r="E386" s="394"/>
      <c r="F386" s="382">
        <v>1</v>
      </c>
      <c r="G386" s="383"/>
      <c r="H386" s="384"/>
      <c r="I386" s="385"/>
      <c r="J386" s="386"/>
    </row>
    <row r="387" spans="3:10" ht="30" customHeight="1" x14ac:dyDescent="0.25">
      <c r="C387" s="394"/>
      <c r="D387" s="394"/>
      <c r="E387" s="394"/>
      <c r="F387" s="382">
        <v>1</v>
      </c>
      <c r="G387" s="383"/>
      <c r="H387" s="384"/>
      <c r="I387" s="385"/>
      <c r="J387" s="386"/>
    </row>
    <row r="388" spans="3:10" ht="30" customHeight="1" x14ac:dyDescent="0.25">
      <c r="C388" s="394"/>
      <c r="D388" s="394"/>
      <c r="E388" s="394"/>
      <c r="F388" s="382">
        <v>1</v>
      </c>
      <c r="G388" s="383"/>
      <c r="H388" s="384"/>
      <c r="I388" s="385"/>
      <c r="J388" s="386"/>
    </row>
    <row r="389" spans="3:10" ht="30" customHeight="1" x14ac:dyDescent="0.25">
      <c r="C389" s="394"/>
      <c r="D389" s="394"/>
      <c r="E389" s="394"/>
      <c r="F389" s="382">
        <v>1</v>
      </c>
      <c r="G389" s="383"/>
      <c r="H389" s="384"/>
      <c r="I389" s="385"/>
      <c r="J389" s="386"/>
    </row>
    <row r="390" spans="3:10" ht="30" customHeight="1" x14ac:dyDescent="0.25">
      <c r="C390" s="394"/>
      <c r="D390" s="394"/>
      <c r="E390" s="394"/>
      <c r="F390" s="382">
        <v>1</v>
      </c>
      <c r="G390" s="383"/>
      <c r="H390" s="384"/>
      <c r="I390" s="385"/>
      <c r="J390" s="386"/>
    </row>
    <row r="391" spans="3:10" ht="30" customHeight="1" x14ac:dyDescent="0.25">
      <c r="C391" s="394"/>
      <c r="D391" s="394"/>
      <c r="E391" s="394"/>
      <c r="F391" s="382">
        <v>1</v>
      </c>
      <c r="G391" s="383"/>
      <c r="H391" s="384"/>
      <c r="I391" s="385"/>
      <c r="J391" s="386"/>
    </row>
    <row r="392" spans="3:10" ht="30" customHeight="1" x14ac:dyDescent="0.25">
      <c r="C392" s="394"/>
      <c r="D392" s="394"/>
      <c r="E392" s="394"/>
      <c r="F392" s="382">
        <v>1</v>
      </c>
      <c r="G392" s="383"/>
      <c r="H392" s="384"/>
      <c r="I392" s="385"/>
      <c r="J392" s="386"/>
    </row>
    <row r="393" spans="3:10" ht="30" customHeight="1" x14ac:dyDescent="0.25">
      <c r="C393" s="394"/>
      <c r="D393" s="394"/>
      <c r="E393" s="394"/>
      <c r="F393" s="382">
        <v>1</v>
      </c>
      <c r="G393" s="383"/>
      <c r="H393" s="384"/>
      <c r="I393" s="385"/>
      <c r="J393" s="386"/>
    </row>
    <row r="394" spans="3:10" ht="30" customHeight="1" x14ac:dyDescent="0.25">
      <c r="C394" s="394"/>
      <c r="D394" s="394"/>
      <c r="E394" s="394"/>
      <c r="F394" s="382">
        <v>1</v>
      </c>
      <c r="G394" s="383"/>
      <c r="H394" s="384"/>
      <c r="I394" s="385"/>
      <c r="J394" s="386"/>
    </row>
    <row r="395" spans="3:10" ht="30" customHeight="1" x14ac:dyDescent="0.25">
      <c r="C395" s="394"/>
      <c r="D395" s="394"/>
      <c r="E395" s="394"/>
      <c r="F395" s="382">
        <v>1</v>
      </c>
      <c r="G395" s="383"/>
      <c r="H395" s="384"/>
      <c r="I395" s="385"/>
      <c r="J395" s="386"/>
    </row>
    <row r="396" spans="3:10" ht="30" customHeight="1" x14ac:dyDescent="0.25">
      <c r="C396" s="394"/>
      <c r="D396" s="394"/>
      <c r="E396" s="394"/>
      <c r="F396" s="382">
        <v>1</v>
      </c>
      <c r="G396" s="383"/>
      <c r="H396" s="384"/>
      <c r="I396" s="385"/>
      <c r="J396" s="386"/>
    </row>
    <row r="397" spans="3:10" ht="30" customHeight="1" x14ac:dyDescent="0.25">
      <c r="C397" s="394"/>
      <c r="D397" s="394"/>
      <c r="E397" s="394"/>
      <c r="F397" s="382">
        <v>1</v>
      </c>
      <c r="G397" s="383"/>
      <c r="H397" s="384"/>
      <c r="I397" s="385"/>
      <c r="J397" s="386"/>
    </row>
    <row r="398" spans="3:10" ht="30" customHeight="1" x14ac:dyDescent="0.25">
      <c r="C398" s="394"/>
      <c r="D398" s="394"/>
      <c r="E398" s="394"/>
      <c r="F398" s="382">
        <v>1</v>
      </c>
      <c r="G398" s="383"/>
      <c r="H398" s="384"/>
      <c r="I398" s="385"/>
      <c r="J398" s="386"/>
    </row>
    <row r="399" spans="3:10" ht="30" customHeight="1" x14ac:dyDescent="0.25">
      <c r="C399" s="394"/>
      <c r="D399" s="394"/>
      <c r="E399" s="394"/>
      <c r="F399" s="382">
        <v>1</v>
      </c>
      <c r="G399" s="383"/>
      <c r="H399" s="384"/>
      <c r="I399" s="385"/>
      <c r="J399" s="386"/>
    </row>
    <row r="400" spans="3:10" ht="30" customHeight="1" x14ac:dyDescent="0.25">
      <c r="C400" s="394"/>
      <c r="D400" s="394"/>
      <c r="E400" s="394"/>
      <c r="F400" s="382">
        <v>1</v>
      </c>
      <c r="G400" s="383"/>
      <c r="H400" s="384"/>
      <c r="I400" s="385"/>
      <c r="J400" s="386"/>
    </row>
    <row r="401" spans="3:10" ht="30" customHeight="1" x14ac:dyDescent="0.25">
      <c r="C401" s="394"/>
      <c r="D401" s="394"/>
      <c r="E401" s="394"/>
      <c r="F401" s="382">
        <v>1</v>
      </c>
      <c r="G401" s="383"/>
      <c r="H401" s="384"/>
      <c r="I401" s="385"/>
      <c r="J401" s="386"/>
    </row>
    <row r="402" spans="3:10" ht="30" customHeight="1" x14ac:dyDescent="0.25">
      <c r="C402" s="394"/>
      <c r="D402" s="394"/>
      <c r="E402" s="394"/>
      <c r="F402" s="382">
        <v>1</v>
      </c>
      <c r="G402" s="383"/>
      <c r="H402" s="384"/>
      <c r="I402" s="385"/>
      <c r="J402" s="386"/>
    </row>
    <row r="403" spans="3:10" ht="30" customHeight="1" x14ac:dyDescent="0.25">
      <c r="C403" s="394"/>
      <c r="D403" s="394"/>
      <c r="E403" s="394"/>
      <c r="F403" s="382">
        <v>1</v>
      </c>
      <c r="G403" s="383"/>
      <c r="H403" s="384"/>
      <c r="I403" s="385"/>
      <c r="J403" s="386"/>
    </row>
    <row r="404" spans="3:10" ht="30" customHeight="1" x14ac:dyDescent="0.25">
      <c r="C404" s="394"/>
      <c r="D404" s="394"/>
      <c r="E404" s="394"/>
      <c r="F404" s="382">
        <v>1</v>
      </c>
      <c r="G404" s="383"/>
      <c r="H404" s="384"/>
      <c r="I404" s="385"/>
      <c r="J404" s="386"/>
    </row>
    <row r="405" spans="3:10" ht="30" customHeight="1" x14ac:dyDescent="0.25">
      <c r="C405" s="394"/>
      <c r="D405" s="394"/>
      <c r="E405" s="394"/>
      <c r="F405" s="382">
        <v>1</v>
      </c>
      <c r="G405" s="383"/>
      <c r="H405" s="384"/>
      <c r="I405" s="385"/>
      <c r="J405" s="386"/>
    </row>
    <row r="406" spans="3:10" ht="30" customHeight="1" x14ac:dyDescent="0.25">
      <c r="C406" s="394"/>
      <c r="D406" s="394"/>
      <c r="E406" s="394"/>
      <c r="F406" s="382">
        <v>1</v>
      </c>
      <c r="G406" s="383"/>
      <c r="H406" s="384"/>
      <c r="I406" s="385"/>
      <c r="J406" s="386"/>
    </row>
    <row r="407" spans="3:10" ht="30" customHeight="1" x14ac:dyDescent="0.25">
      <c r="C407" s="394"/>
      <c r="D407" s="394"/>
      <c r="E407" s="394"/>
      <c r="F407" s="382">
        <v>1</v>
      </c>
      <c r="G407" s="383"/>
      <c r="H407" s="384"/>
      <c r="I407" s="385"/>
      <c r="J407" s="386"/>
    </row>
    <row r="408" spans="3:10" ht="30" customHeight="1" x14ac:dyDescent="0.25">
      <c r="C408" s="394"/>
      <c r="D408" s="394"/>
      <c r="E408" s="394"/>
      <c r="F408" s="382">
        <v>1</v>
      </c>
      <c r="G408" s="383"/>
      <c r="H408" s="384"/>
      <c r="I408" s="385"/>
      <c r="J408" s="386"/>
    </row>
    <row r="409" spans="3:10" ht="30" customHeight="1" x14ac:dyDescent="0.25">
      <c r="C409" s="394"/>
      <c r="D409" s="394"/>
      <c r="E409" s="394"/>
      <c r="F409" s="382">
        <v>1</v>
      </c>
      <c r="G409" s="383"/>
      <c r="H409" s="384"/>
      <c r="I409" s="385"/>
      <c r="J409" s="386"/>
    </row>
    <row r="410" spans="3:10" ht="30" customHeight="1" x14ac:dyDescent="0.25">
      <c r="C410" s="394"/>
      <c r="D410" s="394"/>
      <c r="E410" s="394"/>
      <c r="F410" s="382">
        <v>1</v>
      </c>
      <c r="G410" s="383"/>
      <c r="H410" s="384"/>
      <c r="I410" s="385"/>
      <c r="J410" s="386"/>
    </row>
    <row r="411" spans="3:10" ht="30" customHeight="1" x14ac:dyDescent="0.25">
      <c r="C411" s="394"/>
      <c r="D411" s="394"/>
      <c r="E411" s="394"/>
      <c r="F411" s="382">
        <v>1</v>
      </c>
      <c r="G411" s="383"/>
      <c r="H411" s="384"/>
      <c r="I411" s="385"/>
      <c r="J411" s="386"/>
    </row>
    <row r="412" spans="3:10" ht="30" customHeight="1" x14ac:dyDescent="0.25">
      <c r="C412" s="394"/>
      <c r="D412" s="394"/>
      <c r="E412" s="394"/>
      <c r="F412" s="382">
        <v>1</v>
      </c>
      <c r="G412" s="383"/>
      <c r="H412" s="384"/>
      <c r="I412" s="385"/>
      <c r="J412" s="386"/>
    </row>
    <row r="413" spans="3:10" ht="30" customHeight="1" x14ac:dyDescent="0.25">
      <c r="C413" s="394"/>
      <c r="D413" s="394"/>
      <c r="E413" s="394"/>
      <c r="F413" s="382">
        <v>1</v>
      </c>
      <c r="G413" s="383"/>
      <c r="H413" s="384"/>
      <c r="I413" s="385"/>
      <c r="J413" s="386"/>
    </row>
    <row r="414" spans="3:10" ht="30" customHeight="1" x14ac:dyDescent="0.25">
      <c r="C414" s="394"/>
      <c r="D414" s="394"/>
      <c r="E414" s="394"/>
      <c r="F414" s="382">
        <v>1</v>
      </c>
      <c r="G414" s="383"/>
      <c r="H414" s="384"/>
      <c r="I414" s="385"/>
      <c r="J414" s="386"/>
    </row>
    <row r="415" spans="3:10" ht="30" customHeight="1" x14ac:dyDescent="0.25">
      <c r="C415" s="394"/>
      <c r="D415" s="394"/>
      <c r="E415" s="394"/>
      <c r="F415" s="382">
        <v>1</v>
      </c>
      <c r="G415" s="383"/>
      <c r="H415" s="384"/>
      <c r="I415" s="385"/>
      <c r="J415" s="386"/>
    </row>
    <row r="416" spans="3:10" ht="30" customHeight="1" x14ac:dyDescent="0.25">
      <c r="C416" s="394"/>
      <c r="D416" s="394"/>
      <c r="E416" s="394"/>
      <c r="F416" s="382">
        <v>1</v>
      </c>
      <c r="G416" s="383"/>
      <c r="H416" s="384"/>
      <c r="I416" s="385"/>
      <c r="J416" s="386"/>
    </row>
    <row r="417" spans="3:10" ht="30" customHeight="1" x14ac:dyDescent="0.25">
      <c r="C417" s="394"/>
      <c r="D417" s="394"/>
      <c r="E417" s="394"/>
      <c r="F417" s="382">
        <v>1</v>
      </c>
      <c r="G417" s="383"/>
      <c r="H417" s="384"/>
      <c r="I417" s="385"/>
      <c r="J417" s="386"/>
    </row>
    <row r="418" spans="3:10" ht="30" customHeight="1" x14ac:dyDescent="0.25">
      <c r="C418" s="394"/>
      <c r="D418" s="394"/>
      <c r="E418" s="394"/>
      <c r="F418" s="382">
        <v>1</v>
      </c>
      <c r="G418" s="383"/>
      <c r="H418" s="384"/>
      <c r="I418" s="385"/>
      <c r="J418" s="386"/>
    </row>
    <row r="419" spans="3:10" ht="30" customHeight="1" x14ac:dyDescent="0.25">
      <c r="C419" s="394"/>
      <c r="D419" s="394"/>
      <c r="E419" s="394"/>
      <c r="F419" s="382">
        <v>1</v>
      </c>
      <c r="G419" s="383"/>
      <c r="H419" s="384"/>
      <c r="I419" s="385"/>
      <c r="J419" s="386"/>
    </row>
    <row r="420" spans="3:10" ht="30" customHeight="1" x14ac:dyDescent="0.25">
      <c r="C420" s="394"/>
      <c r="D420" s="394"/>
      <c r="E420" s="394"/>
      <c r="F420" s="382">
        <v>1</v>
      </c>
      <c r="G420" s="383"/>
      <c r="H420" s="384"/>
      <c r="I420" s="385"/>
      <c r="J420" s="386"/>
    </row>
    <row r="421" spans="3:10" ht="30" customHeight="1" x14ac:dyDescent="0.25">
      <c r="C421" s="394"/>
      <c r="D421" s="394"/>
      <c r="E421" s="394"/>
      <c r="F421" s="382">
        <v>1</v>
      </c>
      <c r="G421" s="383"/>
      <c r="H421" s="384"/>
      <c r="I421" s="385"/>
      <c r="J421" s="386"/>
    </row>
    <row r="422" spans="3:10" ht="30" customHeight="1" x14ac:dyDescent="0.25">
      <c r="C422" s="394"/>
      <c r="D422" s="394"/>
      <c r="E422" s="394"/>
      <c r="F422" s="382">
        <v>1</v>
      </c>
      <c r="G422" s="383"/>
      <c r="H422" s="384"/>
      <c r="I422" s="385"/>
      <c r="J422" s="386"/>
    </row>
    <row r="423" spans="3:10" ht="30" customHeight="1" x14ac:dyDescent="0.25">
      <c r="C423" s="394"/>
      <c r="D423" s="394"/>
      <c r="E423" s="394"/>
      <c r="F423" s="382">
        <v>1</v>
      </c>
      <c r="G423" s="383"/>
      <c r="H423" s="384"/>
      <c r="I423" s="385"/>
      <c r="J423" s="386"/>
    </row>
    <row r="424" spans="3:10" ht="30" customHeight="1" x14ac:dyDescent="0.25">
      <c r="C424" s="394"/>
      <c r="D424" s="394"/>
      <c r="E424" s="394"/>
      <c r="F424" s="382">
        <v>1</v>
      </c>
      <c r="G424" s="383"/>
      <c r="H424" s="384"/>
      <c r="I424" s="385"/>
      <c r="J424" s="386"/>
    </row>
    <row r="425" spans="3:10" ht="30" customHeight="1" x14ac:dyDescent="0.25">
      <c r="C425" s="394"/>
      <c r="D425" s="394"/>
      <c r="E425" s="394"/>
      <c r="F425" s="382">
        <v>1</v>
      </c>
      <c r="G425" s="383"/>
      <c r="H425" s="384"/>
      <c r="I425" s="385"/>
      <c r="J425" s="386"/>
    </row>
    <row r="426" spans="3:10" ht="30" customHeight="1" x14ac:dyDescent="0.25">
      <c r="C426" s="394"/>
      <c r="D426" s="394"/>
      <c r="E426" s="394"/>
      <c r="F426" s="382">
        <v>1</v>
      </c>
      <c r="G426" s="383"/>
      <c r="H426" s="384"/>
      <c r="I426" s="385"/>
      <c r="J426" s="386"/>
    </row>
    <row r="427" spans="3:10" ht="30" customHeight="1" x14ac:dyDescent="0.25">
      <c r="C427" s="394"/>
      <c r="D427" s="394"/>
      <c r="E427" s="394"/>
      <c r="F427" s="382">
        <v>1</v>
      </c>
      <c r="G427" s="383"/>
      <c r="H427" s="384"/>
      <c r="I427" s="385"/>
      <c r="J427" s="386"/>
    </row>
    <row r="428" spans="3:10" ht="30" customHeight="1" x14ac:dyDescent="0.25">
      <c r="C428" s="394"/>
      <c r="D428" s="394"/>
      <c r="E428" s="394"/>
      <c r="F428" s="382">
        <v>1</v>
      </c>
      <c r="G428" s="383"/>
      <c r="H428" s="384"/>
      <c r="I428" s="385"/>
      <c r="J428" s="386"/>
    </row>
    <row r="429" spans="3:10" ht="30" customHeight="1" x14ac:dyDescent="0.25">
      <c r="C429" s="394"/>
      <c r="D429" s="394"/>
      <c r="E429" s="394"/>
      <c r="F429" s="382">
        <v>1</v>
      </c>
      <c r="G429" s="383"/>
      <c r="H429" s="384"/>
      <c r="I429" s="385"/>
      <c r="J429" s="386"/>
    </row>
    <row r="430" spans="3:10" ht="30" customHeight="1" x14ac:dyDescent="0.25">
      <c r="C430" s="394"/>
      <c r="D430" s="394"/>
      <c r="E430" s="394"/>
      <c r="F430" s="382">
        <v>1</v>
      </c>
      <c r="G430" s="383"/>
      <c r="H430" s="384"/>
      <c r="I430" s="385"/>
      <c r="J430" s="386"/>
    </row>
    <row r="431" spans="3:10" ht="30" customHeight="1" x14ac:dyDescent="0.25">
      <c r="C431" s="394"/>
      <c r="D431" s="394"/>
      <c r="E431" s="394"/>
      <c r="F431" s="382">
        <v>1</v>
      </c>
      <c r="G431" s="383"/>
      <c r="H431" s="384"/>
      <c r="I431" s="385"/>
      <c r="J431" s="386"/>
    </row>
    <row r="432" spans="3:10" ht="30" customHeight="1" x14ac:dyDescent="0.25">
      <c r="C432" s="394"/>
      <c r="D432" s="394"/>
      <c r="E432" s="394"/>
      <c r="F432" s="382">
        <v>1</v>
      </c>
      <c r="G432" s="383"/>
      <c r="H432" s="384"/>
      <c r="I432" s="385"/>
      <c r="J432" s="386"/>
    </row>
    <row r="433" spans="3:10" ht="30" customHeight="1" x14ac:dyDescent="0.25">
      <c r="C433" s="394"/>
      <c r="D433" s="394"/>
      <c r="E433" s="394"/>
      <c r="F433" s="382">
        <v>1</v>
      </c>
      <c r="G433" s="383"/>
      <c r="H433" s="384"/>
      <c r="I433" s="385"/>
      <c r="J433" s="386"/>
    </row>
    <row r="434" spans="3:10" ht="30" customHeight="1" x14ac:dyDescent="0.25">
      <c r="C434" s="394"/>
      <c r="D434" s="394"/>
      <c r="E434" s="394"/>
      <c r="F434" s="382">
        <v>1</v>
      </c>
      <c r="G434" s="383"/>
      <c r="H434" s="384"/>
      <c r="I434" s="385"/>
      <c r="J434" s="386"/>
    </row>
    <row r="435" spans="3:10" ht="30" customHeight="1" x14ac:dyDescent="0.25">
      <c r="C435" s="394"/>
      <c r="D435" s="394"/>
      <c r="E435" s="394"/>
      <c r="F435" s="382">
        <v>1</v>
      </c>
      <c r="G435" s="383"/>
      <c r="H435" s="384"/>
      <c r="I435" s="385"/>
      <c r="J435" s="386"/>
    </row>
    <row r="436" spans="3:10" ht="30" customHeight="1" x14ac:dyDescent="0.25">
      <c r="C436" s="394"/>
      <c r="D436" s="394"/>
      <c r="E436" s="394"/>
      <c r="F436" s="382">
        <v>1</v>
      </c>
      <c r="G436" s="383"/>
      <c r="H436" s="384"/>
      <c r="I436" s="385"/>
      <c r="J436" s="386"/>
    </row>
    <row r="437" spans="3:10" ht="30" customHeight="1" x14ac:dyDescent="0.25">
      <c r="C437" s="394"/>
      <c r="D437" s="394"/>
      <c r="E437" s="394"/>
      <c r="F437" s="382">
        <v>1</v>
      </c>
      <c r="G437" s="383"/>
      <c r="H437" s="384"/>
      <c r="I437" s="385"/>
      <c r="J437" s="386"/>
    </row>
    <row r="438" spans="3:10" ht="30" customHeight="1" x14ac:dyDescent="0.25">
      <c r="C438" s="394"/>
      <c r="D438" s="394"/>
      <c r="E438" s="394"/>
      <c r="F438" s="382">
        <v>1</v>
      </c>
      <c r="G438" s="383"/>
      <c r="H438" s="384"/>
      <c r="I438" s="385"/>
      <c r="J438" s="386"/>
    </row>
    <row r="439" spans="3:10" ht="30" customHeight="1" x14ac:dyDescent="0.25">
      <c r="C439" s="394"/>
      <c r="D439" s="394"/>
      <c r="E439" s="394"/>
      <c r="F439" s="382">
        <v>1</v>
      </c>
      <c r="G439" s="383"/>
      <c r="H439" s="384"/>
      <c r="I439" s="385"/>
      <c r="J439" s="386"/>
    </row>
    <row r="440" spans="3:10" ht="30" customHeight="1" x14ac:dyDescent="0.25">
      <c r="C440" s="394"/>
      <c r="D440" s="394"/>
      <c r="E440" s="394"/>
      <c r="F440" s="382">
        <v>1</v>
      </c>
      <c r="G440" s="383"/>
      <c r="H440" s="384"/>
      <c r="I440" s="385"/>
      <c r="J440" s="386"/>
    </row>
    <row r="441" spans="3:10" ht="30" customHeight="1" x14ac:dyDescent="0.25">
      <c r="C441" s="394"/>
      <c r="D441" s="394"/>
      <c r="E441" s="394"/>
      <c r="F441" s="382">
        <v>1</v>
      </c>
      <c r="G441" s="383"/>
      <c r="H441" s="384"/>
      <c r="I441" s="385"/>
      <c r="J441" s="386"/>
    </row>
    <row r="442" spans="3:10" ht="30" customHeight="1" x14ac:dyDescent="0.25">
      <c r="C442" s="394"/>
      <c r="D442" s="394"/>
      <c r="E442" s="394"/>
      <c r="F442" s="382">
        <v>1</v>
      </c>
      <c r="G442" s="383"/>
      <c r="H442" s="384"/>
      <c r="I442" s="385"/>
      <c r="J442" s="386"/>
    </row>
    <row r="443" spans="3:10" ht="30" customHeight="1" x14ac:dyDescent="0.25">
      <c r="C443" s="394"/>
      <c r="D443" s="394"/>
      <c r="E443" s="394"/>
      <c r="F443" s="382">
        <v>1</v>
      </c>
      <c r="G443" s="383"/>
      <c r="H443" s="384"/>
      <c r="I443" s="385"/>
      <c r="J443" s="386"/>
    </row>
    <row r="444" spans="3:10" ht="30" customHeight="1" x14ac:dyDescent="0.25">
      <c r="C444" s="394"/>
      <c r="D444" s="394"/>
      <c r="E444" s="394"/>
      <c r="F444" s="382">
        <v>1</v>
      </c>
      <c r="G444" s="383"/>
      <c r="H444" s="384"/>
      <c r="I444" s="385"/>
      <c r="J444" s="386"/>
    </row>
    <row r="445" spans="3:10" ht="30" customHeight="1" x14ac:dyDescent="0.25">
      <c r="C445" s="394"/>
      <c r="D445" s="394"/>
      <c r="E445" s="394"/>
      <c r="F445" s="382">
        <v>1</v>
      </c>
      <c r="G445" s="383"/>
      <c r="H445" s="384"/>
      <c r="I445" s="385"/>
      <c r="J445" s="386"/>
    </row>
    <row r="446" spans="3:10" ht="30" customHeight="1" x14ac:dyDescent="0.25">
      <c r="C446" s="394"/>
      <c r="D446" s="394"/>
      <c r="E446" s="394"/>
      <c r="F446" s="382">
        <v>1</v>
      </c>
      <c r="G446" s="383"/>
      <c r="H446" s="384"/>
      <c r="I446" s="385"/>
      <c r="J446" s="386"/>
    </row>
    <row r="447" spans="3:10" ht="30" customHeight="1" x14ac:dyDescent="0.25">
      <c r="C447" s="394"/>
      <c r="D447" s="394"/>
      <c r="E447" s="394"/>
      <c r="F447" s="382">
        <v>1</v>
      </c>
      <c r="G447" s="383"/>
      <c r="H447" s="384"/>
      <c r="I447" s="385"/>
      <c r="J447" s="386"/>
    </row>
    <row r="448" spans="3:10" ht="30" customHeight="1" x14ac:dyDescent="0.25">
      <c r="C448" s="394"/>
      <c r="D448" s="394"/>
      <c r="E448" s="394"/>
      <c r="F448" s="382">
        <v>1</v>
      </c>
      <c r="G448" s="383"/>
      <c r="H448" s="384"/>
      <c r="I448" s="385"/>
      <c r="J448" s="386"/>
    </row>
    <row r="449" spans="3:10" ht="30" customHeight="1" x14ac:dyDescent="0.25">
      <c r="C449" s="394"/>
      <c r="D449" s="394"/>
      <c r="E449" s="394"/>
      <c r="F449" s="382">
        <v>1</v>
      </c>
      <c r="G449" s="383"/>
      <c r="H449" s="384"/>
      <c r="I449" s="385"/>
      <c r="J449" s="386"/>
    </row>
    <row r="450" spans="3:10" ht="30" customHeight="1" x14ac:dyDescent="0.25">
      <c r="C450" s="394"/>
      <c r="D450" s="394"/>
      <c r="E450" s="394"/>
      <c r="F450" s="382">
        <v>1</v>
      </c>
      <c r="G450" s="383"/>
      <c r="H450" s="384"/>
      <c r="I450" s="385"/>
      <c r="J450" s="386"/>
    </row>
    <row r="451" spans="3:10" ht="30" customHeight="1" x14ac:dyDescent="0.25">
      <c r="C451" s="394"/>
      <c r="D451" s="394"/>
      <c r="E451" s="394"/>
      <c r="F451" s="382">
        <v>1</v>
      </c>
      <c r="G451" s="383"/>
      <c r="H451" s="384"/>
      <c r="I451" s="385"/>
      <c r="J451" s="386"/>
    </row>
    <row r="452" spans="3:10" ht="30" customHeight="1" x14ac:dyDescent="0.25">
      <c r="C452" s="394"/>
      <c r="D452" s="394"/>
      <c r="E452" s="394"/>
      <c r="F452" s="382">
        <v>1</v>
      </c>
      <c r="G452" s="383"/>
      <c r="H452" s="384"/>
      <c r="I452" s="385"/>
      <c r="J452" s="386"/>
    </row>
    <row r="453" spans="3:10" ht="30" customHeight="1" x14ac:dyDescent="0.25">
      <c r="C453" s="394"/>
      <c r="D453" s="394"/>
      <c r="E453" s="394"/>
      <c r="F453" s="382">
        <v>1</v>
      </c>
      <c r="G453" s="383"/>
      <c r="H453" s="384"/>
      <c r="I453" s="385"/>
      <c r="J453" s="386"/>
    </row>
    <row r="454" spans="3:10" ht="30" customHeight="1" x14ac:dyDescent="0.25">
      <c r="C454" s="394"/>
      <c r="D454" s="394"/>
      <c r="E454" s="394"/>
      <c r="F454" s="382">
        <v>1</v>
      </c>
      <c r="G454" s="383"/>
      <c r="H454" s="384"/>
      <c r="I454" s="385"/>
      <c r="J454" s="386"/>
    </row>
    <row r="455" spans="3:10" ht="30" customHeight="1" x14ac:dyDescent="0.25">
      <c r="C455" s="394"/>
      <c r="D455" s="394"/>
      <c r="E455" s="394"/>
      <c r="F455" s="382">
        <v>1</v>
      </c>
      <c r="G455" s="383"/>
      <c r="H455" s="384"/>
      <c r="I455" s="385"/>
      <c r="J455" s="386"/>
    </row>
    <row r="456" spans="3:10" ht="30" customHeight="1" x14ac:dyDescent="0.25">
      <c r="C456" s="394"/>
      <c r="D456" s="394"/>
      <c r="E456" s="394"/>
      <c r="F456" s="382">
        <v>1</v>
      </c>
      <c r="G456" s="383"/>
      <c r="H456" s="384"/>
      <c r="I456" s="385"/>
      <c r="J456" s="386"/>
    </row>
    <row r="457" spans="3:10" ht="30" customHeight="1" x14ac:dyDescent="0.25">
      <c r="C457" s="394"/>
      <c r="D457" s="394"/>
      <c r="E457" s="394"/>
      <c r="F457" s="382">
        <v>1</v>
      </c>
      <c r="G457" s="383"/>
      <c r="H457" s="384"/>
      <c r="I457" s="385"/>
      <c r="J457" s="386"/>
    </row>
    <row r="458" spans="3:10" ht="30" customHeight="1" x14ac:dyDescent="0.25">
      <c r="C458" s="394"/>
      <c r="D458" s="394"/>
      <c r="E458" s="394"/>
      <c r="F458" s="382">
        <v>1</v>
      </c>
      <c r="G458" s="383"/>
      <c r="H458" s="384"/>
      <c r="I458" s="385"/>
      <c r="J458" s="386"/>
    </row>
    <row r="459" spans="3:10" ht="30" customHeight="1" x14ac:dyDescent="0.25">
      <c r="C459" s="394"/>
      <c r="D459" s="394"/>
      <c r="E459" s="394"/>
      <c r="F459" s="382">
        <v>1</v>
      </c>
      <c r="G459" s="383"/>
      <c r="H459" s="384"/>
      <c r="I459" s="385"/>
      <c r="J459" s="386"/>
    </row>
    <row r="460" spans="3:10" ht="30" customHeight="1" x14ac:dyDescent="0.25">
      <c r="C460" s="394"/>
      <c r="D460" s="394"/>
      <c r="E460" s="394"/>
      <c r="F460" s="382">
        <v>1</v>
      </c>
      <c r="G460" s="383"/>
      <c r="H460" s="384"/>
      <c r="I460" s="385"/>
      <c r="J460" s="386"/>
    </row>
    <row r="461" spans="3:10" ht="30" customHeight="1" x14ac:dyDescent="0.25">
      <c r="C461" s="394"/>
      <c r="D461" s="394"/>
      <c r="E461" s="394"/>
      <c r="F461" s="382">
        <v>1</v>
      </c>
      <c r="G461" s="383"/>
      <c r="H461" s="384"/>
      <c r="I461" s="385"/>
      <c r="J461" s="386"/>
    </row>
    <row r="462" spans="3:10" ht="30" customHeight="1" x14ac:dyDescent="0.25">
      <c r="C462" s="394"/>
      <c r="D462" s="394"/>
      <c r="E462" s="394"/>
      <c r="F462" s="382">
        <v>1</v>
      </c>
      <c r="G462" s="383"/>
      <c r="H462" s="384"/>
      <c r="I462" s="385"/>
      <c r="J462" s="386"/>
    </row>
    <row r="463" spans="3:10" ht="30" customHeight="1" x14ac:dyDescent="0.25">
      <c r="C463" s="394"/>
      <c r="D463" s="394"/>
      <c r="E463" s="394"/>
      <c r="F463" s="382">
        <v>1</v>
      </c>
      <c r="G463" s="383"/>
      <c r="H463" s="384"/>
      <c r="I463" s="385"/>
      <c r="J463" s="386"/>
    </row>
    <row r="464" spans="3:10" ht="30" customHeight="1" x14ac:dyDescent="0.25">
      <c r="C464" s="394"/>
      <c r="D464" s="394"/>
      <c r="E464" s="394"/>
      <c r="F464" s="382">
        <v>1</v>
      </c>
      <c r="G464" s="383"/>
      <c r="H464" s="384"/>
      <c r="I464" s="385"/>
      <c r="J464" s="386"/>
    </row>
    <row r="465" spans="3:10" ht="30" customHeight="1" x14ac:dyDescent="0.25">
      <c r="C465" s="394"/>
      <c r="D465" s="394"/>
      <c r="E465" s="394"/>
      <c r="F465" s="382">
        <v>1</v>
      </c>
      <c r="G465" s="383"/>
      <c r="H465" s="384"/>
      <c r="I465" s="385"/>
      <c r="J465" s="386"/>
    </row>
    <row r="466" spans="3:10" ht="30" customHeight="1" x14ac:dyDescent="0.25">
      <c r="C466" s="394"/>
      <c r="D466" s="394"/>
      <c r="E466" s="394"/>
      <c r="F466" s="382">
        <v>1</v>
      </c>
      <c r="G466" s="383"/>
      <c r="H466" s="384"/>
      <c r="I466" s="385"/>
      <c r="J466" s="386"/>
    </row>
    <row r="467" spans="3:10" ht="30" customHeight="1" x14ac:dyDescent="0.25">
      <c r="C467" s="394"/>
      <c r="D467" s="394"/>
      <c r="E467" s="394"/>
      <c r="F467" s="382">
        <v>1</v>
      </c>
      <c r="G467" s="383"/>
      <c r="H467" s="384"/>
      <c r="I467" s="385"/>
      <c r="J467" s="386"/>
    </row>
    <row r="468" spans="3:10" ht="30" customHeight="1" x14ac:dyDescent="0.25">
      <c r="C468" s="394"/>
      <c r="D468" s="394"/>
      <c r="E468" s="394"/>
      <c r="F468" s="382">
        <v>1</v>
      </c>
      <c r="G468" s="383"/>
      <c r="H468" s="384"/>
      <c r="I468" s="385"/>
      <c r="J468" s="386"/>
    </row>
    <row r="469" spans="3:10" ht="30" customHeight="1" x14ac:dyDescent="0.25">
      <c r="C469" s="394"/>
      <c r="D469" s="394"/>
      <c r="E469" s="394"/>
      <c r="F469" s="382">
        <v>1</v>
      </c>
      <c r="G469" s="383"/>
      <c r="H469" s="384"/>
      <c r="I469" s="385"/>
      <c r="J469" s="386"/>
    </row>
    <row r="470" spans="3:10" ht="30" customHeight="1" x14ac:dyDescent="0.25">
      <c r="C470" s="394"/>
      <c r="D470" s="394"/>
      <c r="E470" s="394"/>
      <c r="F470" s="382">
        <v>1</v>
      </c>
      <c r="G470" s="383"/>
      <c r="H470" s="384"/>
      <c r="I470" s="385"/>
      <c r="J470" s="386"/>
    </row>
    <row r="471" spans="3:10" ht="30" customHeight="1" x14ac:dyDescent="0.25">
      <c r="C471" s="394"/>
      <c r="D471" s="394"/>
      <c r="E471" s="394"/>
      <c r="F471" s="382">
        <v>1</v>
      </c>
      <c r="G471" s="383"/>
      <c r="H471" s="384"/>
      <c r="I471" s="385"/>
      <c r="J471" s="386"/>
    </row>
    <row r="472" spans="3:10" ht="30" customHeight="1" x14ac:dyDescent="0.25">
      <c r="C472" s="394"/>
      <c r="D472" s="394"/>
      <c r="E472" s="394"/>
      <c r="F472" s="382">
        <v>1</v>
      </c>
      <c r="G472" s="383"/>
      <c r="H472" s="384"/>
      <c r="I472" s="385"/>
      <c r="J472" s="386"/>
    </row>
    <row r="473" spans="3:10" ht="30" customHeight="1" x14ac:dyDescent="0.25">
      <c r="C473" s="394"/>
      <c r="D473" s="394"/>
      <c r="E473" s="394"/>
      <c r="F473" s="382">
        <v>1</v>
      </c>
      <c r="G473" s="383"/>
      <c r="H473" s="384"/>
      <c r="I473" s="385"/>
      <c r="J473" s="386"/>
    </row>
    <row r="474" spans="3:10" ht="30" customHeight="1" x14ac:dyDescent="0.25">
      <c r="C474" s="394"/>
      <c r="D474" s="394"/>
      <c r="E474" s="394"/>
      <c r="F474" s="382">
        <v>1</v>
      </c>
      <c r="G474" s="383"/>
      <c r="H474" s="384"/>
      <c r="I474" s="385"/>
      <c r="J474" s="386"/>
    </row>
    <row r="475" spans="3:10" ht="30" customHeight="1" x14ac:dyDescent="0.25">
      <c r="C475" s="394"/>
      <c r="D475" s="394"/>
      <c r="E475" s="394"/>
      <c r="F475" s="382">
        <v>1</v>
      </c>
      <c r="G475" s="383"/>
      <c r="H475" s="384"/>
      <c r="I475" s="385"/>
      <c r="J475" s="386"/>
    </row>
    <row r="476" spans="3:10" ht="30" customHeight="1" x14ac:dyDescent="0.25">
      <c r="C476" s="394"/>
      <c r="D476" s="394"/>
      <c r="E476" s="394"/>
      <c r="F476" s="382">
        <v>1</v>
      </c>
      <c r="G476" s="383"/>
      <c r="H476" s="384"/>
      <c r="I476" s="385"/>
      <c r="J476" s="386"/>
    </row>
    <row r="477" spans="3:10" ht="30" customHeight="1" x14ac:dyDescent="0.25">
      <c r="C477" s="394"/>
      <c r="D477" s="394"/>
      <c r="E477" s="394"/>
      <c r="F477" s="382">
        <v>1</v>
      </c>
      <c r="G477" s="383"/>
      <c r="H477" s="384"/>
      <c r="I477" s="385"/>
      <c r="J477" s="386"/>
    </row>
    <row r="478" spans="3:10" ht="30" customHeight="1" x14ac:dyDescent="0.25">
      <c r="C478" s="394"/>
      <c r="D478" s="394"/>
      <c r="E478" s="394"/>
      <c r="F478" s="382">
        <v>1</v>
      </c>
      <c r="G478" s="383"/>
      <c r="H478" s="384"/>
      <c r="I478" s="385"/>
      <c r="J478" s="386"/>
    </row>
    <row r="479" spans="3:10" ht="30" customHeight="1" x14ac:dyDescent="0.25">
      <c r="C479" s="394"/>
      <c r="D479" s="394"/>
      <c r="E479" s="394"/>
      <c r="F479" s="382">
        <v>1</v>
      </c>
      <c r="G479" s="383"/>
      <c r="H479" s="384"/>
      <c r="I479" s="385"/>
      <c r="J479" s="386"/>
    </row>
    <row r="480" spans="3:10" ht="30" customHeight="1" x14ac:dyDescent="0.25">
      <c r="C480" s="394"/>
      <c r="D480" s="394"/>
      <c r="E480" s="394"/>
      <c r="F480" s="382">
        <v>1</v>
      </c>
      <c r="G480" s="383"/>
      <c r="H480" s="384"/>
      <c r="I480" s="385"/>
      <c r="J480" s="386"/>
    </row>
    <row r="481" spans="3:10" ht="30" customHeight="1" x14ac:dyDescent="0.25">
      <c r="C481" s="394"/>
      <c r="D481" s="394"/>
      <c r="E481" s="394"/>
      <c r="F481" s="382">
        <v>1</v>
      </c>
      <c r="G481" s="383"/>
      <c r="H481" s="384"/>
      <c r="I481" s="385"/>
      <c r="J481" s="386"/>
    </row>
    <row r="482" spans="3:10" ht="30" customHeight="1" x14ac:dyDescent="0.25">
      <c r="C482" s="394"/>
      <c r="D482" s="394"/>
      <c r="E482" s="394"/>
      <c r="F482" s="382">
        <v>1</v>
      </c>
      <c r="G482" s="383"/>
      <c r="H482" s="384"/>
      <c r="I482" s="385"/>
      <c r="J482" s="386"/>
    </row>
    <row r="483" spans="3:10" ht="30" customHeight="1" x14ac:dyDescent="0.25">
      <c r="C483" s="394"/>
      <c r="D483" s="394"/>
      <c r="E483" s="394"/>
      <c r="F483" s="382">
        <v>1</v>
      </c>
      <c r="G483" s="383"/>
      <c r="H483" s="384"/>
      <c r="I483" s="385"/>
      <c r="J483" s="386"/>
    </row>
    <row r="484" spans="3:10" ht="30" customHeight="1" x14ac:dyDescent="0.25">
      <c r="C484" s="394"/>
      <c r="D484" s="394"/>
      <c r="E484" s="394"/>
      <c r="F484" s="382">
        <v>1</v>
      </c>
      <c r="G484" s="383"/>
      <c r="H484" s="384"/>
      <c r="I484" s="385"/>
      <c r="J484" s="386"/>
    </row>
    <row r="485" spans="3:10" ht="30" customHeight="1" x14ac:dyDescent="0.25">
      <c r="C485" s="394"/>
      <c r="D485" s="394"/>
      <c r="E485" s="394"/>
      <c r="F485" s="382">
        <v>1</v>
      </c>
      <c r="G485" s="383"/>
      <c r="H485" s="384"/>
      <c r="I485" s="385"/>
      <c r="J485" s="386"/>
    </row>
    <row r="486" spans="3:10" ht="30" customHeight="1" x14ac:dyDescent="0.25">
      <c r="C486" s="394"/>
      <c r="D486" s="394"/>
      <c r="E486" s="394"/>
      <c r="F486" s="382">
        <v>1</v>
      </c>
      <c r="G486" s="383"/>
      <c r="H486" s="384"/>
      <c r="I486" s="385"/>
      <c r="J486" s="386"/>
    </row>
    <row r="487" spans="3:10" ht="30" customHeight="1" x14ac:dyDescent="0.25">
      <c r="C487" s="394"/>
      <c r="D487" s="394"/>
      <c r="E487" s="394"/>
      <c r="F487" s="382">
        <v>1</v>
      </c>
      <c r="G487" s="383"/>
      <c r="H487" s="384"/>
      <c r="I487" s="385"/>
      <c r="J487" s="386"/>
    </row>
    <row r="488" spans="3:10" ht="30" customHeight="1" x14ac:dyDescent="0.25">
      <c r="C488" s="394"/>
      <c r="D488" s="394"/>
      <c r="E488" s="394"/>
      <c r="F488" s="382">
        <v>1</v>
      </c>
      <c r="G488" s="383"/>
      <c r="H488" s="384"/>
      <c r="I488" s="385"/>
      <c r="J488" s="386"/>
    </row>
    <row r="489" spans="3:10" ht="30" customHeight="1" x14ac:dyDescent="0.25">
      <c r="C489" s="394"/>
      <c r="D489" s="394"/>
      <c r="E489" s="394"/>
      <c r="F489" s="382">
        <v>1</v>
      </c>
      <c r="G489" s="383"/>
      <c r="H489" s="384"/>
      <c r="I489" s="385"/>
      <c r="J489" s="386"/>
    </row>
    <row r="490" spans="3:10" ht="30" customHeight="1" x14ac:dyDescent="0.25">
      <c r="C490" s="394"/>
      <c r="D490" s="394"/>
      <c r="E490" s="394"/>
      <c r="F490" s="382">
        <v>1</v>
      </c>
      <c r="G490" s="383"/>
      <c r="H490" s="384"/>
      <c r="I490" s="385"/>
      <c r="J490" s="386"/>
    </row>
    <row r="491" spans="3:10" ht="30" customHeight="1" x14ac:dyDescent="0.25">
      <c r="C491" s="394"/>
      <c r="D491" s="394"/>
      <c r="E491" s="394"/>
      <c r="F491" s="382">
        <v>1</v>
      </c>
      <c r="G491" s="383"/>
      <c r="H491" s="384"/>
      <c r="I491" s="385"/>
      <c r="J491" s="386"/>
    </row>
    <row r="492" spans="3:10" ht="30" customHeight="1" x14ac:dyDescent="0.25">
      <c r="C492" s="394"/>
      <c r="D492" s="394"/>
      <c r="E492" s="394"/>
      <c r="F492" s="382">
        <v>1</v>
      </c>
      <c r="G492" s="383"/>
      <c r="H492" s="384"/>
      <c r="I492" s="385"/>
      <c r="J492" s="386"/>
    </row>
    <row r="493" spans="3:10" ht="30" customHeight="1" x14ac:dyDescent="0.25">
      <c r="C493" s="394"/>
      <c r="D493" s="394"/>
      <c r="E493" s="394"/>
      <c r="F493" s="382">
        <v>1</v>
      </c>
      <c r="G493" s="383"/>
      <c r="H493" s="384"/>
      <c r="I493" s="385"/>
      <c r="J493" s="386"/>
    </row>
    <row r="494" spans="3:10" ht="30" customHeight="1" x14ac:dyDescent="0.25">
      <c r="C494" s="394"/>
      <c r="D494" s="394"/>
      <c r="E494" s="394"/>
      <c r="F494" s="382">
        <v>1</v>
      </c>
      <c r="G494" s="383"/>
      <c r="H494" s="384"/>
      <c r="I494" s="385"/>
      <c r="J494" s="386"/>
    </row>
    <row r="495" spans="3:10" ht="30" customHeight="1" x14ac:dyDescent="0.25">
      <c r="C495" s="394"/>
      <c r="D495" s="394"/>
      <c r="E495" s="394"/>
      <c r="F495" s="382">
        <v>1</v>
      </c>
      <c r="G495" s="383"/>
      <c r="H495" s="384"/>
      <c r="I495" s="385"/>
      <c r="J495" s="386"/>
    </row>
    <row r="496" spans="3:10" ht="30" customHeight="1" x14ac:dyDescent="0.25">
      <c r="C496" s="394"/>
      <c r="D496" s="394"/>
      <c r="E496" s="394"/>
      <c r="F496" s="382">
        <v>1</v>
      </c>
      <c r="G496" s="383"/>
      <c r="H496" s="384"/>
      <c r="I496" s="385"/>
      <c r="J496" s="386"/>
    </row>
    <row r="497" spans="3:10" ht="30" customHeight="1" x14ac:dyDescent="0.25">
      <c r="C497" s="394"/>
      <c r="D497" s="394"/>
      <c r="E497" s="394"/>
      <c r="F497" s="382">
        <v>1</v>
      </c>
      <c r="G497" s="383"/>
      <c r="H497" s="384"/>
      <c r="I497" s="385"/>
      <c r="J497" s="386"/>
    </row>
    <row r="498" spans="3:10" ht="30" customHeight="1" x14ac:dyDescent="0.25">
      <c r="C498" s="394"/>
      <c r="D498" s="394"/>
      <c r="E498" s="394"/>
      <c r="F498" s="382">
        <v>1</v>
      </c>
      <c r="G498" s="383"/>
      <c r="H498" s="384"/>
      <c r="I498" s="385"/>
      <c r="J498" s="386"/>
    </row>
    <row r="499" spans="3:10" ht="30" customHeight="1" x14ac:dyDescent="0.25">
      <c r="C499" s="394"/>
      <c r="D499" s="394"/>
      <c r="E499" s="394"/>
      <c r="F499" s="382">
        <v>1</v>
      </c>
      <c r="G499" s="383"/>
      <c r="H499" s="384"/>
      <c r="I499" s="385"/>
      <c r="J499" s="386"/>
    </row>
    <row r="500" spans="3:10" ht="30" customHeight="1" x14ac:dyDescent="0.25">
      <c r="C500" s="394"/>
      <c r="D500" s="394"/>
      <c r="E500" s="394"/>
      <c r="F500" s="382">
        <v>1</v>
      </c>
      <c r="G500" s="383"/>
      <c r="H500" s="384"/>
      <c r="I500" s="385"/>
      <c r="J500" s="386"/>
    </row>
    <row r="501" spans="3:10" ht="30" customHeight="1" x14ac:dyDescent="0.25">
      <c r="C501" s="394"/>
      <c r="D501" s="394"/>
      <c r="E501" s="394"/>
      <c r="F501" s="382">
        <v>1</v>
      </c>
      <c r="G501" s="383"/>
      <c r="H501" s="384"/>
      <c r="I501" s="385"/>
      <c r="J501" s="386"/>
    </row>
    <row r="502" spans="3:10" ht="30" customHeight="1" x14ac:dyDescent="0.25">
      <c r="C502" s="394"/>
      <c r="D502" s="394"/>
      <c r="E502" s="394"/>
      <c r="F502" s="382">
        <v>1</v>
      </c>
      <c r="G502" s="383"/>
      <c r="H502" s="384"/>
      <c r="I502" s="385"/>
      <c r="J502" s="386"/>
    </row>
    <row r="503" spans="3:10" ht="30" customHeight="1" x14ac:dyDescent="0.25">
      <c r="C503" s="394"/>
      <c r="D503" s="394"/>
      <c r="E503" s="394"/>
      <c r="F503" s="382">
        <v>1</v>
      </c>
      <c r="G503" s="383"/>
      <c r="H503" s="384"/>
      <c r="I503" s="385"/>
      <c r="J503" s="386"/>
    </row>
    <row r="504" spans="3:10" ht="30" customHeight="1" x14ac:dyDescent="0.25">
      <c r="C504" s="394"/>
      <c r="D504" s="394"/>
      <c r="E504" s="394"/>
      <c r="F504" s="382">
        <v>1</v>
      </c>
      <c r="G504" s="383"/>
      <c r="H504" s="384"/>
      <c r="I504" s="385"/>
      <c r="J504" s="386"/>
    </row>
    <row r="505" spans="3:10" ht="30" customHeight="1" x14ac:dyDescent="0.25">
      <c r="C505" s="394"/>
      <c r="D505" s="394"/>
      <c r="E505" s="394"/>
      <c r="F505" s="382">
        <v>1</v>
      </c>
      <c r="G505" s="383"/>
      <c r="H505" s="384"/>
      <c r="I505" s="385"/>
      <c r="J505" s="386"/>
    </row>
    <row r="506" spans="3:10" ht="30" customHeight="1" x14ac:dyDescent="0.25">
      <c r="C506" s="394"/>
      <c r="D506" s="394"/>
      <c r="E506" s="394"/>
      <c r="F506" s="382">
        <v>1</v>
      </c>
      <c r="G506" s="383"/>
      <c r="H506" s="384"/>
      <c r="I506" s="385"/>
      <c r="J506" s="386"/>
    </row>
    <row r="507" spans="3:10" ht="30" customHeight="1" x14ac:dyDescent="0.25">
      <c r="C507" s="394"/>
      <c r="D507" s="394"/>
      <c r="E507" s="394"/>
      <c r="F507" s="382">
        <v>1</v>
      </c>
      <c r="G507" s="383"/>
      <c r="H507" s="384"/>
      <c r="I507" s="385"/>
      <c r="J507" s="386"/>
    </row>
    <row r="508" spans="3:10" ht="30" customHeight="1" x14ac:dyDescent="0.25">
      <c r="C508" s="394"/>
      <c r="D508" s="394"/>
      <c r="E508" s="394"/>
      <c r="F508" s="382">
        <v>1</v>
      </c>
      <c r="G508" s="383"/>
      <c r="H508" s="384"/>
      <c r="I508" s="385"/>
      <c r="J508" s="386"/>
    </row>
    <row r="509" spans="3:10" ht="30" customHeight="1" x14ac:dyDescent="0.25">
      <c r="C509" s="394"/>
      <c r="D509" s="394"/>
      <c r="E509" s="394"/>
      <c r="F509" s="382">
        <v>1</v>
      </c>
      <c r="G509" s="383"/>
      <c r="H509" s="384"/>
      <c r="I509" s="385"/>
      <c r="J509" s="386"/>
    </row>
    <row r="510" spans="3:10" ht="30" customHeight="1" x14ac:dyDescent="0.25">
      <c r="C510" s="394"/>
      <c r="D510" s="394"/>
      <c r="E510" s="394"/>
      <c r="F510" s="382">
        <v>1</v>
      </c>
      <c r="G510" s="383"/>
      <c r="H510" s="384"/>
      <c r="I510" s="385"/>
      <c r="J510" s="386"/>
    </row>
    <row r="511" spans="3:10" ht="30" customHeight="1" x14ac:dyDescent="0.25">
      <c r="C511" s="394"/>
      <c r="D511" s="394"/>
      <c r="E511" s="394"/>
      <c r="F511" s="382">
        <v>1</v>
      </c>
      <c r="G511" s="383"/>
      <c r="H511" s="384"/>
      <c r="I511" s="385"/>
      <c r="J511" s="386"/>
    </row>
    <row r="512" spans="3:10" ht="30" customHeight="1" x14ac:dyDescent="0.25">
      <c r="C512" s="394"/>
      <c r="D512" s="394"/>
      <c r="E512" s="394"/>
      <c r="F512" s="382">
        <v>1</v>
      </c>
      <c r="G512" s="383"/>
      <c r="H512" s="384"/>
      <c r="I512" s="385"/>
      <c r="J512" s="386"/>
    </row>
    <row r="513" spans="3:10" ht="30" customHeight="1" x14ac:dyDescent="0.25">
      <c r="C513" s="394"/>
      <c r="D513" s="394"/>
      <c r="E513" s="394"/>
      <c r="F513" s="382">
        <v>1</v>
      </c>
      <c r="G513" s="383"/>
      <c r="H513" s="384"/>
      <c r="I513" s="385"/>
      <c r="J513" s="386"/>
    </row>
    <row r="514" spans="3:10" ht="30" customHeight="1" x14ac:dyDescent="0.25">
      <c r="C514" s="394"/>
      <c r="D514" s="394"/>
      <c r="E514" s="394"/>
      <c r="F514" s="382">
        <v>1</v>
      </c>
      <c r="G514" s="383"/>
      <c r="H514" s="384"/>
      <c r="I514" s="385"/>
      <c r="J514" s="386"/>
    </row>
    <row r="515" spans="3:10" ht="30" customHeight="1" x14ac:dyDescent="0.25">
      <c r="C515" s="394"/>
      <c r="D515" s="394"/>
      <c r="E515" s="394"/>
      <c r="F515" s="382">
        <v>1</v>
      </c>
      <c r="G515" s="383"/>
      <c r="H515" s="384"/>
      <c r="I515" s="385"/>
      <c r="J515" s="386"/>
    </row>
    <row r="516" spans="3:10" ht="30" customHeight="1" x14ac:dyDescent="0.25">
      <c r="C516" s="394"/>
      <c r="D516" s="394"/>
      <c r="E516" s="394"/>
      <c r="F516" s="382">
        <v>1</v>
      </c>
      <c r="G516" s="383"/>
      <c r="H516" s="384"/>
      <c r="I516" s="385"/>
      <c r="J516" s="386"/>
    </row>
    <row r="517" spans="3:10" ht="30" customHeight="1" x14ac:dyDescent="0.25">
      <c r="C517" s="394"/>
      <c r="D517" s="394"/>
      <c r="E517" s="394"/>
      <c r="F517" s="382">
        <v>1</v>
      </c>
      <c r="G517" s="383"/>
      <c r="H517" s="384"/>
      <c r="I517" s="385"/>
      <c r="J517" s="386"/>
    </row>
    <row r="518" spans="3:10" ht="30" customHeight="1" x14ac:dyDescent="0.25">
      <c r="C518" s="394"/>
      <c r="D518" s="394"/>
      <c r="E518" s="394"/>
      <c r="F518" s="382">
        <v>1</v>
      </c>
      <c r="G518" s="383"/>
      <c r="H518" s="384"/>
      <c r="I518" s="385"/>
      <c r="J518" s="386"/>
    </row>
    <row r="519" spans="3:10" ht="30" customHeight="1" x14ac:dyDescent="0.25">
      <c r="C519" s="394"/>
      <c r="D519" s="394"/>
      <c r="E519" s="394"/>
      <c r="F519" s="382">
        <v>1</v>
      </c>
      <c r="G519" s="383"/>
      <c r="H519" s="384"/>
      <c r="I519" s="385"/>
      <c r="J519" s="386"/>
    </row>
    <row r="520" spans="3:10" ht="30" customHeight="1" x14ac:dyDescent="0.25">
      <c r="C520" s="394"/>
      <c r="D520" s="394"/>
      <c r="E520" s="394"/>
      <c r="F520" s="382">
        <v>1</v>
      </c>
      <c r="G520" s="383"/>
      <c r="H520" s="384"/>
      <c r="I520" s="385"/>
      <c r="J520" s="386"/>
    </row>
    <row r="521" spans="3:10" ht="30" customHeight="1" x14ac:dyDescent="0.25">
      <c r="C521" s="394"/>
      <c r="D521" s="394"/>
      <c r="E521" s="394"/>
      <c r="F521" s="382">
        <v>1</v>
      </c>
      <c r="G521" s="383"/>
      <c r="H521" s="384"/>
      <c r="I521" s="385"/>
      <c r="J521" s="386"/>
    </row>
    <row r="522" spans="3:10" ht="30" customHeight="1" x14ac:dyDescent="0.25">
      <c r="C522" s="394"/>
      <c r="D522" s="394"/>
      <c r="E522" s="394"/>
      <c r="F522" s="382">
        <v>1</v>
      </c>
      <c r="G522" s="383"/>
      <c r="H522" s="384"/>
      <c r="I522" s="385"/>
      <c r="J522" s="386"/>
    </row>
    <row r="523" spans="3:10" ht="30" customHeight="1" x14ac:dyDescent="0.25">
      <c r="C523" s="394"/>
      <c r="D523" s="394"/>
      <c r="E523" s="394"/>
      <c r="F523" s="382">
        <v>1</v>
      </c>
      <c r="G523" s="383"/>
      <c r="H523" s="384"/>
      <c r="I523" s="385"/>
      <c r="J523" s="386"/>
    </row>
    <row r="524" spans="3:10" ht="30" customHeight="1" x14ac:dyDescent="0.25">
      <c r="C524" s="394"/>
      <c r="D524" s="394"/>
      <c r="E524" s="394"/>
      <c r="F524" s="382">
        <v>1</v>
      </c>
      <c r="G524" s="383"/>
      <c r="H524" s="384"/>
      <c r="I524" s="385"/>
      <c r="J524" s="386"/>
    </row>
    <row r="525" spans="3:10" ht="30" customHeight="1" x14ac:dyDescent="0.25">
      <c r="C525" s="394"/>
      <c r="D525" s="394"/>
      <c r="E525" s="394"/>
      <c r="F525" s="382">
        <v>1</v>
      </c>
      <c r="G525" s="383"/>
      <c r="H525" s="384"/>
      <c r="I525" s="385"/>
      <c r="J525" s="386"/>
    </row>
    <row r="526" spans="3:10" ht="30" customHeight="1" x14ac:dyDescent="0.25">
      <c r="C526" s="394"/>
      <c r="D526" s="394"/>
      <c r="E526" s="394"/>
      <c r="F526" s="382">
        <v>1</v>
      </c>
      <c r="G526" s="383"/>
      <c r="H526" s="384"/>
      <c r="I526" s="385"/>
      <c r="J526" s="386"/>
    </row>
    <row r="527" spans="3:10" ht="30" customHeight="1" x14ac:dyDescent="0.25">
      <c r="C527" s="394"/>
      <c r="D527" s="394"/>
      <c r="E527" s="394"/>
      <c r="F527" s="382">
        <v>1</v>
      </c>
      <c r="G527" s="383"/>
      <c r="H527" s="384"/>
      <c r="I527" s="385"/>
      <c r="J527" s="386"/>
    </row>
    <row r="528" spans="3:10" ht="30" customHeight="1" x14ac:dyDescent="0.25">
      <c r="C528" s="394"/>
      <c r="D528" s="394"/>
      <c r="E528" s="394"/>
      <c r="F528" s="382">
        <v>1</v>
      </c>
      <c r="G528" s="383"/>
      <c r="H528" s="384"/>
      <c r="I528" s="385"/>
      <c r="J528" s="386"/>
    </row>
    <row r="529" spans="3:10" ht="30" customHeight="1" x14ac:dyDescent="0.25">
      <c r="C529" s="394"/>
      <c r="D529" s="394"/>
      <c r="E529" s="394"/>
      <c r="F529" s="382">
        <v>1</v>
      </c>
      <c r="G529" s="383"/>
      <c r="H529" s="384"/>
      <c r="I529" s="385"/>
      <c r="J529" s="386"/>
    </row>
    <row r="530" spans="3:10" ht="30" customHeight="1" x14ac:dyDescent="0.25">
      <c r="C530" s="394"/>
      <c r="D530" s="394"/>
      <c r="E530" s="394"/>
      <c r="F530" s="382">
        <v>1</v>
      </c>
      <c r="G530" s="383"/>
      <c r="H530" s="384"/>
      <c r="I530" s="385"/>
      <c r="J530" s="386"/>
    </row>
    <row r="531" spans="3:10" ht="30" customHeight="1" x14ac:dyDescent="0.25">
      <c r="C531" s="394"/>
      <c r="D531" s="394"/>
      <c r="E531" s="394"/>
      <c r="F531" s="382">
        <v>1</v>
      </c>
      <c r="G531" s="383"/>
      <c r="H531" s="384"/>
      <c r="I531" s="385"/>
      <c r="J531" s="386"/>
    </row>
    <row r="532" spans="3:10" ht="30" customHeight="1" x14ac:dyDescent="0.25">
      <c r="C532" s="394"/>
      <c r="D532" s="394"/>
      <c r="E532" s="394"/>
      <c r="F532" s="382">
        <v>1</v>
      </c>
      <c r="G532" s="383"/>
      <c r="H532" s="384"/>
      <c r="I532" s="385"/>
      <c r="J532" s="386"/>
    </row>
    <row r="533" spans="3:10" ht="30" customHeight="1" x14ac:dyDescent="0.25">
      <c r="C533" s="394"/>
      <c r="D533" s="394"/>
      <c r="E533" s="394"/>
      <c r="F533" s="382">
        <v>1</v>
      </c>
      <c r="G533" s="383"/>
      <c r="H533" s="384"/>
      <c r="I533" s="385"/>
      <c r="J533" s="386"/>
    </row>
    <row r="534" spans="3:10" ht="30" customHeight="1" x14ac:dyDescent="0.25">
      <c r="C534" s="394"/>
      <c r="D534" s="394"/>
      <c r="E534" s="394"/>
      <c r="F534" s="382">
        <v>1</v>
      </c>
      <c r="G534" s="383"/>
      <c r="H534" s="384"/>
      <c r="I534" s="385"/>
      <c r="J534" s="386"/>
    </row>
    <row r="535" spans="3:10" ht="30" customHeight="1" x14ac:dyDescent="0.25">
      <c r="C535" s="394"/>
      <c r="D535" s="394"/>
      <c r="E535" s="394"/>
      <c r="F535" s="382">
        <v>1</v>
      </c>
      <c r="G535" s="383"/>
      <c r="H535" s="384"/>
      <c r="I535" s="385"/>
      <c r="J535" s="386"/>
    </row>
    <row r="536" spans="3:10" ht="30" customHeight="1" x14ac:dyDescent="0.25">
      <c r="C536" s="394"/>
      <c r="D536" s="394"/>
      <c r="E536" s="394"/>
      <c r="F536" s="382">
        <v>1</v>
      </c>
      <c r="G536" s="383"/>
      <c r="H536" s="384"/>
      <c r="I536" s="385"/>
      <c r="J536" s="386"/>
    </row>
    <row r="537" spans="3:10" ht="30" customHeight="1" x14ac:dyDescent="0.25">
      <c r="C537" s="394"/>
      <c r="D537" s="394"/>
      <c r="E537" s="394"/>
      <c r="F537" s="382">
        <v>1</v>
      </c>
      <c r="G537" s="383"/>
      <c r="H537" s="384"/>
      <c r="I537" s="385"/>
      <c r="J537" s="386"/>
    </row>
    <row r="538" spans="3:10" ht="30" customHeight="1" x14ac:dyDescent="0.25">
      <c r="C538" s="394"/>
      <c r="D538" s="394"/>
      <c r="E538" s="394"/>
      <c r="F538" s="382">
        <v>1</v>
      </c>
      <c r="G538" s="383"/>
      <c r="H538" s="384"/>
      <c r="I538" s="385"/>
      <c r="J538" s="386"/>
    </row>
    <row r="539" spans="3:10" ht="30" customHeight="1" x14ac:dyDescent="0.25">
      <c r="C539" s="394"/>
      <c r="D539" s="394"/>
      <c r="E539" s="394"/>
      <c r="F539" s="382">
        <v>1</v>
      </c>
      <c r="G539" s="383"/>
      <c r="H539" s="384"/>
      <c r="I539" s="385"/>
      <c r="J539" s="386"/>
    </row>
    <row r="540" spans="3:10" ht="30" customHeight="1" x14ac:dyDescent="0.25">
      <c r="C540" s="394"/>
      <c r="D540" s="394"/>
      <c r="E540" s="394"/>
      <c r="F540" s="382">
        <v>1</v>
      </c>
      <c r="G540" s="383"/>
      <c r="H540" s="384"/>
      <c r="I540" s="385"/>
      <c r="J540" s="386"/>
    </row>
    <row r="541" spans="3:10" ht="30" customHeight="1" x14ac:dyDescent="0.25">
      <c r="C541" s="394"/>
      <c r="D541" s="394"/>
      <c r="E541" s="394"/>
      <c r="F541" s="382">
        <v>1</v>
      </c>
      <c r="G541" s="383"/>
      <c r="H541" s="384"/>
      <c r="I541" s="385"/>
      <c r="J541" s="386"/>
    </row>
    <row r="542" spans="3:10" ht="30" customHeight="1" x14ac:dyDescent="0.25">
      <c r="C542" s="394"/>
      <c r="D542" s="394"/>
      <c r="E542" s="394"/>
      <c r="F542" s="382">
        <v>1</v>
      </c>
      <c r="G542" s="383"/>
      <c r="H542" s="384"/>
      <c r="I542" s="385"/>
      <c r="J542" s="386"/>
    </row>
    <row r="543" spans="3:10" ht="30" customHeight="1" x14ac:dyDescent="0.25">
      <c r="C543" s="394"/>
      <c r="D543" s="394"/>
      <c r="E543" s="394"/>
      <c r="F543" s="382">
        <v>1</v>
      </c>
      <c r="G543" s="383"/>
      <c r="H543" s="384"/>
      <c r="I543" s="385"/>
      <c r="J543" s="386"/>
    </row>
    <row r="544" spans="3:10" ht="30" customHeight="1" x14ac:dyDescent="0.25">
      <c r="C544" s="394"/>
      <c r="D544" s="394"/>
      <c r="E544" s="394"/>
      <c r="F544" s="382">
        <v>1</v>
      </c>
      <c r="G544" s="383"/>
      <c r="H544" s="384"/>
      <c r="I544" s="385"/>
      <c r="J544" s="386"/>
    </row>
    <row r="545" spans="3:10" ht="30" customHeight="1" x14ac:dyDescent="0.25">
      <c r="C545" s="394"/>
      <c r="D545" s="394"/>
      <c r="E545" s="394"/>
      <c r="F545" s="382">
        <v>1</v>
      </c>
      <c r="G545" s="383"/>
      <c r="H545" s="384"/>
      <c r="I545" s="385"/>
      <c r="J545" s="386"/>
    </row>
    <row r="546" spans="3:10" ht="30" customHeight="1" x14ac:dyDescent="0.25">
      <c r="C546" s="394"/>
      <c r="D546" s="394"/>
      <c r="E546" s="394"/>
      <c r="F546" s="382">
        <v>1</v>
      </c>
      <c r="G546" s="383"/>
      <c r="H546" s="384"/>
      <c r="I546" s="385"/>
      <c r="J546" s="386"/>
    </row>
    <row r="547" spans="3:10" ht="30" customHeight="1" x14ac:dyDescent="0.25">
      <c r="C547" s="394"/>
      <c r="D547" s="394"/>
      <c r="E547" s="394"/>
      <c r="F547" s="382">
        <v>1</v>
      </c>
      <c r="G547" s="383"/>
      <c r="H547" s="384"/>
      <c r="I547" s="385"/>
      <c r="J547" s="386"/>
    </row>
    <row r="548" spans="3:10" ht="30" customHeight="1" x14ac:dyDescent="0.25">
      <c r="C548" s="394"/>
      <c r="D548" s="394"/>
      <c r="E548" s="394"/>
      <c r="F548" s="382">
        <v>1</v>
      </c>
      <c r="G548" s="383"/>
      <c r="H548" s="384"/>
      <c r="I548" s="385"/>
      <c r="J548" s="386"/>
    </row>
    <row r="549" spans="3:10" ht="30" customHeight="1" x14ac:dyDescent="0.25">
      <c r="C549" s="394"/>
      <c r="D549" s="394"/>
      <c r="E549" s="394"/>
      <c r="F549" s="382">
        <v>1</v>
      </c>
      <c r="G549" s="383"/>
      <c r="H549" s="384"/>
      <c r="I549" s="385"/>
      <c r="J549" s="386"/>
    </row>
    <row r="550" spans="3:10" ht="30" customHeight="1" x14ac:dyDescent="0.25">
      <c r="C550" s="394"/>
      <c r="D550" s="394"/>
      <c r="E550" s="394"/>
      <c r="F550" s="382">
        <v>1</v>
      </c>
      <c r="G550" s="383"/>
      <c r="H550" s="384"/>
      <c r="I550" s="385"/>
      <c r="J550" s="386"/>
    </row>
    <row r="551" spans="3:10" ht="30" customHeight="1" x14ac:dyDescent="0.25">
      <c r="C551" s="394"/>
      <c r="D551" s="394"/>
      <c r="E551" s="394"/>
      <c r="F551" s="382">
        <v>1</v>
      </c>
      <c r="G551" s="383"/>
      <c r="H551" s="384"/>
      <c r="I551" s="385"/>
      <c r="J551" s="386"/>
    </row>
    <row r="552" spans="3:10" ht="30" customHeight="1" x14ac:dyDescent="0.25">
      <c r="C552" s="394"/>
      <c r="D552" s="394"/>
      <c r="E552" s="394"/>
      <c r="F552" s="382">
        <v>1</v>
      </c>
      <c r="G552" s="383"/>
      <c r="H552" s="384"/>
      <c r="I552" s="385"/>
      <c r="J552" s="386"/>
    </row>
    <row r="553" spans="3:10" ht="30" customHeight="1" x14ac:dyDescent="0.25">
      <c r="C553" s="394"/>
      <c r="D553" s="394"/>
      <c r="E553" s="394"/>
      <c r="F553" s="382">
        <v>1</v>
      </c>
      <c r="G553" s="383"/>
      <c r="H553" s="384"/>
      <c r="I553" s="385"/>
      <c r="J553" s="386"/>
    </row>
    <row r="554" spans="3:10" ht="30" customHeight="1" x14ac:dyDescent="0.25">
      <c r="C554" s="394"/>
      <c r="D554" s="394"/>
      <c r="E554" s="394"/>
      <c r="F554" s="382">
        <v>1</v>
      </c>
      <c r="G554" s="383"/>
      <c r="H554" s="384"/>
      <c r="I554" s="385"/>
      <c r="J554" s="386"/>
    </row>
    <row r="555" spans="3:10" ht="30" customHeight="1" x14ac:dyDescent="0.25">
      <c r="C555" s="394"/>
      <c r="D555" s="394"/>
      <c r="E555" s="394"/>
      <c r="F555" s="382">
        <v>1</v>
      </c>
      <c r="G555" s="383"/>
      <c r="H555" s="384"/>
      <c r="I555" s="385"/>
      <c r="J555" s="386"/>
    </row>
    <row r="556" spans="3:10" ht="30" customHeight="1" x14ac:dyDescent="0.25">
      <c r="C556" s="394"/>
      <c r="D556" s="394"/>
      <c r="E556" s="394"/>
      <c r="F556" s="382">
        <v>1</v>
      </c>
      <c r="G556" s="383"/>
      <c r="H556" s="384"/>
      <c r="I556" s="385"/>
      <c r="J556" s="386"/>
    </row>
    <row r="557" spans="3:10" ht="30" customHeight="1" x14ac:dyDescent="0.25">
      <c r="C557" s="394"/>
      <c r="D557" s="394"/>
      <c r="E557" s="394"/>
      <c r="F557" s="382">
        <v>1</v>
      </c>
      <c r="G557" s="383"/>
      <c r="H557" s="384"/>
      <c r="I557" s="385"/>
      <c r="J557" s="386"/>
    </row>
    <row r="558" spans="3:10" ht="30" customHeight="1" x14ac:dyDescent="0.25">
      <c r="C558" s="394"/>
      <c r="D558" s="394"/>
      <c r="E558" s="394"/>
      <c r="F558" s="382">
        <v>1</v>
      </c>
      <c r="G558" s="383"/>
      <c r="H558" s="384"/>
      <c r="I558" s="385"/>
      <c r="J558" s="386"/>
    </row>
    <row r="559" spans="3:10" ht="30" customHeight="1" x14ac:dyDescent="0.25">
      <c r="C559" s="394"/>
      <c r="D559" s="394"/>
      <c r="E559" s="394"/>
      <c r="F559" s="382">
        <v>1</v>
      </c>
      <c r="G559" s="383"/>
      <c r="H559" s="384"/>
      <c r="I559" s="385"/>
      <c r="J559" s="386"/>
    </row>
    <row r="560" spans="3:10" ht="30" customHeight="1" x14ac:dyDescent="0.25">
      <c r="C560" s="394"/>
      <c r="D560" s="394"/>
      <c r="E560" s="394"/>
      <c r="F560" s="382">
        <v>1</v>
      </c>
      <c r="G560" s="383"/>
      <c r="H560" s="384"/>
      <c r="I560" s="385"/>
      <c r="J560" s="386"/>
    </row>
    <row r="561" spans="3:10" ht="30" customHeight="1" x14ac:dyDescent="0.25">
      <c r="C561" s="394"/>
      <c r="D561" s="394"/>
      <c r="E561" s="394"/>
      <c r="F561" s="382">
        <v>1</v>
      </c>
      <c r="G561" s="383"/>
      <c r="H561" s="384"/>
      <c r="I561" s="385"/>
      <c r="J561" s="386"/>
    </row>
    <row r="562" spans="3:10" ht="30" customHeight="1" x14ac:dyDescent="0.25">
      <c r="C562" s="394"/>
      <c r="D562" s="394"/>
      <c r="E562" s="394"/>
      <c r="F562" s="382">
        <v>1</v>
      </c>
      <c r="G562" s="383"/>
      <c r="H562" s="384"/>
      <c r="I562" s="385"/>
      <c r="J562" s="386"/>
    </row>
    <row r="563" spans="3:10" ht="30" customHeight="1" x14ac:dyDescent="0.25">
      <c r="C563" s="394"/>
      <c r="D563" s="394"/>
      <c r="E563" s="394"/>
      <c r="F563" s="382">
        <v>1</v>
      </c>
      <c r="G563" s="383"/>
      <c r="H563" s="384"/>
      <c r="I563" s="385"/>
      <c r="J563" s="386"/>
    </row>
    <row r="564" spans="3:10" ht="30" customHeight="1" x14ac:dyDescent="0.25">
      <c r="C564" s="394"/>
      <c r="D564" s="394"/>
      <c r="E564" s="394"/>
      <c r="F564" s="382">
        <v>1</v>
      </c>
      <c r="G564" s="383"/>
      <c r="H564" s="384"/>
      <c r="I564" s="385"/>
      <c r="J564" s="386"/>
    </row>
    <row r="565" spans="3:10" ht="30" customHeight="1" x14ac:dyDescent="0.25">
      <c r="C565" s="394"/>
      <c r="D565" s="394"/>
      <c r="E565" s="394"/>
      <c r="F565" s="382">
        <v>1</v>
      </c>
      <c r="G565" s="383"/>
      <c r="H565" s="384"/>
      <c r="I565" s="385"/>
      <c r="J565" s="386"/>
    </row>
    <row r="566" spans="3:10" ht="30" customHeight="1" x14ac:dyDescent="0.25">
      <c r="C566" s="394"/>
      <c r="D566" s="394"/>
      <c r="E566" s="394"/>
      <c r="F566" s="382">
        <v>1</v>
      </c>
      <c r="G566" s="383"/>
      <c r="H566" s="384"/>
      <c r="I566" s="385"/>
      <c r="J566" s="386"/>
    </row>
    <row r="567" spans="3:10" ht="30" customHeight="1" x14ac:dyDescent="0.25">
      <c r="C567" s="394"/>
      <c r="D567" s="394"/>
      <c r="E567" s="394"/>
      <c r="F567" s="382">
        <v>1</v>
      </c>
      <c r="G567" s="383"/>
      <c r="H567" s="384"/>
      <c r="I567" s="385"/>
      <c r="J567" s="386"/>
    </row>
    <row r="568" spans="3:10" ht="30" customHeight="1" x14ac:dyDescent="0.25">
      <c r="C568" s="394"/>
      <c r="D568" s="394"/>
      <c r="E568" s="394"/>
      <c r="F568" s="382">
        <v>1</v>
      </c>
      <c r="G568" s="383"/>
      <c r="H568" s="384"/>
      <c r="I568" s="385"/>
      <c r="J568" s="386"/>
    </row>
    <row r="569" spans="3:10" ht="30" customHeight="1" x14ac:dyDescent="0.25">
      <c r="C569" s="394"/>
      <c r="D569" s="394"/>
      <c r="E569" s="394"/>
      <c r="F569" s="382">
        <v>1</v>
      </c>
      <c r="G569" s="383"/>
      <c r="H569" s="384"/>
      <c r="I569" s="385"/>
      <c r="J569" s="386"/>
    </row>
    <row r="570" spans="3:10" ht="30" customHeight="1" x14ac:dyDescent="0.25">
      <c r="C570" s="394"/>
      <c r="D570" s="394"/>
      <c r="E570" s="394"/>
      <c r="F570" s="382">
        <v>1</v>
      </c>
      <c r="G570" s="383"/>
      <c r="H570" s="384"/>
      <c r="I570" s="385"/>
      <c r="J570" s="386"/>
    </row>
    <row r="571" spans="3:10" ht="30" customHeight="1" x14ac:dyDescent="0.25">
      <c r="C571" s="394"/>
      <c r="D571" s="394"/>
      <c r="E571" s="394"/>
      <c r="F571" s="382">
        <v>1</v>
      </c>
      <c r="G571" s="383"/>
      <c r="H571" s="384"/>
      <c r="I571" s="385"/>
      <c r="J571" s="386"/>
    </row>
    <row r="572" spans="3:10" ht="30" customHeight="1" x14ac:dyDescent="0.25">
      <c r="C572" s="394"/>
      <c r="D572" s="394"/>
      <c r="E572" s="394"/>
      <c r="F572" s="382">
        <v>1</v>
      </c>
      <c r="G572" s="383"/>
      <c r="H572" s="384"/>
      <c r="I572" s="385"/>
      <c r="J572" s="386"/>
    </row>
    <row r="573" spans="3:10" ht="30" customHeight="1" x14ac:dyDescent="0.25">
      <c r="C573" s="394"/>
      <c r="D573" s="394"/>
      <c r="E573" s="394"/>
      <c r="F573" s="382">
        <v>1</v>
      </c>
      <c r="G573" s="383"/>
      <c r="H573" s="384"/>
      <c r="I573" s="385"/>
      <c r="J573" s="386"/>
    </row>
    <row r="574" spans="3:10" ht="30" customHeight="1" x14ac:dyDescent="0.25">
      <c r="C574" s="394"/>
      <c r="D574" s="394"/>
      <c r="E574" s="394"/>
      <c r="F574" s="382">
        <v>1</v>
      </c>
      <c r="G574" s="383"/>
      <c r="H574" s="384"/>
      <c r="I574" s="385"/>
      <c r="J574" s="386"/>
    </row>
    <row r="575" spans="3:10" ht="30" customHeight="1" x14ac:dyDescent="0.25">
      <c r="C575" s="394"/>
      <c r="D575" s="394"/>
      <c r="E575" s="394"/>
      <c r="F575" s="382">
        <v>1</v>
      </c>
      <c r="G575" s="383"/>
      <c r="H575" s="384"/>
      <c r="I575" s="385"/>
      <c r="J575" s="386"/>
    </row>
    <row r="576" spans="3:10" ht="30" customHeight="1" x14ac:dyDescent="0.25">
      <c r="C576" s="394"/>
      <c r="D576" s="394"/>
      <c r="E576" s="394"/>
      <c r="F576" s="382">
        <v>1</v>
      </c>
      <c r="G576" s="383"/>
      <c r="H576" s="384"/>
      <c r="I576" s="385"/>
      <c r="J576" s="386"/>
    </row>
    <row r="577" spans="3:10" ht="30" customHeight="1" x14ac:dyDescent="0.25">
      <c r="C577" s="394"/>
      <c r="D577" s="394"/>
      <c r="E577" s="394"/>
      <c r="F577" s="382">
        <v>1</v>
      </c>
      <c r="G577" s="383"/>
      <c r="H577" s="384"/>
      <c r="I577" s="385"/>
      <c r="J577" s="386"/>
    </row>
    <row r="578" spans="3:10" ht="30" customHeight="1" x14ac:dyDescent="0.25">
      <c r="C578" s="394"/>
      <c r="D578" s="394"/>
      <c r="E578" s="394"/>
      <c r="F578" s="382">
        <v>1</v>
      </c>
      <c r="G578" s="383"/>
      <c r="H578" s="384"/>
      <c r="I578" s="385"/>
      <c r="J578" s="386"/>
    </row>
    <row r="579" spans="3:10" ht="30" customHeight="1" x14ac:dyDescent="0.25">
      <c r="C579" s="394"/>
      <c r="D579" s="394"/>
      <c r="E579" s="394"/>
      <c r="F579" s="382">
        <v>1</v>
      </c>
      <c r="G579" s="383"/>
      <c r="H579" s="384"/>
      <c r="I579" s="385"/>
      <c r="J579" s="386"/>
    </row>
    <row r="580" spans="3:10" ht="30" customHeight="1" x14ac:dyDescent="0.25">
      <c r="C580" s="394"/>
      <c r="D580" s="394"/>
      <c r="E580" s="394"/>
      <c r="F580" s="382">
        <v>1</v>
      </c>
      <c r="G580" s="383"/>
      <c r="H580" s="384"/>
      <c r="I580" s="385"/>
      <c r="J580" s="386"/>
    </row>
    <row r="581" spans="3:10" ht="30" customHeight="1" x14ac:dyDescent="0.25">
      <c r="C581" s="394"/>
      <c r="D581" s="394"/>
      <c r="E581" s="394"/>
      <c r="F581" s="382">
        <v>1</v>
      </c>
      <c r="G581" s="383"/>
      <c r="H581" s="384"/>
      <c r="I581" s="385"/>
      <c r="J581" s="386"/>
    </row>
    <row r="582" spans="3:10" ht="30" customHeight="1" x14ac:dyDescent="0.25">
      <c r="C582" s="394"/>
      <c r="D582" s="394"/>
      <c r="E582" s="394"/>
      <c r="F582" s="382">
        <v>1</v>
      </c>
      <c r="G582" s="383"/>
      <c r="H582" s="384"/>
      <c r="I582" s="385"/>
      <c r="J582" s="386"/>
    </row>
    <row r="583" spans="3:10" ht="30" customHeight="1" x14ac:dyDescent="0.25">
      <c r="C583" s="394"/>
      <c r="D583" s="394"/>
      <c r="E583" s="394"/>
      <c r="F583" s="382">
        <v>1</v>
      </c>
      <c r="G583" s="383"/>
      <c r="H583" s="384"/>
      <c r="I583" s="385"/>
      <c r="J583" s="386"/>
    </row>
    <row r="584" spans="3:10" ht="30" customHeight="1" x14ac:dyDescent="0.25">
      <c r="C584" s="394"/>
      <c r="D584" s="394"/>
      <c r="E584" s="394"/>
      <c r="F584" s="382">
        <v>1</v>
      </c>
      <c r="G584" s="383"/>
      <c r="H584" s="384"/>
      <c r="I584" s="385"/>
      <c r="J584" s="386"/>
    </row>
    <row r="585" spans="3:10" ht="30" customHeight="1" x14ac:dyDescent="0.25">
      <c r="C585" s="394"/>
      <c r="D585" s="394"/>
      <c r="E585" s="394"/>
      <c r="F585" s="382">
        <v>1</v>
      </c>
      <c r="G585" s="383"/>
      <c r="H585" s="384"/>
      <c r="I585" s="385"/>
      <c r="J585" s="386"/>
    </row>
    <row r="586" spans="3:10" ht="30" customHeight="1" x14ac:dyDescent="0.25">
      <c r="C586" s="394"/>
      <c r="D586" s="394"/>
      <c r="E586" s="394"/>
      <c r="F586" s="382">
        <v>1</v>
      </c>
      <c r="G586" s="383"/>
      <c r="H586" s="384"/>
      <c r="I586" s="385"/>
      <c r="J586" s="386"/>
    </row>
    <row r="587" spans="3:10" ht="30" customHeight="1" x14ac:dyDescent="0.25">
      <c r="C587" s="394"/>
      <c r="D587" s="394"/>
      <c r="E587" s="394"/>
      <c r="F587" s="382">
        <v>1</v>
      </c>
      <c r="G587" s="383"/>
      <c r="H587" s="384"/>
      <c r="I587" s="385"/>
      <c r="J587" s="386"/>
    </row>
    <row r="588" spans="3:10" ht="30" customHeight="1" x14ac:dyDescent="0.25">
      <c r="C588" s="394"/>
      <c r="D588" s="394"/>
      <c r="E588" s="394"/>
      <c r="F588" s="382">
        <v>1</v>
      </c>
      <c r="G588" s="383"/>
      <c r="H588" s="384"/>
      <c r="I588" s="385"/>
      <c r="J588" s="386"/>
    </row>
    <row r="589" spans="3:10" ht="30" customHeight="1" x14ac:dyDescent="0.25">
      <c r="C589" s="394"/>
      <c r="D589" s="394"/>
      <c r="E589" s="394"/>
      <c r="F589" s="382">
        <v>1</v>
      </c>
      <c r="G589" s="383"/>
      <c r="H589" s="384"/>
      <c r="I589" s="385"/>
      <c r="J589" s="386"/>
    </row>
    <row r="590" spans="3:10" ht="30" customHeight="1" x14ac:dyDescent="0.25">
      <c r="C590" s="394"/>
      <c r="D590" s="394"/>
      <c r="E590" s="394"/>
      <c r="F590" s="382">
        <v>1</v>
      </c>
      <c r="G590" s="383"/>
      <c r="H590" s="384"/>
      <c r="I590" s="385"/>
      <c r="J590" s="386"/>
    </row>
    <row r="591" spans="3:10" ht="30" customHeight="1" x14ac:dyDescent="0.25">
      <c r="C591" s="394"/>
      <c r="D591" s="394"/>
      <c r="E591" s="394"/>
      <c r="F591" s="382">
        <v>1</v>
      </c>
      <c r="G591" s="383"/>
      <c r="H591" s="384"/>
      <c r="I591" s="385"/>
      <c r="J591" s="386"/>
    </row>
    <row r="592" spans="3:10" ht="30" customHeight="1" x14ac:dyDescent="0.25">
      <c r="C592" s="394"/>
      <c r="D592" s="394"/>
      <c r="E592" s="394"/>
      <c r="F592" s="382">
        <v>1</v>
      </c>
      <c r="G592" s="383"/>
      <c r="H592" s="384"/>
      <c r="I592" s="385"/>
      <c r="J592" s="386"/>
    </row>
    <row r="593" spans="3:10" ht="30" customHeight="1" x14ac:dyDescent="0.25">
      <c r="C593" s="394"/>
      <c r="D593" s="394"/>
      <c r="E593" s="394"/>
      <c r="F593" s="382">
        <v>1</v>
      </c>
      <c r="G593" s="383"/>
      <c r="H593" s="384"/>
      <c r="I593" s="385"/>
      <c r="J593" s="386"/>
    </row>
    <row r="594" spans="3:10" ht="30" customHeight="1" x14ac:dyDescent="0.25">
      <c r="C594" s="394"/>
      <c r="D594" s="394"/>
      <c r="E594" s="394"/>
      <c r="F594" s="382">
        <v>1</v>
      </c>
      <c r="G594" s="383"/>
      <c r="H594" s="384"/>
      <c r="I594" s="385"/>
      <c r="J594" s="386"/>
    </row>
    <row r="595" spans="3:10" ht="30" customHeight="1" x14ac:dyDescent="0.25">
      <c r="C595" s="394"/>
      <c r="D595" s="394"/>
      <c r="E595" s="394"/>
      <c r="F595" s="382">
        <v>1</v>
      </c>
      <c r="G595" s="383"/>
      <c r="H595" s="384"/>
      <c r="I595" s="385"/>
      <c r="J595" s="386"/>
    </row>
    <row r="596" spans="3:10" ht="30" customHeight="1" x14ac:dyDescent="0.25">
      <c r="C596" s="394"/>
      <c r="D596" s="394"/>
      <c r="E596" s="394"/>
      <c r="F596" s="382">
        <v>1</v>
      </c>
      <c r="G596" s="383"/>
      <c r="H596" s="384"/>
      <c r="I596" s="385"/>
      <c r="J596" s="386"/>
    </row>
    <row r="597" spans="3:10" ht="30" customHeight="1" x14ac:dyDescent="0.25">
      <c r="C597" s="394"/>
      <c r="D597" s="394"/>
      <c r="E597" s="394"/>
      <c r="F597" s="382">
        <v>1</v>
      </c>
      <c r="G597" s="383"/>
      <c r="H597" s="384"/>
      <c r="I597" s="385"/>
      <c r="J597" s="386"/>
    </row>
    <row r="598" spans="3:10" ht="30" customHeight="1" x14ac:dyDescent="0.25">
      <c r="C598" s="394"/>
      <c r="D598" s="394"/>
      <c r="E598" s="394"/>
      <c r="F598" s="382">
        <v>1</v>
      </c>
      <c r="G598" s="383"/>
      <c r="H598" s="384"/>
      <c r="I598" s="385"/>
      <c r="J598" s="386"/>
    </row>
    <row r="599" spans="3:10" ht="30" customHeight="1" x14ac:dyDescent="0.25">
      <c r="C599" s="394"/>
      <c r="D599" s="394"/>
      <c r="E599" s="394"/>
      <c r="F599" s="382">
        <v>1</v>
      </c>
      <c r="G599" s="383"/>
      <c r="H599" s="384"/>
      <c r="I599" s="385"/>
      <c r="J599" s="386"/>
    </row>
    <row r="600" spans="3:10" ht="30" customHeight="1" x14ac:dyDescent="0.25">
      <c r="C600" s="394"/>
      <c r="D600" s="394"/>
      <c r="E600" s="394"/>
      <c r="F600" s="382">
        <v>1</v>
      </c>
      <c r="G600" s="383"/>
      <c r="H600" s="384"/>
      <c r="I600" s="385"/>
      <c r="J600" s="386"/>
    </row>
    <row r="601" spans="3:10" ht="30" customHeight="1" x14ac:dyDescent="0.25">
      <c r="F601" s="382">
        <v>1</v>
      </c>
      <c r="G601" s="383"/>
      <c r="H601" s="384"/>
      <c r="I601" s="385"/>
      <c r="J601" s="386"/>
    </row>
    <row r="602" spans="3:10" ht="30" customHeight="1" x14ac:dyDescent="0.25">
      <c r="F602" s="382">
        <v>1</v>
      </c>
      <c r="G602" s="383"/>
      <c r="H602" s="384"/>
      <c r="I602" s="385"/>
      <c r="J602" s="386"/>
    </row>
    <row r="603" spans="3:10" ht="30" customHeight="1" x14ac:dyDescent="0.25">
      <c r="F603" s="382">
        <v>1</v>
      </c>
      <c r="G603" s="383"/>
      <c r="H603" s="384"/>
      <c r="I603" s="385"/>
      <c r="J603" s="386"/>
    </row>
    <row r="604" spans="3:10" ht="30" customHeight="1" x14ac:dyDescent="0.25">
      <c r="F604" s="382">
        <v>1</v>
      </c>
      <c r="G604" s="383"/>
      <c r="H604" s="384"/>
      <c r="I604" s="385"/>
      <c r="J604" s="386"/>
    </row>
    <row r="605" spans="3:10" ht="30" customHeight="1" x14ac:dyDescent="0.25">
      <c r="F605" s="382">
        <v>1</v>
      </c>
      <c r="G605" s="383"/>
      <c r="H605" s="384"/>
      <c r="I605" s="385"/>
      <c r="J605" s="386"/>
    </row>
    <row r="606" spans="3:10" ht="30" customHeight="1" x14ac:dyDescent="0.25">
      <c r="F606" s="382">
        <v>1</v>
      </c>
      <c r="G606" s="383"/>
      <c r="H606" s="384"/>
      <c r="I606" s="385"/>
      <c r="J606" s="386"/>
    </row>
    <row r="607" spans="3:10" ht="30" customHeight="1" x14ac:dyDescent="0.25">
      <c r="F607" s="382">
        <v>1</v>
      </c>
      <c r="G607" s="383"/>
      <c r="H607" s="384"/>
      <c r="I607" s="385"/>
      <c r="J607" s="386"/>
    </row>
    <row r="608" spans="3:10" ht="30" customHeight="1" x14ac:dyDescent="0.25">
      <c r="F608" s="382">
        <v>1</v>
      </c>
      <c r="G608" s="383"/>
      <c r="H608" s="384"/>
      <c r="I608" s="385"/>
      <c r="J608" s="386"/>
    </row>
    <row r="609" spans="6:10" ht="30" customHeight="1" x14ac:dyDescent="0.25">
      <c r="F609" s="382">
        <v>1</v>
      </c>
      <c r="G609" s="383"/>
      <c r="H609" s="384"/>
      <c r="I609" s="385"/>
      <c r="J609" s="386"/>
    </row>
    <row r="610" spans="6:10" ht="30" customHeight="1" x14ac:dyDescent="0.25">
      <c r="F610" s="382">
        <v>1</v>
      </c>
      <c r="G610" s="383"/>
      <c r="H610" s="384"/>
      <c r="I610" s="385"/>
      <c r="J610" s="386"/>
    </row>
    <row r="611" spans="6:10" ht="30" customHeight="1" x14ac:dyDescent="0.25">
      <c r="F611" s="382">
        <v>1</v>
      </c>
      <c r="G611" s="383"/>
      <c r="H611" s="384"/>
      <c r="I611" s="385"/>
      <c r="J611" s="386"/>
    </row>
    <row r="612" spans="6:10" ht="30" customHeight="1" x14ac:dyDescent="0.25">
      <c r="F612" s="382">
        <v>1</v>
      </c>
      <c r="G612" s="383"/>
      <c r="H612" s="384"/>
      <c r="I612" s="385"/>
      <c r="J612" s="386"/>
    </row>
    <row r="613" spans="6:10" ht="30" customHeight="1" x14ac:dyDescent="0.25">
      <c r="F613" s="382">
        <v>1</v>
      </c>
      <c r="G613" s="383"/>
      <c r="H613" s="384"/>
      <c r="I613" s="385"/>
      <c r="J613" s="386"/>
    </row>
    <row r="614" spans="6:10" ht="30" customHeight="1" x14ac:dyDescent="0.25">
      <c r="F614" s="382">
        <v>1</v>
      </c>
      <c r="G614" s="383"/>
      <c r="H614" s="384"/>
      <c r="I614" s="385"/>
      <c r="J614" s="386"/>
    </row>
    <row r="615" spans="6:10" ht="30" customHeight="1" x14ac:dyDescent="0.25">
      <c r="F615" s="382">
        <v>1</v>
      </c>
      <c r="G615" s="383"/>
      <c r="H615" s="384"/>
      <c r="I615" s="385"/>
      <c r="J615" s="386"/>
    </row>
    <row r="616" spans="6:10" ht="30" customHeight="1" x14ac:dyDescent="0.25">
      <c r="F616" s="382">
        <v>1</v>
      </c>
      <c r="G616" s="383"/>
      <c r="H616" s="384"/>
      <c r="I616" s="385"/>
      <c r="J616" s="386"/>
    </row>
    <row r="617" spans="6:10" ht="30" customHeight="1" x14ac:dyDescent="0.25">
      <c r="F617" s="382">
        <v>1</v>
      </c>
      <c r="G617" s="383"/>
      <c r="H617" s="384"/>
      <c r="I617" s="385"/>
      <c r="J617" s="386"/>
    </row>
    <row r="618" spans="6:10" ht="30" customHeight="1" x14ac:dyDescent="0.25">
      <c r="F618" s="382">
        <v>1</v>
      </c>
      <c r="G618" s="383"/>
      <c r="H618" s="384"/>
      <c r="I618" s="385"/>
      <c r="J618" s="386"/>
    </row>
    <row r="619" spans="6:10" ht="30" customHeight="1" x14ac:dyDescent="0.25">
      <c r="F619" s="382">
        <v>1</v>
      </c>
      <c r="G619" s="383"/>
      <c r="H619" s="384"/>
      <c r="I619" s="385"/>
      <c r="J619" s="386"/>
    </row>
    <row r="620" spans="6:10" ht="30" customHeight="1" x14ac:dyDescent="0.25">
      <c r="F620" s="382">
        <v>1</v>
      </c>
      <c r="G620" s="383"/>
      <c r="H620" s="384"/>
      <c r="I620" s="385"/>
      <c r="J620" s="386"/>
    </row>
    <row r="621" spans="6:10" ht="30" customHeight="1" x14ac:dyDescent="0.25">
      <c r="F621" s="382">
        <v>1</v>
      </c>
      <c r="G621" s="383"/>
      <c r="H621" s="384"/>
      <c r="I621" s="385"/>
      <c r="J621" s="386"/>
    </row>
    <row r="622" spans="6:10" ht="30" customHeight="1" x14ac:dyDescent="0.25">
      <c r="F622" s="382">
        <v>1</v>
      </c>
      <c r="G622" s="383"/>
      <c r="H622" s="384"/>
      <c r="I622" s="385"/>
      <c r="J622" s="386"/>
    </row>
    <row r="623" spans="6:10" ht="30" customHeight="1" x14ac:dyDescent="0.25">
      <c r="F623" s="382">
        <v>1</v>
      </c>
      <c r="G623" s="383"/>
      <c r="H623" s="384"/>
      <c r="I623" s="385"/>
      <c r="J623" s="386"/>
    </row>
    <row r="624" spans="6:10" ht="30" customHeight="1" x14ac:dyDescent="0.25">
      <c r="F624" s="382">
        <v>1</v>
      </c>
      <c r="G624" s="383"/>
      <c r="H624" s="384"/>
      <c r="I624" s="385"/>
      <c r="J624" s="386"/>
    </row>
    <row r="625" spans="6:10" ht="30" customHeight="1" x14ac:dyDescent="0.25">
      <c r="F625" s="382">
        <v>1</v>
      </c>
      <c r="G625" s="383"/>
      <c r="H625" s="384"/>
      <c r="I625" s="385"/>
      <c r="J625" s="386"/>
    </row>
    <row r="626" spans="6:10" ht="30" customHeight="1" x14ac:dyDescent="0.25">
      <c r="F626" s="382">
        <v>1</v>
      </c>
      <c r="G626" s="383"/>
      <c r="H626" s="384"/>
      <c r="I626" s="385"/>
      <c r="J626" s="386"/>
    </row>
    <row r="627" spans="6:10" ht="30" customHeight="1" x14ac:dyDescent="0.25">
      <c r="F627" s="382">
        <v>1</v>
      </c>
      <c r="G627" s="383"/>
      <c r="H627" s="384"/>
      <c r="I627" s="385"/>
      <c r="J627" s="386"/>
    </row>
    <row r="628" spans="6:10" ht="30" customHeight="1" x14ac:dyDescent="0.25">
      <c r="F628" s="382">
        <v>1</v>
      </c>
      <c r="G628" s="383"/>
      <c r="H628" s="384"/>
      <c r="I628" s="385"/>
      <c r="J628" s="386"/>
    </row>
    <row r="629" spans="6:10" ht="30" customHeight="1" x14ac:dyDescent="0.25">
      <c r="F629" s="382">
        <v>1</v>
      </c>
      <c r="G629" s="383"/>
      <c r="H629" s="384"/>
      <c r="I629" s="385"/>
      <c r="J629" s="386"/>
    </row>
    <row r="630" spans="6:10" ht="30" customHeight="1" x14ac:dyDescent="0.25">
      <c r="F630" s="382">
        <v>1</v>
      </c>
      <c r="G630" s="383"/>
      <c r="H630" s="384"/>
      <c r="I630" s="385"/>
      <c r="J630" s="386"/>
    </row>
    <row r="631" spans="6:10" ht="30" customHeight="1" x14ac:dyDescent="0.25">
      <c r="F631" s="382">
        <v>1</v>
      </c>
      <c r="G631" s="383"/>
      <c r="H631" s="384"/>
      <c r="I631" s="385"/>
      <c r="J631" s="386"/>
    </row>
    <row r="632" spans="6:10" ht="30" customHeight="1" x14ac:dyDescent="0.25">
      <c r="F632" s="382">
        <v>1</v>
      </c>
      <c r="G632" s="383"/>
      <c r="H632" s="384"/>
      <c r="I632" s="385"/>
      <c r="J632" s="386"/>
    </row>
    <row r="633" spans="6:10" ht="30" customHeight="1" x14ac:dyDescent="0.25">
      <c r="F633" s="382">
        <v>1</v>
      </c>
      <c r="G633" s="383"/>
      <c r="H633" s="384"/>
      <c r="I633" s="385"/>
      <c r="J633" s="386"/>
    </row>
    <row r="634" spans="6:10" ht="30" customHeight="1" x14ac:dyDescent="0.25">
      <c r="F634" s="382">
        <v>1</v>
      </c>
      <c r="G634" s="383"/>
      <c r="H634" s="384"/>
      <c r="I634" s="385"/>
      <c r="J634" s="386"/>
    </row>
    <row r="635" spans="6:10" ht="30" customHeight="1" x14ac:dyDescent="0.25">
      <c r="F635" s="382">
        <v>1</v>
      </c>
      <c r="G635" s="383"/>
      <c r="H635" s="384"/>
      <c r="I635" s="385"/>
      <c r="J635" s="386"/>
    </row>
    <row r="636" spans="6:10" ht="30" customHeight="1" x14ac:dyDescent="0.25">
      <c r="F636" s="382">
        <v>1</v>
      </c>
      <c r="G636" s="383"/>
      <c r="H636" s="384"/>
      <c r="I636" s="385"/>
      <c r="J636" s="386"/>
    </row>
    <row r="637" spans="6:10" ht="30" customHeight="1" x14ac:dyDescent="0.25">
      <c r="F637" s="382">
        <v>1</v>
      </c>
      <c r="G637" s="383"/>
      <c r="H637" s="384"/>
      <c r="I637" s="385"/>
      <c r="J637" s="386"/>
    </row>
    <row r="638" spans="6:10" ht="30" customHeight="1" x14ac:dyDescent="0.25">
      <c r="F638" s="382">
        <v>1</v>
      </c>
      <c r="G638" s="383"/>
      <c r="H638" s="384"/>
      <c r="I638" s="385"/>
      <c r="J638" s="386"/>
    </row>
    <row r="639" spans="6:10" ht="30" customHeight="1" x14ac:dyDescent="0.25">
      <c r="F639" s="382">
        <v>1</v>
      </c>
      <c r="G639" s="383"/>
      <c r="H639" s="384"/>
      <c r="I639" s="385"/>
      <c r="J639" s="386"/>
    </row>
    <row r="640" spans="6:10" ht="30" customHeight="1" x14ac:dyDescent="0.25">
      <c r="F640" s="382">
        <v>1</v>
      </c>
      <c r="G640" s="383"/>
      <c r="H640" s="384"/>
      <c r="I640" s="385"/>
      <c r="J640" s="386"/>
    </row>
    <row r="641" spans="6:10" ht="30" customHeight="1" x14ac:dyDescent="0.25">
      <c r="F641" s="382">
        <v>1</v>
      </c>
      <c r="G641" s="383"/>
      <c r="H641" s="384"/>
      <c r="I641" s="385"/>
      <c r="J641" s="386"/>
    </row>
    <row r="642" spans="6:10" ht="30" customHeight="1" x14ac:dyDescent="0.25">
      <c r="F642" s="382">
        <v>1</v>
      </c>
      <c r="G642" s="383"/>
      <c r="H642" s="384"/>
      <c r="I642" s="385"/>
      <c r="J642" s="386"/>
    </row>
    <row r="643" spans="6:10" ht="30" customHeight="1" x14ac:dyDescent="0.25">
      <c r="F643" s="382">
        <v>1</v>
      </c>
      <c r="G643" s="383"/>
      <c r="H643" s="384"/>
      <c r="I643" s="385"/>
      <c r="J643" s="386"/>
    </row>
    <row r="644" spans="6:10" ht="30" customHeight="1" x14ac:dyDescent="0.25">
      <c r="F644" s="382">
        <v>1</v>
      </c>
      <c r="G644" s="383"/>
      <c r="H644" s="384"/>
      <c r="I644" s="385"/>
      <c r="J644" s="386"/>
    </row>
    <row r="645" spans="6:10" ht="30" customHeight="1" x14ac:dyDescent="0.25">
      <c r="F645" s="382">
        <v>1</v>
      </c>
      <c r="G645" s="383"/>
      <c r="H645" s="384"/>
      <c r="I645" s="385"/>
      <c r="J645" s="386"/>
    </row>
    <row r="646" spans="6:10" ht="30" customHeight="1" x14ac:dyDescent="0.25">
      <c r="F646" s="382">
        <v>1</v>
      </c>
      <c r="G646" s="383"/>
      <c r="H646" s="384"/>
      <c r="I646" s="385"/>
      <c r="J646" s="386"/>
    </row>
    <row r="647" spans="6:10" ht="30" customHeight="1" x14ac:dyDescent="0.25">
      <c r="F647" s="382">
        <v>1</v>
      </c>
      <c r="G647" s="383"/>
      <c r="H647" s="384"/>
      <c r="I647" s="385"/>
      <c r="J647" s="386"/>
    </row>
    <row r="648" spans="6:10" ht="30" customHeight="1" x14ac:dyDescent="0.25">
      <c r="F648" s="382">
        <v>1</v>
      </c>
      <c r="G648" s="383"/>
      <c r="H648" s="384"/>
      <c r="I648" s="385"/>
      <c r="J648" s="386"/>
    </row>
    <row r="649" spans="6:10" ht="30" customHeight="1" x14ac:dyDescent="0.25">
      <c r="F649" s="382">
        <v>1</v>
      </c>
      <c r="G649" s="383"/>
      <c r="H649" s="384"/>
      <c r="I649" s="385"/>
      <c r="J649" s="386"/>
    </row>
    <row r="650" spans="6:10" ht="30" customHeight="1" x14ac:dyDescent="0.25">
      <c r="F650" s="382">
        <v>1</v>
      </c>
      <c r="G650" s="383"/>
      <c r="H650" s="384"/>
      <c r="I650" s="385"/>
      <c r="J650" s="386"/>
    </row>
    <row r="651" spans="6:10" ht="30" customHeight="1" x14ac:dyDescent="0.25">
      <c r="F651" s="382">
        <v>1</v>
      </c>
      <c r="G651" s="383"/>
      <c r="H651" s="384"/>
      <c r="I651" s="385"/>
      <c r="J651" s="386"/>
    </row>
    <row r="652" spans="6:10" ht="30" customHeight="1" x14ac:dyDescent="0.25">
      <c r="F652" s="382">
        <v>1</v>
      </c>
      <c r="G652" s="383"/>
      <c r="H652" s="384"/>
      <c r="I652" s="385"/>
      <c r="J652" s="386"/>
    </row>
    <row r="653" spans="6:10" ht="30" customHeight="1" x14ac:dyDescent="0.25">
      <c r="F653" s="382">
        <v>1</v>
      </c>
      <c r="G653" s="383"/>
      <c r="H653" s="384"/>
      <c r="I653" s="385"/>
      <c r="J653" s="386"/>
    </row>
    <row r="654" spans="6:10" ht="30" customHeight="1" x14ac:dyDescent="0.25">
      <c r="F654" s="382">
        <v>1</v>
      </c>
      <c r="G654" s="383"/>
      <c r="H654" s="384"/>
      <c r="I654" s="385"/>
      <c r="J654" s="386"/>
    </row>
    <row r="655" spans="6:10" ht="30" customHeight="1" x14ac:dyDescent="0.25">
      <c r="F655" s="382">
        <v>1</v>
      </c>
      <c r="G655" s="383"/>
      <c r="H655" s="384"/>
      <c r="I655" s="385"/>
      <c r="J655" s="386"/>
    </row>
    <row r="656" spans="6:10" ht="30" customHeight="1" x14ac:dyDescent="0.25">
      <c r="F656" s="382">
        <v>1</v>
      </c>
      <c r="G656" s="383"/>
      <c r="H656" s="384"/>
      <c r="I656" s="385"/>
      <c r="J656" s="386"/>
    </row>
    <row r="657" spans="6:10" ht="30" customHeight="1" x14ac:dyDescent="0.25">
      <c r="F657" s="382">
        <v>1</v>
      </c>
      <c r="G657" s="383"/>
      <c r="H657" s="384"/>
      <c r="I657" s="385"/>
      <c r="J657" s="386"/>
    </row>
    <row r="658" spans="6:10" ht="30" customHeight="1" x14ac:dyDescent="0.25">
      <c r="F658" s="382">
        <v>1</v>
      </c>
      <c r="G658" s="383"/>
      <c r="H658" s="384"/>
      <c r="I658" s="385"/>
      <c r="J658" s="386"/>
    </row>
    <row r="659" spans="6:10" ht="30" customHeight="1" x14ac:dyDescent="0.25">
      <c r="F659" s="382">
        <v>1</v>
      </c>
      <c r="G659" s="383"/>
      <c r="H659" s="384"/>
      <c r="I659" s="385"/>
      <c r="J659" s="386"/>
    </row>
    <row r="660" spans="6:10" ht="30" customHeight="1" x14ac:dyDescent="0.25">
      <c r="F660" s="382">
        <v>1</v>
      </c>
      <c r="G660" s="383"/>
      <c r="H660" s="384"/>
      <c r="I660" s="385"/>
      <c r="J660" s="386"/>
    </row>
    <row r="661" spans="6:10" ht="30" customHeight="1" x14ac:dyDescent="0.25">
      <c r="F661" s="382">
        <v>1</v>
      </c>
      <c r="G661" s="383"/>
      <c r="H661" s="384"/>
      <c r="I661" s="385"/>
      <c r="J661" s="386"/>
    </row>
    <row r="662" spans="6:10" ht="30" customHeight="1" x14ac:dyDescent="0.25">
      <c r="F662" s="382">
        <v>1</v>
      </c>
      <c r="G662" s="383"/>
      <c r="H662" s="384"/>
      <c r="I662" s="385"/>
      <c r="J662" s="386"/>
    </row>
    <row r="663" spans="6:10" ht="30" customHeight="1" x14ac:dyDescent="0.25">
      <c r="F663" s="382">
        <v>1</v>
      </c>
      <c r="G663" s="383"/>
      <c r="H663" s="384"/>
      <c r="I663" s="385"/>
      <c r="J663" s="386"/>
    </row>
    <row r="664" spans="6:10" ht="30" customHeight="1" x14ac:dyDescent="0.25">
      <c r="F664" s="382">
        <v>1</v>
      </c>
      <c r="G664" s="383"/>
      <c r="H664" s="384"/>
      <c r="I664" s="385"/>
      <c r="J664" s="386"/>
    </row>
    <row r="665" spans="6:10" ht="30" customHeight="1" x14ac:dyDescent="0.25">
      <c r="F665" s="382">
        <v>1</v>
      </c>
      <c r="G665" s="383"/>
      <c r="H665" s="384"/>
      <c r="I665" s="385"/>
      <c r="J665" s="386"/>
    </row>
    <row r="666" spans="6:10" ht="30" customHeight="1" x14ac:dyDescent="0.25">
      <c r="F666" s="382">
        <v>1</v>
      </c>
      <c r="G666" s="383"/>
      <c r="H666" s="384"/>
      <c r="I666" s="385"/>
      <c r="J666" s="386"/>
    </row>
    <row r="667" spans="6:10" ht="30" customHeight="1" x14ac:dyDescent="0.25">
      <c r="F667" s="382">
        <v>1</v>
      </c>
      <c r="G667" s="383"/>
      <c r="H667" s="384"/>
      <c r="I667" s="385"/>
      <c r="J667" s="386"/>
    </row>
    <row r="668" spans="6:10" ht="30" customHeight="1" x14ac:dyDescent="0.25">
      <c r="F668" s="382">
        <v>1</v>
      </c>
      <c r="G668" s="383"/>
      <c r="H668" s="384"/>
      <c r="I668" s="385"/>
      <c r="J668" s="386"/>
    </row>
    <row r="669" spans="6:10" ht="30" customHeight="1" x14ac:dyDescent="0.25">
      <c r="F669" s="382">
        <v>1</v>
      </c>
      <c r="G669" s="383"/>
      <c r="H669" s="384"/>
      <c r="I669" s="385"/>
      <c r="J669" s="386"/>
    </row>
    <row r="670" spans="6:10" ht="30" customHeight="1" x14ac:dyDescent="0.25">
      <c r="F670" s="382">
        <v>1</v>
      </c>
      <c r="G670" s="383"/>
      <c r="H670" s="384"/>
      <c r="I670" s="385"/>
      <c r="J670" s="386"/>
    </row>
    <row r="671" spans="6:10" ht="30" customHeight="1" x14ac:dyDescent="0.25">
      <c r="F671" s="382">
        <v>1</v>
      </c>
      <c r="G671" s="383"/>
      <c r="H671" s="384"/>
      <c r="I671" s="385"/>
      <c r="J671" s="386"/>
    </row>
    <row r="672" spans="6:10" ht="30" customHeight="1" x14ac:dyDescent="0.25">
      <c r="F672" s="382">
        <v>1</v>
      </c>
      <c r="G672" s="383"/>
      <c r="H672" s="384"/>
      <c r="I672" s="385"/>
      <c r="J672" s="386"/>
    </row>
    <row r="673" spans="6:10" ht="30" customHeight="1" x14ac:dyDescent="0.25">
      <c r="F673" s="382">
        <v>1</v>
      </c>
      <c r="G673" s="383"/>
      <c r="H673" s="384"/>
      <c r="I673" s="385"/>
      <c r="J673" s="386"/>
    </row>
    <row r="674" spans="6:10" ht="30" customHeight="1" x14ac:dyDescent="0.25">
      <c r="F674" s="382">
        <v>1</v>
      </c>
      <c r="G674" s="383"/>
      <c r="H674" s="384"/>
      <c r="I674" s="385"/>
      <c r="J674" s="386"/>
    </row>
    <row r="675" spans="6:10" ht="30" customHeight="1" x14ac:dyDescent="0.25">
      <c r="F675" s="382">
        <v>1</v>
      </c>
      <c r="G675" s="383"/>
      <c r="H675" s="384"/>
      <c r="I675" s="385"/>
      <c r="J675" s="386"/>
    </row>
    <row r="676" spans="6:10" ht="30" customHeight="1" x14ac:dyDescent="0.25">
      <c r="F676" s="382">
        <v>1</v>
      </c>
      <c r="G676" s="383"/>
      <c r="H676" s="384"/>
      <c r="I676" s="385"/>
      <c r="J676" s="386"/>
    </row>
    <row r="677" spans="6:10" ht="30" customHeight="1" x14ac:dyDescent="0.25">
      <c r="F677" s="382">
        <v>1</v>
      </c>
      <c r="G677" s="383"/>
      <c r="H677" s="384"/>
      <c r="I677" s="385"/>
      <c r="J677" s="386"/>
    </row>
    <row r="678" spans="6:10" ht="30" customHeight="1" x14ac:dyDescent="0.25">
      <c r="F678" s="382">
        <v>1</v>
      </c>
      <c r="G678" s="383"/>
      <c r="H678" s="384"/>
      <c r="I678" s="385"/>
      <c r="J678" s="386"/>
    </row>
    <row r="679" spans="6:10" ht="30" customHeight="1" x14ac:dyDescent="0.25">
      <c r="F679" s="382">
        <v>1</v>
      </c>
      <c r="G679" s="383"/>
      <c r="H679" s="384"/>
      <c r="I679" s="385"/>
      <c r="J679" s="386"/>
    </row>
    <row r="680" spans="6:10" ht="30" customHeight="1" x14ac:dyDescent="0.25">
      <c r="F680" s="382">
        <v>1</v>
      </c>
      <c r="G680" s="383"/>
      <c r="H680" s="384"/>
      <c r="I680" s="385"/>
      <c r="J680" s="386"/>
    </row>
    <row r="681" spans="6:10" ht="30" customHeight="1" x14ac:dyDescent="0.25">
      <c r="F681" s="382">
        <v>1</v>
      </c>
      <c r="G681" s="383"/>
      <c r="H681" s="384"/>
      <c r="I681" s="385"/>
      <c r="J681" s="386"/>
    </row>
    <row r="682" spans="6:10" ht="30" customHeight="1" x14ac:dyDescent="0.25">
      <c r="F682" s="382">
        <v>1</v>
      </c>
      <c r="G682" s="383"/>
      <c r="H682" s="384"/>
      <c r="I682" s="385"/>
      <c r="J682" s="386"/>
    </row>
    <row r="683" spans="6:10" ht="30" customHeight="1" x14ac:dyDescent="0.25">
      <c r="F683" s="382">
        <v>1</v>
      </c>
      <c r="G683" s="383"/>
      <c r="H683" s="384"/>
      <c r="I683" s="385"/>
      <c r="J683" s="386"/>
    </row>
    <row r="684" spans="6:10" ht="30" customHeight="1" x14ac:dyDescent="0.25">
      <c r="F684" s="382">
        <v>1</v>
      </c>
      <c r="G684" s="383"/>
      <c r="H684" s="384"/>
      <c r="I684" s="385"/>
      <c r="J684" s="386"/>
    </row>
    <row r="685" spans="6:10" ht="30" customHeight="1" x14ac:dyDescent="0.25">
      <c r="F685" s="382">
        <v>1</v>
      </c>
      <c r="G685" s="383"/>
      <c r="H685" s="384"/>
      <c r="I685" s="385"/>
      <c r="J685" s="386"/>
    </row>
    <row r="686" spans="6:10" ht="30" customHeight="1" x14ac:dyDescent="0.25">
      <c r="F686" s="382">
        <v>1</v>
      </c>
      <c r="G686" s="383"/>
      <c r="H686" s="384"/>
      <c r="I686" s="385"/>
      <c r="J686" s="386"/>
    </row>
    <row r="687" spans="6:10" ht="30" customHeight="1" x14ac:dyDescent="0.25">
      <c r="F687" s="382">
        <v>1</v>
      </c>
      <c r="G687" s="383"/>
      <c r="H687" s="384"/>
      <c r="I687" s="385"/>
      <c r="J687" s="386"/>
    </row>
    <row r="688" spans="6:10" ht="30" customHeight="1" x14ac:dyDescent="0.25">
      <c r="F688" s="382">
        <v>1</v>
      </c>
      <c r="G688" s="383"/>
      <c r="H688" s="384"/>
      <c r="I688" s="385"/>
      <c r="J688" s="386"/>
    </row>
    <row r="689" spans="6:10" ht="30" customHeight="1" x14ac:dyDescent="0.25">
      <c r="F689" s="382">
        <v>1</v>
      </c>
      <c r="G689" s="383"/>
      <c r="H689" s="384"/>
      <c r="I689" s="385"/>
      <c r="J689" s="386"/>
    </row>
    <row r="690" spans="6:10" ht="30" customHeight="1" x14ac:dyDescent="0.25">
      <c r="F690" s="382">
        <v>1</v>
      </c>
      <c r="G690" s="383"/>
      <c r="H690" s="384"/>
      <c r="I690" s="385"/>
      <c r="J690" s="386"/>
    </row>
    <row r="691" spans="6:10" ht="30" customHeight="1" x14ac:dyDescent="0.25">
      <c r="F691" s="382">
        <v>1</v>
      </c>
      <c r="G691" s="383"/>
      <c r="H691" s="384"/>
      <c r="I691" s="385"/>
      <c r="J691" s="386"/>
    </row>
    <row r="692" spans="6:10" ht="30" customHeight="1" x14ac:dyDescent="0.25">
      <c r="F692" s="382">
        <v>1</v>
      </c>
      <c r="G692" s="383"/>
      <c r="H692" s="384"/>
      <c r="I692" s="385"/>
      <c r="J692" s="386"/>
    </row>
    <row r="693" spans="6:10" ht="30" customHeight="1" x14ac:dyDescent="0.25">
      <c r="F693" s="382">
        <v>1</v>
      </c>
      <c r="G693" s="383"/>
      <c r="H693" s="384"/>
      <c r="I693" s="385"/>
      <c r="J693" s="386"/>
    </row>
    <row r="694" spans="6:10" ht="30" customHeight="1" x14ac:dyDescent="0.25">
      <c r="F694" s="382">
        <v>1</v>
      </c>
      <c r="G694" s="383"/>
      <c r="H694" s="384"/>
      <c r="I694" s="385"/>
      <c r="J694" s="386"/>
    </row>
    <row r="695" spans="6:10" ht="30" customHeight="1" x14ac:dyDescent="0.25">
      <c r="F695" s="382">
        <v>1</v>
      </c>
      <c r="G695" s="383"/>
      <c r="H695" s="384"/>
      <c r="I695" s="385"/>
      <c r="J695" s="386"/>
    </row>
    <row r="696" spans="6:10" ht="30" customHeight="1" x14ac:dyDescent="0.25">
      <c r="F696" s="382">
        <v>1</v>
      </c>
      <c r="G696" s="383"/>
      <c r="H696" s="384"/>
      <c r="I696" s="385"/>
      <c r="J696" s="386"/>
    </row>
    <row r="697" spans="6:10" ht="30" customHeight="1" x14ac:dyDescent="0.25">
      <c r="F697" s="382">
        <v>1</v>
      </c>
      <c r="G697" s="383"/>
      <c r="H697" s="384"/>
      <c r="I697" s="385"/>
      <c r="J697" s="386"/>
    </row>
    <row r="698" spans="6:10" ht="30" customHeight="1" x14ac:dyDescent="0.25">
      <c r="F698" s="382">
        <v>1</v>
      </c>
      <c r="G698" s="383"/>
      <c r="H698" s="384"/>
      <c r="I698" s="385"/>
      <c r="J698" s="386"/>
    </row>
    <row r="699" spans="6:10" ht="30" customHeight="1" x14ac:dyDescent="0.25">
      <c r="F699" s="382">
        <v>1</v>
      </c>
      <c r="G699" s="383"/>
      <c r="H699" s="384"/>
      <c r="I699" s="385"/>
      <c r="J699" s="386"/>
    </row>
    <row r="700" spans="6:10" ht="30" customHeight="1" x14ac:dyDescent="0.25">
      <c r="F700" s="382">
        <v>1</v>
      </c>
      <c r="G700" s="383"/>
      <c r="H700" s="384"/>
      <c r="I700" s="385"/>
      <c r="J700" s="386"/>
    </row>
    <row r="3271" spans="6:6" x14ac:dyDescent="0.25">
      <c r="F3271" s="372">
        <v>1</v>
      </c>
    </row>
  </sheetData>
  <conditionalFormatting sqref="B1">
    <cfRule type="cellIs" dxfId="2" priority="2" operator="equal">
      <formula>"Mandatory"</formula>
    </cfRule>
  </conditionalFormatting>
  <conditionalFormatting sqref="B1:B1048576">
    <cfRule type="cellIs" dxfId="1" priority="3" operator="equal">
      <formula>"Mandatory"</formula>
    </cfRule>
    <cfRule type="cellIs" dxfId="0" priority="4" operator="equal">
      <formula>"Mandatory"</formula>
    </cfRule>
  </conditionalFormatting>
  <dataValidations count="1">
    <dataValidation type="list" allowBlank="1" showInputMessage="1" showErrorMessage="1" errorTitle="Invalid specification type" error="Please enter a Specification type from the drop-down list." sqref="B2:B600" xr:uid="{00000000-0002-0000-1C00-000000000000}">
      <formula1>SpecType</formula1>
      <formula2>0</formula2>
    </dataValidation>
  </dataValidations>
  <printOptions horizontalCentered="1"/>
  <pageMargins left="0" right="0" top="0.95833333333333304" bottom="0.5" header="0.25" footer="0.25"/>
  <pageSetup scale="80" orientation="landscape" horizontalDpi="300" verticalDpi="300"/>
  <headerFooter>
    <oddHeader>&amp;C&amp;"Times New Roman,Bold"&amp;12CAD 
Functional Specifications&amp;R&amp;"Times New Roman,Bold"&amp;12&amp;A</oddHeader>
    <oddFooter>&amp;RPage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
  <sheetViews>
    <sheetView tabSelected="1" zoomScaleNormal="100" workbookViewId="0"/>
  </sheetViews>
  <sheetFormatPr defaultColWidth="8.19921875" defaultRowHeight="13.8" x14ac:dyDescent="0.25"/>
  <sheetData/>
  <sheetProtection algorithmName="SHA-512" hashValue="PBpyG7U9Hco6Ia//lTAs3yxHkEaDJh4UVn9w7SNb9F0b4L3LSJsXyybodZWafvsQTOQYaVxVPqTCZhIQiGEEKA==" saltValue="aL3wv/j3cekMWd/zFXMI+A==" spinCount="100000" sheet="1" objects="1" scenarios="1"/>
  <pageMargins left="0.25" right="0.25" top="0.75" bottom="0.75" header="0.3" footer="0.3"/>
  <pageSetup scale="82" orientation="landscape" horizontalDpi="300" verticalDpi="300" r:id="rId1"/>
  <headerFooter>
    <oddHeader>&amp;C&amp;"Arial,Bold"Staunton, VA
CAD Functional Requirements&amp;R&amp;"Arial,Bold"&amp;A</oddHeader>
    <oddFooter>&amp;L&amp;"Arial,Bold"&amp;10Federal Engineering, June 2024 ©&amp;R&amp;"Arial,Bold"&amp;10&amp;P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S42"/>
  <sheetViews>
    <sheetView zoomScaleNormal="100" zoomScalePageLayoutView="80" workbookViewId="0">
      <selection activeCell="Q6" sqref="Q6:S9"/>
    </sheetView>
  </sheetViews>
  <sheetFormatPr defaultColWidth="28.3984375" defaultRowHeight="15.6" x14ac:dyDescent="0.3"/>
  <cols>
    <col min="1" max="1" width="10.59765625" style="41" customWidth="1"/>
    <col min="2" max="2" width="14.59765625" style="41" customWidth="1"/>
    <col min="3" max="3" width="65.59765625" style="113" customWidth="1"/>
    <col min="4" max="4" width="65.59765625" style="43" customWidth="1"/>
    <col min="5" max="5" width="6.3984375" style="44" hidden="1" customWidth="1"/>
    <col min="6" max="6" width="6.59765625" style="43" hidden="1" customWidth="1"/>
    <col min="7" max="7" width="30.59765625" style="43" customWidth="1"/>
    <col min="8" max="8" width="12.3984375" style="108" hidden="1" customWidth="1"/>
    <col min="9" max="13" width="12.3984375" style="45" hidden="1" customWidth="1"/>
    <col min="14" max="14" width="9.3984375" style="45" hidden="1" customWidth="1"/>
    <col min="15" max="15" width="9.3984375" style="45" customWidth="1"/>
    <col min="16" max="16" width="3.8984375" style="45" customWidth="1"/>
    <col min="17" max="17" width="28.3984375" style="45"/>
    <col min="18" max="18" width="3.3984375" style="45" customWidth="1"/>
    <col min="19" max="19" width="28.3984375" style="45" hidden="1"/>
    <col min="20" max="16384" width="28.3984375" style="45"/>
  </cols>
  <sheetData>
    <row r="1" spans="1:19" s="51" customFormat="1" ht="105" customHeight="1" thickBot="1" x14ac:dyDescent="0.3">
      <c r="A1" s="46" t="s">
        <v>68</v>
      </c>
      <c r="B1" s="46" t="s">
        <v>69</v>
      </c>
      <c r="C1" s="46" t="str">
        <f>'Support Data'!A18</f>
        <v>Functional Requirement</v>
      </c>
      <c r="D1" s="47" t="str">
        <f>'Support Data'!$A$19</f>
        <v>Contractor Work Area</v>
      </c>
      <c r="E1" s="47" t="str">
        <f>'Support Data'!A20</f>
        <v>Def ID</v>
      </c>
      <c r="F1" s="48" t="s">
        <v>44</v>
      </c>
      <c r="G1" s="47" t="str">
        <f>'Support Data'!A22</f>
        <v>Availability</v>
      </c>
      <c r="H1" s="49" t="str">
        <f>'Support Data'!A23</f>
        <v>Summary</v>
      </c>
      <c r="I1" s="49" t="str">
        <f>'Support Data'!A24</f>
        <v>Spec Weight</v>
      </c>
      <c r="J1" s="49" t="str">
        <f>'Support Data'!A25</f>
        <v>Avail Weight</v>
      </c>
      <c r="K1" s="49" t="str">
        <f>'Support Data'!A26</f>
        <v>Score</v>
      </c>
      <c r="L1" s="50" t="s">
        <v>70</v>
      </c>
      <c r="N1" s="50" t="s">
        <v>71</v>
      </c>
    </row>
    <row r="2" spans="1:19" s="51" customFormat="1" x14ac:dyDescent="0.3">
      <c r="A2" s="52" t="s">
        <v>72</v>
      </c>
      <c r="B2" s="53"/>
      <c r="C2" s="395"/>
      <c r="D2" s="55"/>
      <c r="E2" s="56"/>
      <c r="F2" s="57"/>
      <c r="G2" s="58"/>
      <c r="H2" s="110">
        <f>COUNTA(B5:B41)</f>
        <v>27</v>
      </c>
      <c r="I2" s="59"/>
      <c r="J2" s="59"/>
      <c r="K2" s="43">
        <f>SUM(K5:K41)</f>
        <v>0</v>
      </c>
    </row>
    <row r="3" spans="1:19" s="51" customFormat="1" ht="31.2" x14ac:dyDescent="0.25">
      <c r="A3" s="60"/>
      <c r="B3" s="61"/>
      <c r="C3" s="62" t="s">
        <v>73</v>
      </c>
      <c r="D3" s="63"/>
      <c r="E3" s="63"/>
      <c r="F3" s="64"/>
      <c r="G3" s="65"/>
      <c r="H3" s="110">
        <f>COUNTIF(G:G,"=Select from Drop Down List")</f>
        <v>27</v>
      </c>
      <c r="I3" s="59"/>
      <c r="J3" s="59"/>
      <c r="K3" s="59"/>
    </row>
    <row r="4" spans="1:19" s="51" customFormat="1" x14ac:dyDescent="0.25">
      <c r="A4" s="66"/>
      <c r="B4" s="67"/>
      <c r="C4" s="68" t="s">
        <v>74</v>
      </c>
      <c r="D4" s="69"/>
      <c r="E4" s="69"/>
      <c r="F4" s="70"/>
      <c r="G4" s="71"/>
      <c r="H4" s="110">
        <f>COUNTIF(G:G,"=Function Available")</f>
        <v>0</v>
      </c>
      <c r="I4" s="59"/>
      <c r="J4" s="59"/>
      <c r="K4" s="59"/>
    </row>
    <row r="5" spans="1:19" s="51" customFormat="1" ht="31.2" x14ac:dyDescent="0.3">
      <c r="A5" s="72"/>
      <c r="B5" s="53"/>
      <c r="C5" s="73" t="s">
        <v>75</v>
      </c>
      <c r="D5" s="74"/>
      <c r="E5" s="56"/>
      <c r="F5" s="75"/>
      <c r="G5" s="58"/>
      <c r="H5" s="110">
        <f>COUNTIF(F:G,"=Function Not Available")</f>
        <v>0</v>
      </c>
      <c r="I5" s="59"/>
      <c r="J5" s="59"/>
      <c r="K5" s="59"/>
    </row>
    <row r="6" spans="1:19" s="51" customFormat="1" ht="30" customHeight="1" x14ac:dyDescent="0.3">
      <c r="A6" s="76" t="str">
        <f>IF(L6=1,"CGLO-"&amp;TEXT(COUNTIF($L$6:L6, "1"), "0"), "")</f>
        <v>CGLO-1</v>
      </c>
      <c r="B6" s="77" t="s">
        <v>9</v>
      </c>
      <c r="C6" s="119" t="s">
        <v>76</v>
      </c>
      <c r="D6" s="79"/>
      <c r="E6" s="80"/>
      <c r="F6" s="81"/>
      <c r="G6" s="82" t="s">
        <v>67</v>
      </c>
      <c r="H6" s="110">
        <f>COUNTIF(G:G,"=Exception")</f>
        <v>0</v>
      </c>
      <c r="I6" s="44">
        <f t="shared" ref="I6:I12" si="0">IF(NOT(ISBLANK($B6)),VLOOKUP($B6,specdata,2,FALSE()),"")</f>
        <v>5</v>
      </c>
      <c r="J6" s="44">
        <f t="shared" ref="J6:J12" si="1">VLOOKUP(G6,AvailabilityData,2,FALSE())</f>
        <v>0</v>
      </c>
      <c r="K6" s="44">
        <f t="shared" ref="K6:K12" si="2">I6*J6</f>
        <v>0</v>
      </c>
      <c r="L6" s="51">
        <v>1</v>
      </c>
      <c r="M6" s="51" t="s">
        <v>77</v>
      </c>
      <c r="N6" s="51" t="s">
        <v>78</v>
      </c>
      <c r="Q6" s="443"/>
      <c r="R6" s="443"/>
      <c r="S6" s="443"/>
    </row>
    <row r="7" spans="1:19" s="51" customFormat="1" ht="30" customHeight="1" x14ac:dyDescent="0.3">
      <c r="A7" s="76" t="str">
        <f>IF(L7=1,"CGLO-"&amp;TEXT(COUNTIF($L$6:L7, "1"), "0"), "")</f>
        <v>CGLO-2</v>
      </c>
      <c r="B7" s="83" t="s">
        <v>9</v>
      </c>
      <c r="C7" s="95" t="s">
        <v>79</v>
      </c>
      <c r="D7" s="85"/>
      <c r="E7" s="86"/>
      <c r="F7" s="87"/>
      <c r="G7" s="88" t="s">
        <v>67</v>
      </c>
      <c r="H7" s="398">
        <f>COUNTIFS(B:B,"=Critical",G:G,"=Select from Drop Down List")</f>
        <v>4</v>
      </c>
      <c r="I7" s="44">
        <f t="shared" si="0"/>
        <v>5</v>
      </c>
      <c r="J7" s="44">
        <f t="shared" si="1"/>
        <v>0</v>
      </c>
      <c r="K7" s="44">
        <f t="shared" si="2"/>
        <v>0</v>
      </c>
      <c r="L7" s="51">
        <v>1</v>
      </c>
      <c r="M7" s="51">
        <f>COUNTIF($L$6:L6, "1")</f>
        <v>1</v>
      </c>
      <c r="N7" s="51" t="s">
        <v>78</v>
      </c>
      <c r="Q7" s="443"/>
      <c r="R7" s="443"/>
      <c r="S7" s="443"/>
    </row>
    <row r="8" spans="1:19" s="51" customFormat="1" ht="30" customHeight="1" x14ac:dyDescent="0.3">
      <c r="A8" s="76" t="str">
        <f>IF(L8=1,"CGLO-"&amp;TEXT(COUNTIF($L$6:L8, "1"), "0"), "")</f>
        <v>CGLO-3</v>
      </c>
      <c r="B8" s="83" t="s">
        <v>9</v>
      </c>
      <c r="C8" s="95" t="s">
        <v>80</v>
      </c>
      <c r="D8" s="85"/>
      <c r="E8" s="86"/>
      <c r="F8" s="87"/>
      <c r="G8" s="88" t="s">
        <v>67</v>
      </c>
      <c r="H8" s="398">
        <f>COUNTIFS(B:B,"=Critical",G:G,"=Function Available")</f>
        <v>0</v>
      </c>
      <c r="I8" s="44">
        <f t="shared" si="0"/>
        <v>5</v>
      </c>
      <c r="J8" s="44">
        <f t="shared" si="1"/>
        <v>0</v>
      </c>
      <c r="K8" s="44">
        <f t="shared" si="2"/>
        <v>0</v>
      </c>
      <c r="L8" s="51">
        <v>1</v>
      </c>
      <c r="M8" s="51" t="str">
        <f>IF(L6=1, "True", "False")</f>
        <v>True</v>
      </c>
      <c r="N8" s="51" t="s">
        <v>78</v>
      </c>
      <c r="Q8" s="443"/>
      <c r="R8" s="443"/>
      <c r="S8" s="443"/>
    </row>
    <row r="9" spans="1:19" s="51" customFormat="1" ht="30" customHeight="1" x14ac:dyDescent="0.3">
      <c r="A9" s="76" t="str">
        <f>IF(L9=1,"CGLO-"&amp;TEXT(COUNTIF($L$6:L9, "1"), "0"), "")</f>
        <v>CGLO-4</v>
      </c>
      <c r="B9" s="83" t="s">
        <v>9</v>
      </c>
      <c r="C9" s="95" t="s">
        <v>81</v>
      </c>
      <c r="D9" s="85"/>
      <c r="E9" s="86"/>
      <c r="F9" s="87"/>
      <c r="G9" s="88" t="s">
        <v>67</v>
      </c>
      <c r="H9" s="398">
        <f>COUNTIFS(B:B,"=Critical",G:G,"=Function Not Available")</f>
        <v>0</v>
      </c>
      <c r="I9" s="44">
        <f t="shared" si="0"/>
        <v>5</v>
      </c>
      <c r="J9" s="44">
        <f t="shared" si="1"/>
        <v>0</v>
      </c>
      <c r="K9" s="44">
        <f t="shared" si="2"/>
        <v>0</v>
      </c>
      <c r="L9" s="51">
        <v>1</v>
      </c>
      <c r="N9" s="51" t="s">
        <v>78</v>
      </c>
      <c r="Q9" s="443"/>
      <c r="R9" s="443"/>
      <c r="S9" s="443"/>
    </row>
    <row r="10" spans="1:19" s="51" customFormat="1" ht="30" customHeight="1" x14ac:dyDescent="0.3">
      <c r="A10" s="76" t="str">
        <f>IF(L10=1,"CGLO-"&amp;TEXT(COUNTIF($L$6:L10, "1"), "0"), "")</f>
        <v>CGLO-5</v>
      </c>
      <c r="B10" s="83" t="s">
        <v>10</v>
      </c>
      <c r="C10" s="95" t="s">
        <v>82</v>
      </c>
      <c r="D10" s="85"/>
      <c r="E10" s="86"/>
      <c r="F10" s="87"/>
      <c r="G10" s="88" t="s">
        <v>67</v>
      </c>
      <c r="H10" s="398">
        <f>COUNTIFS(B:B,"=Critical",G:G,"=Exception")</f>
        <v>0</v>
      </c>
      <c r="I10" s="44">
        <f t="shared" si="0"/>
        <v>1</v>
      </c>
      <c r="J10" s="44">
        <f t="shared" si="1"/>
        <v>0</v>
      </c>
      <c r="K10" s="44">
        <f t="shared" si="2"/>
        <v>0</v>
      </c>
      <c r="L10" s="51">
        <v>1</v>
      </c>
      <c r="N10" s="51" t="s">
        <v>78</v>
      </c>
    </row>
    <row r="11" spans="1:19" s="51" customFormat="1" ht="30" customHeight="1" x14ac:dyDescent="0.3">
      <c r="A11" s="76" t="str">
        <f>IF(L11=1,"CGLO-"&amp;TEXT(COUNTIF($L$6:L11, "1"), "0"), "")</f>
        <v>CGLO-6</v>
      </c>
      <c r="B11" s="83" t="s">
        <v>10</v>
      </c>
      <c r="C11" s="95" t="s">
        <v>83</v>
      </c>
      <c r="D11" s="85"/>
      <c r="E11" s="86"/>
      <c r="F11" s="87"/>
      <c r="G11" s="88" t="s">
        <v>67</v>
      </c>
      <c r="H11" s="399">
        <f>COUNTIFS(B:B,"=Important",G:G,"=Select from Drop Down List")</f>
        <v>23</v>
      </c>
      <c r="I11" s="44">
        <f t="shared" si="0"/>
        <v>1</v>
      </c>
      <c r="J11" s="44">
        <f t="shared" si="1"/>
        <v>0</v>
      </c>
      <c r="K11" s="44">
        <f t="shared" si="2"/>
        <v>0</v>
      </c>
      <c r="L11" s="51">
        <v>1</v>
      </c>
      <c r="N11" s="51" t="s">
        <v>78</v>
      </c>
    </row>
    <row r="12" spans="1:19" s="51" customFormat="1" ht="30" customHeight="1" x14ac:dyDescent="0.3">
      <c r="A12" s="76" t="str">
        <f>IF(L12=1,"CGLO-"&amp;TEXT(COUNTIF($L$6:L12, "1"), "0"), "")</f>
        <v>CGLO-7</v>
      </c>
      <c r="B12" s="83" t="s">
        <v>10</v>
      </c>
      <c r="C12" s="95" t="s">
        <v>84</v>
      </c>
      <c r="D12" s="85"/>
      <c r="E12" s="86"/>
      <c r="F12" s="87"/>
      <c r="G12" s="88" t="s">
        <v>67</v>
      </c>
      <c r="H12" s="399">
        <f>COUNTIFS(B:B,"=Important",G:G,"=Function Available")</f>
        <v>0</v>
      </c>
      <c r="I12" s="44">
        <f t="shared" si="0"/>
        <v>1</v>
      </c>
      <c r="J12" s="44">
        <f t="shared" si="1"/>
        <v>0</v>
      </c>
      <c r="K12" s="44">
        <f t="shared" si="2"/>
        <v>0</v>
      </c>
      <c r="L12" s="51">
        <v>1</v>
      </c>
      <c r="N12" s="51" t="s">
        <v>78</v>
      </c>
    </row>
    <row r="13" spans="1:19" s="51" customFormat="1" x14ac:dyDescent="0.3">
      <c r="A13" s="89"/>
      <c r="B13" s="89"/>
      <c r="C13" s="407" t="s">
        <v>85</v>
      </c>
      <c r="D13" s="207"/>
      <c r="E13" s="409"/>
      <c r="F13" s="92"/>
      <c r="G13" s="58"/>
      <c r="H13" s="399">
        <f>COUNTIFS(B:B,"=Important",G:G,"=Function Not Available")</f>
        <v>0</v>
      </c>
      <c r="I13" s="44"/>
      <c r="J13" s="44"/>
      <c r="K13" s="44"/>
    </row>
    <row r="14" spans="1:19" s="51" customFormat="1" ht="31.2" x14ac:dyDescent="0.3">
      <c r="A14" s="89"/>
      <c r="B14" s="89"/>
      <c r="C14" s="408" t="s">
        <v>86</v>
      </c>
      <c r="D14" s="207"/>
      <c r="E14" s="409"/>
      <c r="F14" s="92"/>
      <c r="G14" s="58"/>
      <c r="H14" s="399">
        <f>COUNTIFS(B:B,"=Important",G:G,"=Exception")</f>
        <v>0</v>
      </c>
      <c r="I14" s="44"/>
      <c r="J14" s="44"/>
      <c r="K14" s="44"/>
    </row>
    <row r="15" spans="1:19" s="51" customFormat="1" ht="30" customHeight="1" x14ac:dyDescent="0.3">
      <c r="A15" s="76" t="str">
        <f>IF(L15=1,"CGLO-"&amp;TEXT(COUNTIF($L$6:L15, "1"), "0"), "")</f>
        <v>CGLO-8</v>
      </c>
      <c r="B15" s="83" t="s">
        <v>10</v>
      </c>
      <c r="C15" s="95" t="s">
        <v>88</v>
      </c>
      <c r="D15" s="79"/>
      <c r="E15" s="86"/>
      <c r="F15" s="87"/>
      <c r="G15" s="88" t="s">
        <v>67</v>
      </c>
      <c r="H15" s="233">
        <f>COUNTIFS(B:B,"=Informational",G:G,"=Select from Drop Down List")</f>
        <v>0</v>
      </c>
      <c r="I15" s="44">
        <f t="shared" ref="I15:I17" si="3">IF(NOT(ISBLANK($B15)),VLOOKUP($B15,specdata,2,FALSE()),"")</f>
        <v>1</v>
      </c>
      <c r="J15" s="44">
        <f t="shared" ref="J15:J17" si="4">VLOOKUP(G15,AvailabilityData,2,FALSE())</f>
        <v>0</v>
      </c>
      <c r="K15" s="44">
        <f t="shared" ref="K15:K17" si="5">I15*J15</f>
        <v>0</v>
      </c>
      <c r="L15" s="51">
        <v>1</v>
      </c>
      <c r="N15" s="51" t="s">
        <v>78</v>
      </c>
    </row>
    <row r="16" spans="1:19" s="51" customFormat="1" ht="30" customHeight="1" x14ac:dyDescent="0.3">
      <c r="A16" s="76" t="str">
        <f>IF(L16=1,"CGLO-"&amp;TEXT(COUNTIF($L$6:L16, "1"), "0"), "")</f>
        <v>CGLO-9</v>
      </c>
      <c r="B16" s="83" t="s">
        <v>10</v>
      </c>
      <c r="C16" s="95" t="s">
        <v>89</v>
      </c>
      <c r="D16" s="85"/>
      <c r="E16" s="86"/>
      <c r="F16" s="87"/>
      <c r="G16" s="88" t="s">
        <v>67</v>
      </c>
      <c r="H16" s="233">
        <f>COUNTIFS(B:B,"=Informational",G:G,"=Function Available")</f>
        <v>0</v>
      </c>
      <c r="I16" s="44">
        <f t="shared" si="3"/>
        <v>1</v>
      </c>
      <c r="J16" s="44">
        <f t="shared" si="4"/>
        <v>0</v>
      </c>
      <c r="K16" s="44">
        <f t="shared" si="5"/>
        <v>0</v>
      </c>
      <c r="L16" s="51">
        <v>1</v>
      </c>
      <c r="N16" s="51" t="s">
        <v>78</v>
      </c>
    </row>
    <row r="17" spans="1:14" s="51" customFormat="1" ht="30" customHeight="1" x14ac:dyDescent="0.3">
      <c r="A17" s="76" t="str">
        <f>IF(L17=1,"CGLO-"&amp;TEXT(COUNTIF($L$6:L17, "1"), "0"), "")</f>
        <v>CGLO-10</v>
      </c>
      <c r="B17" s="83" t="s">
        <v>10</v>
      </c>
      <c r="C17" s="95" t="s">
        <v>90</v>
      </c>
      <c r="D17" s="85"/>
      <c r="E17" s="86"/>
      <c r="F17" s="87"/>
      <c r="G17" s="88" t="s">
        <v>67</v>
      </c>
      <c r="H17" s="233">
        <f>COUNTIFS(B:B,"=Informational",G:G,"=Function Not Available")</f>
        <v>0</v>
      </c>
      <c r="I17" s="44">
        <f t="shared" si="3"/>
        <v>1</v>
      </c>
      <c r="J17" s="44">
        <f t="shared" si="4"/>
        <v>0</v>
      </c>
      <c r="K17" s="44">
        <f t="shared" si="5"/>
        <v>0</v>
      </c>
      <c r="L17" s="51">
        <v>1</v>
      </c>
      <c r="N17" s="51" t="s">
        <v>78</v>
      </c>
    </row>
    <row r="18" spans="1:14" s="51" customFormat="1" x14ac:dyDescent="0.3">
      <c r="A18" s="89"/>
      <c r="B18" s="89"/>
      <c r="C18" s="96" t="s">
        <v>91</v>
      </c>
      <c r="D18" s="207"/>
      <c r="E18" s="409"/>
      <c r="F18" s="92"/>
      <c r="G18" s="58"/>
      <c r="H18" s="233">
        <f>COUNTIFS(B:B,"=Informational",G:G,"=Exception")</f>
        <v>0</v>
      </c>
      <c r="I18" s="44"/>
      <c r="J18" s="44"/>
      <c r="K18" s="44"/>
    </row>
    <row r="19" spans="1:14" s="51" customFormat="1" ht="31.2" x14ac:dyDescent="0.3">
      <c r="A19" s="76" t="str">
        <f>IF(L19=1,"CGLO-"&amp;TEXT(COUNTIF($L$6:L19, "1"), "0"), "")</f>
        <v>CGLO-11</v>
      </c>
      <c r="B19" s="83" t="s">
        <v>10</v>
      </c>
      <c r="C19" s="97" t="s">
        <v>92</v>
      </c>
      <c r="D19" s="85"/>
      <c r="E19" s="86"/>
      <c r="F19" s="87"/>
      <c r="G19" s="88" t="s">
        <v>67</v>
      </c>
      <c r="H19" s="108"/>
      <c r="I19" s="44">
        <f>IF(NOT(ISBLANK($B19)),VLOOKUP($B19,specdata,2,FALSE()),"")</f>
        <v>1</v>
      </c>
      <c r="J19" s="44">
        <f>VLOOKUP(G19,AvailabilityData,2,FALSE())</f>
        <v>0</v>
      </c>
      <c r="K19" s="44">
        <f>I19*J19</f>
        <v>0</v>
      </c>
      <c r="L19" s="51">
        <v>1</v>
      </c>
      <c r="N19" s="51" t="s">
        <v>78</v>
      </c>
    </row>
    <row r="20" spans="1:14" s="51" customFormat="1" x14ac:dyDescent="0.3">
      <c r="A20" s="89"/>
      <c r="B20" s="89"/>
      <c r="C20" s="96" t="s">
        <v>93</v>
      </c>
      <c r="D20" s="207"/>
      <c r="E20" s="409"/>
      <c r="F20" s="92"/>
      <c r="G20" s="58"/>
      <c r="H20" s="108"/>
      <c r="I20" s="44"/>
      <c r="J20" s="44"/>
      <c r="K20" s="44"/>
    </row>
    <row r="21" spans="1:14" s="51" customFormat="1" x14ac:dyDescent="0.3">
      <c r="A21" s="89"/>
      <c r="B21" s="89"/>
      <c r="C21" s="94" t="s">
        <v>94</v>
      </c>
      <c r="D21" s="207"/>
      <c r="E21" s="409"/>
      <c r="F21" s="92"/>
      <c r="G21" s="58"/>
      <c r="H21" s="108"/>
      <c r="I21" s="44"/>
      <c r="J21" s="44"/>
      <c r="K21" s="44"/>
    </row>
    <row r="22" spans="1:14" s="51" customFormat="1" ht="30" customHeight="1" x14ac:dyDescent="0.3">
      <c r="A22" s="76" t="str">
        <f>IF(L22=1,"CGLO-"&amp;TEXT(COUNTIF($L$6:L22, "1"), "0"), "")</f>
        <v>CGLO-12</v>
      </c>
      <c r="B22" s="83" t="s">
        <v>10</v>
      </c>
      <c r="C22" s="95" t="s">
        <v>95</v>
      </c>
      <c r="D22" s="85"/>
      <c r="E22" s="86"/>
      <c r="F22" s="87"/>
      <c r="G22" s="88" t="s">
        <v>67</v>
      </c>
      <c r="H22" s="108"/>
      <c r="I22" s="44">
        <f>IF(NOT(ISBLANK($B22)),VLOOKUP($B22,specdata,2,FALSE()),"")</f>
        <v>1</v>
      </c>
      <c r="J22" s="44">
        <f>VLOOKUP(G22,AvailabilityData,2,FALSE())</f>
        <v>0</v>
      </c>
      <c r="K22" s="44">
        <f>I22*J22</f>
        <v>0</v>
      </c>
      <c r="L22" s="51">
        <v>1</v>
      </c>
      <c r="N22" s="51" t="s">
        <v>78</v>
      </c>
    </row>
    <row r="23" spans="1:14" s="51" customFormat="1" ht="30" customHeight="1" x14ac:dyDescent="0.3">
      <c r="A23" s="76" t="str">
        <f>IF(L23=1,"CGLO-"&amp;TEXT(COUNTIF($L$6:L23, "1"), "0"), "")</f>
        <v>CGLO-13</v>
      </c>
      <c r="B23" s="83" t="s">
        <v>10</v>
      </c>
      <c r="C23" s="95" t="s">
        <v>96</v>
      </c>
      <c r="D23" s="85"/>
      <c r="E23" s="86"/>
      <c r="F23" s="87"/>
      <c r="G23" s="88" t="s">
        <v>67</v>
      </c>
      <c r="H23" s="108"/>
      <c r="I23" s="44">
        <f>IF(NOT(ISBLANK($B23)),VLOOKUP($B23,specdata,2,FALSE()),"")</f>
        <v>1</v>
      </c>
      <c r="J23" s="44">
        <f>VLOOKUP(G23,AvailabilityData,2,FALSE())</f>
        <v>0</v>
      </c>
      <c r="K23" s="44">
        <f>I23*J23</f>
        <v>0</v>
      </c>
      <c r="L23" s="51">
        <v>1</v>
      </c>
      <c r="N23" s="51" t="s">
        <v>78</v>
      </c>
    </row>
    <row r="24" spans="1:14" s="51" customFormat="1" ht="30" customHeight="1" x14ac:dyDescent="0.3">
      <c r="A24" s="76" t="str">
        <f>IF(L24=1,"CGLO-"&amp;TEXT(COUNTIF($L$6:L24, "1"), "0"), "")</f>
        <v>CGLO-14</v>
      </c>
      <c r="B24" s="83" t="s">
        <v>10</v>
      </c>
      <c r="C24" s="95" t="s">
        <v>97</v>
      </c>
      <c r="D24" s="85"/>
      <c r="E24" s="86"/>
      <c r="F24" s="87"/>
      <c r="G24" s="88" t="s">
        <v>67</v>
      </c>
      <c r="H24" s="108"/>
      <c r="I24" s="44">
        <f>IF(NOT(ISBLANK($B24)),VLOOKUP($B24,specdata,2,FALSE()),"")</f>
        <v>1</v>
      </c>
      <c r="J24" s="44">
        <f>VLOOKUP(G24,AvailabilityData,2,FALSE())</f>
        <v>0</v>
      </c>
      <c r="K24" s="44">
        <f>I24*J24</f>
        <v>0</v>
      </c>
      <c r="L24" s="51">
        <v>1</v>
      </c>
      <c r="N24" s="51" t="s">
        <v>78</v>
      </c>
    </row>
    <row r="25" spans="1:14" s="51" customFormat="1" ht="30" customHeight="1" x14ac:dyDescent="0.3">
      <c r="A25" s="76" t="str">
        <f>IF(L25=1,"CGLO-"&amp;TEXT(COUNTIF($L$6:L25, "1"), "0"), "")</f>
        <v>CGLO-15</v>
      </c>
      <c r="B25" s="83" t="s">
        <v>10</v>
      </c>
      <c r="C25" s="95" t="s">
        <v>98</v>
      </c>
      <c r="D25" s="85"/>
      <c r="E25" s="86"/>
      <c r="F25" s="87"/>
      <c r="G25" s="88" t="s">
        <v>67</v>
      </c>
      <c r="H25" s="108"/>
      <c r="I25" s="44">
        <f>IF(NOT(ISBLANK($B25)),VLOOKUP($B25,specdata,2,FALSE()),"")</f>
        <v>1</v>
      </c>
      <c r="J25" s="44">
        <f>VLOOKUP(G25,AvailabilityData,2,FALSE())</f>
        <v>0</v>
      </c>
      <c r="K25" s="44">
        <f>I25*J25</f>
        <v>0</v>
      </c>
      <c r="L25" s="51">
        <v>1</v>
      </c>
      <c r="N25" s="51" t="s">
        <v>78</v>
      </c>
    </row>
    <row r="26" spans="1:14" s="51" customFormat="1" ht="30" customHeight="1" x14ac:dyDescent="0.3">
      <c r="A26" s="76" t="str">
        <f>IF(L26=1,"CGLO-"&amp;TEXT(COUNTIF($L$6:L26, "1"), "0"), "")</f>
        <v>CGLO-16</v>
      </c>
      <c r="B26" s="83" t="s">
        <v>10</v>
      </c>
      <c r="C26" s="95" t="s">
        <v>99</v>
      </c>
      <c r="D26" s="85"/>
      <c r="E26" s="86"/>
      <c r="F26" s="87"/>
      <c r="G26" s="88" t="s">
        <v>67</v>
      </c>
      <c r="H26" s="108"/>
      <c r="I26" s="44">
        <f>IF(NOT(ISBLANK($B26)),VLOOKUP($B26,specdata,2,FALSE()),"")</f>
        <v>1</v>
      </c>
      <c r="J26" s="44">
        <f>VLOOKUP(G26,AvailabilityData,2,FALSE())</f>
        <v>0</v>
      </c>
      <c r="K26" s="44">
        <f>I26*J26</f>
        <v>0</v>
      </c>
      <c r="L26" s="51">
        <v>1</v>
      </c>
      <c r="N26" s="51" t="s">
        <v>78</v>
      </c>
    </row>
    <row r="27" spans="1:14" s="51" customFormat="1" x14ac:dyDescent="0.3">
      <c r="A27" s="89"/>
      <c r="B27" s="89"/>
      <c r="C27" s="96" t="s">
        <v>100</v>
      </c>
      <c r="D27" s="207"/>
      <c r="E27" s="409"/>
      <c r="F27" s="92"/>
      <c r="G27" s="58"/>
      <c r="H27" s="108"/>
      <c r="I27" s="44"/>
      <c r="J27" s="44"/>
      <c r="K27" s="44"/>
    </row>
    <row r="28" spans="1:14" s="51" customFormat="1" ht="30" customHeight="1" x14ac:dyDescent="0.3">
      <c r="A28" s="76" t="str">
        <f>IF(L28=1,"CGLO-"&amp;TEXT(COUNTIF($L$6:L28, "1"), "0"), "")</f>
        <v>CGLO-17</v>
      </c>
      <c r="B28" s="83" t="s">
        <v>10</v>
      </c>
      <c r="C28" s="95" t="s">
        <v>101</v>
      </c>
      <c r="D28" s="85"/>
      <c r="E28" s="86"/>
      <c r="F28" s="87"/>
      <c r="G28" s="88" t="s">
        <v>67</v>
      </c>
      <c r="H28" s="108"/>
      <c r="I28" s="44">
        <f t="shared" ref="I28:I32" si="6">IF(NOT(ISBLANK($B28)),VLOOKUP($B28,specdata,2,FALSE()),"")</f>
        <v>1</v>
      </c>
      <c r="J28" s="44">
        <f t="shared" ref="J28:J32" si="7">VLOOKUP(G28,AvailabilityData,2,FALSE())</f>
        <v>0</v>
      </c>
      <c r="K28" s="44">
        <f t="shared" ref="K28:K32" si="8">I28*J28</f>
        <v>0</v>
      </c>
      <c r="L28" s="51">
        <v>1</v>
      </c>
      <c r="N28" s="51" t="s">
        <v>78</v>
      </c>
    </row>
    <row r="29" spans="1:14" s="51" customFormat="1" ht="30" customHeight="1" x14ac:dyDescent="0.3">
      <c r="A29" s="76" t="str">
        <f>IF(L29=1,"CGLO-"&amp;TEXT(COUNTIF($L$6:L29, "1"), "0"), "")</f>
        <v>CGLO-18</v>
      </c>
      <c r="B29" s="83" t="s">
        <v>10</v>
      </c>
      <c r="C29" s="95" t="s">
        <v>102</v>
      </c>
      <c r="D29" s="85"/>
      <c r="E29" s="86"/>
      <c r="F29" s="87"/>
      <c r="G29" s="88" t="s">
        <v>67</v>
      </c>
      <c r="H29" s="108"/>
      <c r="I29" s="44">
        <f t="shared" si="6"/>
        <v>1</v>
      </c>
      <c r="J29" s="44">
        <f t="shared" si="7"/>
        <v>0</v>
      </c>
      <c r="K29" s="44">
        <f t="shared" si="8"/>
        <v>0</v>
      </c>
      <c r="L29" s="51">
        <v>1</v>
      </c>
      <c r="N29" s="51" t="s">
        <v>78</v>
      </c>
    </row>
    <row r="30" spans="1:14" s="51" customFormat="1" ht="30" customHeight="1" x14ac:dyDescent="0.3">
      <c r="A30" s="76" t="str">
        <f>IF(L30=1,"CGLO-"&amp;TEXT(COUNTIF($L$6:L30, "1"), "0"), "")</f>
        <v>CGLO-19</v>
      </c>
      <c r="B30" s="83" t="s">
        <v>10</v>
      </c>
      <c r="C30" s="95" t="s">
        <v>103</v>
      </c>
      <c r="D30" s="85"/>
      <c r="E30" s="86"/>
      <c r="F30" s="87"/>
      <c r="G30" s="88" t="s">
        <v>67</v>
      </c>
      <c r="H30" s="108"/>
      <c r="I30" s="44">
        <f t="shared" si="6"/>
        <v>1</v>
      </c>
      <c r="J30" s="44">
        <f t="shared" si="7"/>
        <v>0</v>
      </c>
      <c r="K30" s="44">
        <f t="shared" si="8"/>
        <v>0</v>
      </c>
      <c r="L30" s="51">
        <v>1</v>
      </c>
      <c r="N30" s="51" t="s">
        <v>78</v>
      </c>
    </row>
    <row r="31" spans="1:14" s="51" customFormat="1" ht="30" customHeight="1" x14ac:dyDescent="0.3">
      <c r="A31" s="76" t="str">
        <f>IF(L31=1,"CGLO-"&amp;TEXT(COUNTIF($L$6:L31, "1"), "0"), "")</f>
        <v>CGLO-20</v>
      </c>
      <c r="B31" s="83" t="s">
        <v>10</v>
      </c>
      <c r="C31" s="95" t="s">
        <v>104</v>
      </c>
      <c r="D31" s="85"/>
      <c r="E31" s="86"/>
      <c r="F31" s="87"/>
      <c r="G31" s="88" t="s">
        <v>67</v>
      </c>
      <c r="H31" s="108"/>
      <c r="I31" s="44">
        <f t="shared" si="6"/>
        <v>1</v>
      </c>
      <c r="J31" s="44">
        <f t="shared" si="7"/>
        <v>0</v>
      </c>
      <c r="K31" s="44">
        <f t="shared" si="8"/>
        <v>0</v>
      </c>
      <c r="L31" s="51">
        <v>1</v>
      </c>
      <c r="N31" s="51" t="s">
        <v>78</v>
      </c>
    </row>
    <row r="32" spans="1:14" s="51" customFormat="1" ht="30" customHeight="1" x14ac:dyDescent="0.3">
      <c r="A32" s="76" t="str">
        <f>IF(L32=1,"CGLO-"&amp;TEXT(COUNTIF($L$6:L32, "1"), "0"), "")</f>
        <v>CGLO-21</v>
      </c>
      <c r="B32" s="83" t="s">
        <v>10</v>
      </c>
      <c r="C32" s="95" t="s">
        <v>105</v>
      </c>
      <c r="D32" s="85"/>
      <c r="E32" s="86"/>
      <c r="F32" s="87"/>
      <c r="G32" s="88" t="s">
        <v>67</v>
      </c>
      <c r="H32" s="108"/>
      <c r="I32" s="44">
        <f t="shared" si="6"/>
        <v>1</v>
      </c>
      <c r="J32" s="44">
        <f t="shared" si="7"/>
        <v>0</v>
      </c>
      <c r="K32" s="44">
        <f t="shared" si="8"/>
        <v>0</v>
      </c>
      <c r="L32" s="51">
        <v>1</v>
      </c>
      <c r="N32" s="51" t="s">
        <v>78</v>
      </c>
    </row>
    <row r="33" spans="1:14" s="51" customFormat="1" x14ac:dyDescent="0.3">
      <c r="A33" s="89"/>
      <c r="B33" s="89"/>
      <c r="C33" s="96" t="s">
        <v>106</v>
      </c>
      <c r="D33" s="207"/>
      <c r="E33" s="409"/>
      <c r="F33" s="92"/>
      <c r="G33" s="58"/>
      <c r="H33" s="108"/>
      <c r="I33" s="44"/>
      <c r="J33" s="44"/>
      <c r="K33" s="44"/>
    </row>
    <row r="34" spans="1:14" s="51" customFormat="1" ht="30" customHeight="1" x14ac:dyDescent="0.3">
      <c r="A34" s="76" t="str">
        <f>IF(L34=1,"CGLO-"&amp;TEXT(COUNTIF($L$6:L34, "1"), "0"), "")</f>
        <v>CGLO-22</v>
      </c>
      <c r="B34" s="98" t="s">
        <v>10</v>
      </c>
      <c r="C34" s="97" t="s">
        <v>107</v>
      </c>
      <c r="D34" s="85"/>
      <c r="E34" s="100"/>
      <c r="F34" s="101"/>
      <c r="G34" s="102" t="s">
        <v>67</v>
      </c>
      <c r="H34" s="108"/>
      <c r="I34" s="44">
        <f>IF(NOT(ISBLANK($B34)),VLOOKUP($B34,specdata,2,FALSE()),"")</f>
        <v>1</v>
      </c>
      <c r="J34" s="44">
        <f>VLOOKUP(G34,AvailabilityData,2,FALSE())</f>
        <v>0</v>
      </c>
      <c r="K34" s="44">
        <f>I34*J34</f>
        <v>0</v>
      </c>
      <c r="L34" s="51">
        <v>1</v>
      </c>
      <c r="N34" s="51" t="s">
        <v>78</v>
      </c>
    </row>
    <row r="35" spans="1:14" s="51" customFormat="1" ht="30" customHeight="1" x14ac:dyDescent="0.3">
      <c r="A35" s="72"/>
      <c r="B35" s="53"/>
      <c r="C35" s="73" t="s">
        <v>108</v>
      </c>
      <c r="D35" s="207"/>
      <c r="E35" s="409"/>
      <c r="F35" s="92"/>
      <c r="G35" s="58"/>
      <c r="H35" s="108"/>
      <c r="I35" s="44"/>
      <c r="J35" s="44"/>
      <c r="K35" s="44"/>
    </row>
    <row r="36" spans="1:14" s="51" customFormat="1" x14ac:dyDescent="0.3">
      <c r="A36" s="103"/>
      <c r="B36" s="103"/>
      <c r="C36" s="104" t="s">
        <v>109</v>
      </c>
      <c r="D36" s="207"/>
      <c r="E36" s="409"/>
      <c r="F36" s="92"/>
      <c r="G36" s="58"/>
      <c r="H36" s="108"/>
      <c r="I36" s="44"/>
      <c r="J36" s="44"/>
      <c r="K36" s="44"/>
    </row>
    <row r="37" spans="1:14" s="51" customFormat="1" ht="30" customHeight="1" x14ac:dyDescent="0.3">
      <c r="A37" s="76" t="str">
        <f>IF(L37=1,"CGLO-"&amp;TEXT(COUNTIF($L$6:L37, "1"), "0"), "")</f>
        <v>CGLO-23</v>
      </c>
      <c r="B37" s="83" t="s">
        <v>10</v>
      </c>
      <c r="C37" s="97" t="s">
        <v>110</v>
      </c>
      <c r="D37" s="85"/>
      <c r="E37" s="86"/>
      <c r="F37" s="87"/>
      <c r="G37" s="88" t="s">
        <v>67</v>
      </c>
      <c r="H37" s="108"/>
      <c r="I37" s="44">
        <f>IF(NOT(ISBLANK($B37)),VLOOKUP($B37,specdata,2,FALSE()),"")</f>
        <v>1</v>
      </c>
      <c r="J37" s="44">
        <f>VLOOKUP(G37,AvailabilityData,2,FALSE())</f>
        <v>0</v>
      </c>
      <c r="K37" s="44">
        <f>I37*J37</f>
        <v>0</v>
      </c>
      <c r="L37" s="51">
        <v>1</v>
      </c>
      <c r="N37" s="51" t="s">
        <v>78</v>
      </c>
    </row>
    <row r="38" spans="1:14" s="51" customFormat="1" ht="30" customHeight="1" x14ac:dyDescent="0.3">
      <c r="A38" s="76" t="str">
        <f>IF(L38=1,"CGLO-"&amp;TEXT(COUNTIF($L$6:L38, "1"), "0"), "")</f>
        <v>CGLO-24</v>
      </c>
      <c r="B38" s="83" t="s">
        <v>10</v>
      </c>
      <c r="C38" s="105" t="s">
        <v>111</v>
      </c>
      <c r="D38" s="85"/>
      <c r="E38" s="86"/>
      <c r="F38" s="87"/>
      <c r="G38" s="88" t="s">
        <v>67</v>
      </c>
      <c r="H38" s="108"/>
      <c r="I38" s="44">
        <f>IF(NOT(ISBLANK($B38)),VLOOKUP($B38,specdata,2,FALSE()),"")</f>
        <v>1</v>
      </c>
      <c r="J38" s="44">
        <f>VLOOKUP(G38,AvailabilityData,2,FALSE())</f>
        <v>0</v>
      </c>
      <c r="K38" s="44">
        <f>I38*J38</f>
        <v>0</v>
      </c>
      <c r="L38" s="51">
        <v>1</v>
      </c>
      <c r="N38" s="51" t="s">
        <v>78</v>
      </c>
    </row>
    <row r="39" spans="1:14" s="51" customFormat="1" ht="31.2" x14ac:dyDescent="0.3">
      <c r="A39" s="76" t="str">
        <f>IF(L39=1,"CGLO-"&amp;TEXT(COUNTIF($L$6:L39, "1"), "0"), "")</f>
        <v>CGLO-25</v>
      </c>
      <c r="B39" s="83" t="s">
        <v>10</v>
      </c>
      <c r="C39" s="106" t="s">
        <v>112</v>
      </c>
      <c r="D39" s="85"/>
      <c r="E39" s="86"/>
      <c r="F39" s="87"/>
      <c r="G39" s="88" t="s">
        <v>67</v>
      </c>
      <c r="H39" s="108"/>
      <c r="I39" s="44">
        <f>IF(NOT(ISBLANK($B39)),VLOOKUP($B39,specdata,2,FALSE()),"")</f>
        <v>1</v>
      </c>
      <c r="J39" s="44">
        <f>VLOOKUP(G39,AvailabilityData,2,FALSE())</f>
        <v>0</v>
      </c>
      <c r="K39" s="44">
        <f>I39*J39</f>
        <v>0</v>
      </c>
      <c r="L39" s="51">
        <v>1</v>
      </c>
      <c r="N39" s="51" t="s">
        <v>78</v>
      </c>
    </row>
    <row r="40" spans="1:14" ht="31.2" x14ac:dyDescent="0.3">
      <c r="A40" s="76" t="str">
        <f>IF(L40=1,"CGLO-"&amp;TEXT(COUNTIF($L$6:L40, "1"), "0"), "")</f>
        <v>CGLO-26</v>
      </c>
      <c r="B40" s="83" t="s">
        <v>10</v>
      </c>
      <c r="C40" s="106" t="s">
        <v>113</v>
      </c>
      <c r="D40" s="85"/>
      <c r="E40" s="86"/>
      <c r="F40" s="87"/>
      <c r="G40" s="88" t="s">
        <v>67</v>
      </c>
      <c r="I40" s="44">
        <f>IF(NOT(ISBLANK($B40)),VLOOKUP($B40,specdata,2,FALSE()),"")</f>
        <v>1</v>
      </c>
      <c r="J40" s="44">
        <f>VLOOKUP(G40,AvailabilityData,2,FALSE())</f>
        <v>0</v>
      </c>
      <c r="K40" s="44">
        <f>I40*J40</f>
        <v>0</v>
      </c>
      <c r="L40" s="51">
        <v>1</v>
      </c>
      <c r="N40" s="51" t="s">
        <v>78</v>
      </c>
    </row>
    <row r="41" spans="1:14" ht="46.8" x14ac:dyDescent="0.3">
      <c r="A41" s="107" t="str">
        <f>IF(L41=1,"CGLO-"&amp;TEXT(COUNTIF($L$6:L41, "1"), "0"), "")</f>
        <v>CGLO-27</v>
      </c>
      <c r="B41" s="83" t="s">
        <v>10</v>
      </c>
      <c r="C41" s="106" t="s">
        <v>114</v>
      </c>
      <c r="D41" s="85"/>
      <c r="E41" s="86"/>
      <c r="F41" s="87"/>
      <c r="G41" s="88" t="s">
        <v>67</v>
      </c>
      <c r="I41" s="44">
        <f>IF(NOT(ISBLANK($B41)),VLOOKUP($B41,specdata,2,FALSE()),"")</f>
        <v>1</v>
      </c>
      <c r="J41" s="44">
        <f>VLOOKUP(G41,AvailabilityData,2,FALSE())</f>
        <v>0</v>
      </c>
      <c r="K41" s="44">
        <f>I41*J41</f>
        <v>0</v>
      </c>
      <c r="L41" s="51">
        <v>1</v>
      </c>
      <c r="N41" s="51" t="s">
        <v>78</v>
      </c>
    </row>
    <row r="42" spans="1:14" x14ac:dyDescent="0.3">
      <c r="A42" s="41" t="str">
        <f>IF(L42=1,"CGLO-"&amp;TEXT(COUNTIF($L$6:L42, "1"), "0"), "")</f>
        <v/>
      </c>
      <c r="L42" s="45">
        <v>0</v>
      </c>
    </row>
  </sheetData>
  <sheetProtection algorithmName="SHA-512" hashValue="Pt+XF8cad4gw3qMZCaLLg2Q0pVUsnPmDA53QOH/tDmW1ovcNmAluuq1VDkiKUlFnQbkhu7Rd/mrC/mOEgSVLaw==" saltValue="AkZ8RNWZFnbLyyBvRsmHXQ==" spinCount="100000" sheet="1" objects="1" scenarios="1"/>
  <mergeCells count="1">
    <mergeCell ref="Q6:S9"/>
  </mergeCells>
  <conditionalFormatting sqref="B1:B1048576">
    <cfRule type="cellIs" dxfId="803" priority="2" operator="equal">
      <formula>"Minimal"</formula>
    </cfRule>
    <cfRule type="cellIs" dxfId="802" priority="3" operator="equal">
      <formula>"Not Needed"</formula>
    </cfRule>
    <cfRule type="cellIs" dxfId="801" priority="4" operator="equal">
      <formula>"Critical"</formula>
    </cfRule>
    <cfRule type="cellIs" dxfId="800" priority="5" operator="equal">
      <formula>"Extremely Advantageous"</formula>
    </cfRule>
  </conditionalFormatting>
  <conditionalFormatting sqref="G1:G1048576">
    <cfRule type="cellIs" dxfId="799"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5:B41" xr:uid="{00000000-0002-0000-0300-000000000000}">
      <formula1>SpecType</formula1>
      <formula2>0</formula2>
    </dataValidation>
    <dataValidation type="list" allowBlank="1" showInputMessage="1" showErrorMessage="1" sqref="G37:G41 G15:G17 G19 G22:G26 G28:G32 G34 G6:G12" xr:uid="{00000000-0002-0000-03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S184"/>
  <sheetViews>
    <sheetView zoomScaleNormal="100" workbookViewId="0">
      <selection activeCell="Q3" sqref="Q3:S6"/>
    </sheetView>
  </sheetViews>
  <sheetFormatPr defaultColWidth="28.3984375" defaultRowHeight="15.6" x14ac:dyDescent="0.3"/>
  <cols>
    <col min="1" max="1" width="10.59765625" style="41" customWidth="1"/>
    <col min="2" max="2" width="14.59765625" style="41" customWidth="1"/>
    <col min="3" max="3" width="65.59765625" style="42" customWidth="1"/>
    <col min="4" max="4" width="65.59765625" style="43" hidden="1" customWidth="1"/>
    <col min="5" max="5" width="10.59765625" style="44" hidden="1" customWidth="1"/>
    <col min="6" max="6" width="6.59765625" style="43" hidden="1" customWidth="1"/>
    <col min="7" max="7" width="65.59765625" style="43" customWidth="1"/>
    <col min="8" max="11" width="8.59765625" style="108" hidden="1" customWidth="1"/>
    <col min="12" max="12" width="10.59765625" style="109" hidden="1" customWidth="1"/>
    <col min="13" max="14" width="9.3984375" style="45" hidden="1" customWidth="1"/>
    <col min="15" max="15" width="9.3984375" style="45" customWidth="1"/>
    <col min="16" max="16" width="8.69921875" style="45" customWidth="1"/>
    <col min="17" max="16384" width="28.3984375" style="45"/>
  </cols>
  <sheetData>
    <row r="1" spans="1:19" s="51" customFormat="1" ht="105" customHeight="1" x14ac:dyDescent="0.25">
      <c r="A1" s="46" t="s">
        <v>68</v>
      </c>
      <c r="B1" s="46" t="s">
        <v>69</v>
      </c>
      <c r="C1" s="46" t="str">
        <f>'Support Data'!A18</f>
        <v>Functional Requirement</v>
      </c>
      <c r="D1" s="47" t="str">
        <f>'Support Data'!$A$19</f>
        <v>Contractor Work Area</v>
      </c>
      <c r="E1" s="47" t="str">
        <f>'Support Data'!A20</f>
        <v>Def ID</v>
      </c>
      <c r="F1" s="48" t="s">
        <v>44</v>
      </c>
      <c r="G1" s="47"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s="43" customFormat="1" x14ac:dyDescent="0.3">
      <c r="A2" s="52" t="s">
        <v>116</v>
      </c>
      <c r="B2" s="53"/>
      <c r="C2" s="54"/>
      <c r="D2" s="55"/>
      <c r="E2" s="56"/>
      <c r="F2" s="57"/>
      <c r="G2" s="58"/>
      <c r="H2" s="110">
        <f>COUNTA(B3:B161)</f>
        <v>121</v>
      </c>
      <c r="I2" s="110"/>
      <c r="J2" s="110"/>
      <c r="K2" s="110">
        <f>SUM(B3:B161)</f>
        <v>0</v>
      </c>
      <c r="L2" s="44"/>
    </row>
    <row r="3" spans="1:19" s="43" customFormat="1" ht="29.4" customHeight="1" x14ac:dyDescent="0.3">
      <c r="A3" s="111" t="str">
        <f>IF(L3=1,"CGEN-"&amp;TEXT(COUNTIF($L$3:L3, "1"), "0"), "")</f>
        <v>CGEN-1</v>
      </c>
      <c r="B3" s="112" t="s">
        <v>10</v>
      </c>
      <c r="C3" s="113" t="s">
        <v>117</v>
      </c>
      <c r="D3" s="114"/>
      <c r="E3" s="115"/>
      <c r="F3" s="116"/>
      <c r="G3" s="117" t="s">
        <v>67</v>
      </c>
      <c r="H3" s="44">
        <f>COUNTIF(G:G,"=Select from Drop Down List")</f>
        <v>121</v>
      </c>
      <c r="I3" s="110"/>
      <c r="J3" s="110"/>
      <c r="K3" s="110"/>
      <c r="L3" s="44">
        <v>1</v>
      </c>
      <c r="N3" s="51" t="s">
        <v>78</v>
      </c>
      <c r="Q3" s="443"/>
      <c r="R3" s="443"/>
      <c r="S3" s="443"/>
    </row>
    <row r="4" spans="1:19" s="43" customFormat="1" x14ac:dyDescent="0.3">
      <c r="A4" s="72"/>
      <c r="B4" s="53"/>
      <c r="C4" s="118" t="s">
        <v>118</v>
      </c>
      <c r="D4" s="74"/>
      <c r="E4" s="56"/>
      <c r="F4" s="75"/>
      <c r="G4" s="58"/>
      <c r="H4" s="44">
        <f>COUNTIF(G:G,"=Function Available")</f>
        <v>0</v>
      </c>
      <c r="I4" s="110"/>
      <c r="J4" s="110"/>
      <c r="K4" s="110"/>
      <c r="L4" s="44"/>
      <c r="Q4" s="443"/>
      <c r="R4" s="443"/>
      <c r="S4" s="443"/>
    </row>
    <row r="5" spans="1:19" s="43" customFormat="1" ht="30" customHeight="1" x14ac:dyDescent="0.3">
      <c r="A5" s="111" t="str">
        <f>IF(L5=1,"CGEN-"&amp;TEXT(COUNTIF($L$3:L5, "1"), "0"), "")</f>
        <v>CGEN-2</v>
      </c>
      <c r="B5" s="112" t="s">
        <v>9</v>
      </c>
      <c r="C5" s="119" t="s">
        <v>119</v>
      </c>
      <c r="D5" s="114"/>
      <c r="E5" s="115"/>
      <c r="F5" s="116"/>
      <c r="G5" s="117" t="s">
        <v>67</v>
      </c>
      <c r="H5" s="44">
        <f>COUNTIF(F:G,"=Function Not Available")</f>
        <v>0</v>
      </c>
      <c r="I5" s="110">
        <f>IF(NOT(ISBLANK($B5)),VLOOKUP($B5,specdata,2,FALSE()),"")</f>
        <v>5</v>
      </c>
      <c r="J5" s="110">
        <f>VLOOKUP(G5,AvailabilityData,2,FALSE())</f>
        <v>0</v>
      </c>
      <c r="K5" s="110">
        <f>I5*J5</f>
        <v>0</v>
      </c>
      <c r="L5" s="44">
        <v>1</v>
      </c>
      <c r="N5" s="51" t="s">
        <v>120</v>
      </c>
      <c r="Q5" s="443"/>
      <c r="R5" s="443"/>
      <c r="S5" s="443"/>
    </row>
    <row r="6" spans="1:19" x14ac:dyDescent="0.3">
      <c r="A6" s="120"/>
      <c r="B6" s="121"/>
      <c r="C6" s="122" t="s">
        <v>121</v>
      </c>
      <c r="D6" s="123"/>
      <c r="E6" s="124"/>
      <c r="F6" s="125"/>
      <c r="G6" s="58"/>
      <c r="H6" s="44">
        <f>COUNTIF(G:G,"=Exception")</f>
        <v>0</v>
      </c>
      <c r="I6" s="110"/>
      <c r="J6" s="110"/>
      <c r="K6" s="110"/>
      <c r="Q6" s="443"/>
      <c r="R6" s="443"/>
      <c r="S6" s="443"/>
    </row>
    <row r="7" spans="1:19" ht="45.75" customHeight="1" x14ac:dyDescent="0.3">
      <c r="A7" s="72"/>
      <c r="B7" s="53"/>
      <c r="C7" s="126" t="s">
        <v>122</v>
      </c>
      <c r="D7" s="127"/>
      <c r="E7" s="128"/>
      <c r="F7" s="75"/>
      <c r="G7" s="58"/>
      <c r="H7" s="396">
        <f>COUNTIFS(B:B,"=Critical",G:G,"=Select from Drop Down List")</f>
        <v>9</v>
      </c>
      <c r="I7" s="110"/>
      <c r="J7" s="110"/>
      <c r="K7" s="110"/>
    </row>
    <row r="8" spans="1:19" ht="30" customHeight="1" x14ac:dyDescent="0.3">
      <c r="A8" s="107" t="str">
        <f>IF(L8=1,"CGEN-"&amp;TEXT(COUNTIF($L$3:L8, "1"), "0"), "")</f>
        <v>CGEN-3</v>
      </c>
      <c r="B8" s="129" t="s">
        <v>10</v>
      </c>
      <c r="C8" s="78" t="s">
        <v>123</v>
      </c>
      <c r="D8" s="130"/>
      <c r="E8" s="131"/>
      <c r="F8" s="116"/>
      <c r="G8" s="82" t="s">
        <v>67</v>
      </c>
      <c r="H8" s="396">
        <f>COUNTIFS(B:B,"=Critical",G:G,"=Function Available")</f>
        <v>0</v>
      </c>
      <c r="I8" s="110">
        <f>IF(NOT(ISBLANK($B8)),VLOOKUP($B8,specdata,2,FALSE()),"")</f>
        <v>1</v>
      </c>
      <c r="J8" s="110">
        <f>VLOOKUP(G8,AvailabilityData,2,FALSE())</f>
        <v>0</v>
      </c>
      <c r="K8" s="110">
        <f>I8*J8</f>
        <v>0</v>
      </c>
      <c r="L8" s="109">
        <v>1</v>
      </c>
      <c r="N8" s="51" t="s">
        <v>78</v>
      </c>
    </row>
    <row r="9" spans="1:19" ht="30" customHeight="1" x14ac:dyDescent="0.3">
      <c r="A9" s="107" t="str">
        <f>IF(L9=1,"CGEN-"&amp;TEXT(COUNTIF($L$3:L9, "1"), "0"), "")</f>
        <v>CGEN-4</v>
      </c>
      <c r="B9" s="132" t="s">
        <v>10</v>
      </c>
      <c r="C9" s="84" t="s">
        <v>124</v>
      </c>
      <c r="D9" s="133"/>
      <c r="E9" s="134"/>
      <c r="F9" s="88"/>
      <c r="G9" s="135" t="s">
        <v>67</v>
      </c>
      <c r="H9" s="396">
        <f>COUNTIFS(B:B,"=Critical",G:G,"=Function Not Available")</f>
        <v>0</v>
      </c>
      <c r="I9" s="110">
        <f>IF(NOT(ISBLANK($B9)),VLOOKUP($B9,specdata,2,FALSE()),"")</f>
        <v>1</v>
      </c>
      <c r="J9" s="110">
        <f>VLOOKUP(G9,AvailabilityData,2,FALSE())</f>
        <v>0</v>
      </c>
      <c r="K9" s="110">
        <f>I9*J9</f>
        <v>0</v>
      </c>
      <c r="L9" s="109">
        <v>1</v>
      </c>
      <c r="N9" s="51" t="s">
        <v>78</v>
      </c>
    </row>
    <row r="10" spans="1:19" ht="30" customHeight="1" x14ac:dyDescent="0.3">
      <c r="A10" s="107" t="str">
        <f>IF(L10=1,"CGEN-"&amp;TEXT(COUNTIF($L$3:L10, "1"), "0"), "")</f>
        <v>CGEN-5</v>
      </c>
      <c r="B10" s="136" t="s">
        <v>10</v>
      </c>
      <c r="C10" s="84" t="s">
        <v>125</v>
      </c>
      <c r="D10" s="137"/>
      <c r="E10" s="138"/>
      <c r="F10" s="102"/>
      <c r="G10" s="139" t="s">
        <v>67</v>
      </c>
      <c r="H10" s="396">
        <f>COUNTIFS(B:B,"=Critical",G:G,"=Exception")</f>
        <v>0</v>
      </c>
      <c r="I10" s="110">
        <f>IF(NOT(ISBLANK($B10)),VLOOKUP($B10,specdata,2,FALSE()),"")</f>
        <v>1</v>
      </c>
      <c r="J10" s="110">
        <f>VLOOKUP(G10,AvailabilityData,2,FALSE())</f>
        <v>0</v>
      </c>
      <c r="K10" s="110">
        <f>I10*J10</f>
        <v>0</v>
      </c>
      <c r="L10" s="109">
        <v>1</v>
      </c>
      <c r="N10" s="51" t="s">
        <v>78</v>
      </c>
    </row>
    <row r="11" spans="1:19" ht="31.2" x14ac:dyDescent="0.3">
      <c r="A11" s="89"/>
      <c r="B11" s="53"/>
      <c r="C11" s="126" t="s">
        <v>126</v>
      </c>
      <c r="D11" s="127"/>
      <c r="E11" s="128"/>
      <c r="F11" s="75"/>
      <c r="G11" s="58"/>
      <c r="H11" s="397">
        <f>COUNTIFS(B:B,"=Important",G:G,"=Select from Drop Down List")</f>
        <v>110</v>
      </c>
      <c r="I11" s="110"/>
      <c r="J11" s="110"/>
      <c r="K11" s="110"/>
    </row>
    <row r="12" spans="1:19" ht="31.2" x14ac:dyDescent="0.3">
      <c r="A12" s="107" t="str">
        <f>IF(L12=1,"CGEN-"&amp;TEXT(COUNTIF($L$3:L12, "1"), "0"), "")</f>
        <v>CGEN-6</v>
      </c>
      <c r="B12" s="132" t="s">
        <v>10</v>
      </c>
      <c r="C12" s="140" t="s">
        <v>127</v>
      </c>
      <c r="D12" s="133"/>
      <c r="E12" s="86"/>
      <c r="F12" s="88"/>
      <c r="G12" s="88" t="s">
        <v>67</v>
      </c>
      <c r="H12" s="397">
        <f>COUNTIFS(B:B,"=Important",G:G,"=Function Available")</f>
        <v>0</v>
      </c>
      <c r="I12" s="110">
        <f>IF(NOT(ISBLANK($B12)),VLOOKUP($B12,specdata,2,FALSE()),"")</f>
        <v>1</v>
      </c>
      <c r="J12" s="110">
        <f>VLOOKUP(G12,AvailabilityData,2,FALSE())</f>
        <v>0</v>
      </c>
      <c r="K12" s="110">
        <f>I12*J12</f>
        <v>0</v>
      </c>
      <c r="L12" s="44">
        <v>1</v>
      </c>
      <c r="N12" s="51" t="s">
        <v>78</v>
      </c>
    </row>
    <row r="13" spans="1:19" ht="30" customHeight="1" x14ac:dyDescent="0.3">
      <c r="A13" s="107" t="str">
        <f>IF(L13=1,"CGEN-"&amp;TEXT(COUNTIF($L$3:L13, "1"), "0"), "")</f>
        <v>CGEN-7</v>
      </c>
      <c r="B13" s="132" t="s">
        <v>10</v>
      </c>
      <c r="C13" s="140" t="s">
        <v>128</v>
      </c>
      <c r="D13" s="133"/>
      <c r="E13" s="86"/>
      <c r="F13" s="88"/>
      <c r="G13" s="88" t="s">
        <v>67</v>
      </c>
      <c r="H13" s="397">
        <f>COUNTIFS(B:B,"=Important",G:G,"=Function Not Available")</f>
        <v>0</v>
      </c>
      <c r="I13" s="110"/>
      <c r="J13" s="110"/>
      <c r="K13" s="110"/>
      <c r="L13" s="44">
        <v>1</v>
      </c>
      <c r="N13" s="51" t="s">
        <v>78</v>
      </c>
    </row>
    <row r="14" spans="1:19" ht="30" customHeight="1" x14ac:dyDescent="0.3">
      <c r="A14" s="107" t="str">
        <f>IF(L14=1,"CGEN-"&amp;TEXT(COUNTIF($L$3:L14, "1"), "0"), "")</f>
        <v>CGEN-8</v>
      </c>
      <c r="B14" s="132" t="s">
        <v>10</v>
      </c>
      <c r="C14" s="140" t="s">
        <v>125</v>
      </c>
      <c r="D14" s="133"/>
      <c r="E14" s="86"/>
      <c r="F14" s="88"/>
      <c r="G14" s="88" t="s">
        <v>67</v>
      </c>
      <c r="H14" s="397">
        <f>COUNTIFS(B:B,"=Important",G:G,"=Exception")</f>
        <v>0</v>
      </c>
      <c r="I14" s="110">
        <f t="shared" ref="I14:I19" si="0">IF(NOT(ISBLANK($B14)),VLOOKUP($B14,specdata,2,FALSE()),"")</f>
        <v>1</v>
      </c>
      <c r="J14" s="110">
        <f>VLOOKUP(G14,AvailabilityData,2,FALSE())</f>
        <v>0</v>
      </c>
      <c r="K14" s="110">
        <f>I14*J14</f>
        <v>0</v>
      </c>
      <c r="L14" s="44">
        <v>1</v>
      </c>
      <c r="N14" s="51" t="s">
        <v>78</v>
      </c>
    </row>
    <row r="15" spans="1:19" x14ac:dyDescent="0.3">
      <c r="A15" s="89"/>
      <c r="B15" s="53"/>
      <c r="C15" s="141" t="s">
        <v>129</v>
      </c>
      <c r="D15" s="127"/>
      <c r="E15" s="56"/>
      <c r="F15" s="75"/>
      <c r="G15" s="58"/>
      <c r="H15" s="142">
        <f>COUNTIFS(B:B,"=Informational",G:G,"=Select from Drop Down List")</f>
        <v>2</v>
      </c>
      <c r="I15" s="110" t="str">
        <f t="shared" si="0"/>
        <v/>
      </c>
      <c r="J15" s="110"/>
      <c r="K15" s="110"/>
      <c r="L15" s="44"/>
    </row>
    <row r="16" spans="1:19" ht="46.8" x14ac:dyDescent="0.3">
      <c r="A16" s="107" t="str">
        <f>IF(L16=1,"CGEN-"&amp;TEXT(COUNTIF($L$3:L16, "1"), "0"), "")</f>
        <v>CGEN-9</v>
      </c>
      <c r="B16" s="129" t="s">
        <v>10</v>
      </c>
      <c r="C16" s="119" t="s">
        <v>130</v>
      </c>
      <c r="D16" s="143"/>
      <c r="E16" s="80"/>
      <c r="F16" s="81"/>
      <c r="G16" s="82" t="s">
        <v>67</v>
      </c>
      <c r="H16" s="142">
        <f>COUNTIFS(B:B,"=Informational",G:G,"=Function Available")</f>
        <v>0</v>
      </c>
      <c r="I16" s="110">
        <f t="shared" si="0"/>
        <v>1</v>
      </c>
      <c r="J16" s="110">
        <f>VLOOKUP(G16,AvailabilityData,2,FALSE())</f>
        <v>0</v>
      </c>
      <c r="K16" s="110">
        <f>I16*J16</f>
        <v>0</v>
      </c>
      <c r="L16" s="44">
        <v>1</v>
      </c>
      <c r="N16" s="51" t="s">
        <v>78</v>
      </c>
    </row>
    <row r="17" spans="1:14" ht="46.8" x14ac:dyDescent="0.3">
      <c r="A17" s="107" t="str">
        <f>IF(L17=1,"CGEN-"&amp;TEXT(COUNTIF($L$3:L17, "1"), "0"), "")</f>
        <v>CGEN-10</v>
      </c>
      <c r="B17" s="132" t="s">
        <v>10</v>
      </c>
      <c r="C17" s="95" t="s">
        <v>131</v>
      </c>
      <c r="D17" s="133"/>
      <c r="E17" s="86"/>
      <c r="F17" s="87"/>
      <c r="G17" s="88" t="s">
        <v>67</v>
      </c>
      <c r="H17" s="142">
        <f>COUNTIFS(B:B,"=Informational",G:G,"=Function Not Available")</f>
        <v>0</v>
      </c>
      <c r="I17" s="110">
        <f t="shared" si="0"/>
        <v>1</v>
      </c>
      <c r="J17" s="110">
        <f>VLOOKUP(G17,AvailabilityData,2,FALSE())</f>
        <v>0</v>
      </c>
      <c r="K17" s="110">
        <f>I17*J17</f>
        <v>0</v>
      </c>
      <c r="L17" s="44">
        <v>1</v>
      </c>
      <c r="N17" s="51" t="s">
        <v>78</v>
      </c>
    </row>
    <row r="18" spans="1:14" ht="30" customHeight="1" x14ac:dyDescent="0.3">
      <c r="A18" s="107" t="str">
        <f>IF(L18=1,"CGEN-"&amp;TEXT(COUNTIF($L$3:L18, "1"), "0"), "")</f>
        <v>CGEN-11</v>
      </c>
      <c r="B18" s="136" t="s">
        <v>10</v>
      </c>
      <c r="C18" s="95" t="s">
        <v>132</v>
      </c>
      <c r="D18" s="137"/>
      <c r="E18" s="100"/>
      <c r="F18" s="101"/>
      <c r="G18" s="102" t="s">
        <v>67</v>
      </c>
      <c r="H18" s="142">
        <f>COUNTIFS(B:B,"=Informational",G:G,"=Exception")</f>
        <v>0</v>
      </c>
      <c r="I18" s="110">
        <f t="shared" si="0"/>
        <v>1</v>
      </c>
      <c r="J18" s="110">
        <f>VLOOKUP(G18,AvailabilityData,2,FALSE())</f>
        <v>0</v>
      </c>
      <c r="K18" s="110">
        <f>I18*J18</f>
        <v>0</v>
      </c>
      <c r="L18" s="44">
        <v>1</v>
      </c>
      <c r="N18" s="51" t="s">
        <v>78</v>
      </c>
    </row>
    <row r="19" spans="1:14" x14ac:dyDescent="0.3">
      <c r="A19" s="72"/>
      <c r="B19" s="53"/>
      <c r="C19" s="144" t="s">
        <v>133</v>
      </c>
      <c r="D19" s="127"/>
      <c r="E19" s="56"/>
      <c r="F19" s="75"/>
      <c r="G19" s="58"/>
      <c r="I19" s="110" t="str">
        <f t="shared" si="0"/>
        <v/>
      </c>
      <c r="J19" s="110"/>
      <c r="K19" s="110"/>
      <c r="L19" s="44"/>
    </row>
    <row r="20" spans="1:14" x14ac:dyDescent="0.3">
      <c r="A20" s="145"/>
      <c r="B20" s="146"/>
      <c r="C20" s="147" t="s">
        <v>134</v>
      </c>
      <c r="D20" s="148"/>
      <c r="E20" s="149"/>
      <c r="F20" s="150"/>
      <c r="G20" s="58"/>
      <c r="I20" s="110"/>
      <c r="J20" s="110"/>
      <c r="K20" s="110"/>
      <c r="L20" s="44"/>
    </row>
    <row r="21" spans="1:14" ht="59.25" customHeight="1" x14ac:dyDescent="0.3">
      <c r="A21" s="107" t="str">
        <f>IF(L21=1,"CGEN-"&amp;TEXT(COUNTIF($L$3:L21, "1"), "0"), "")</f>
        <v>CGEN-12</v>
      </c>
      <c r="B21" s="77" t="s">
        <v>10</v>
      </c>
      <c r="C21" s="78" t="s">
        <v>135</v>
      </c>
      <c r="D21" s="143"/>
      <c r="E21" s="80"/>
      <c r="F21" s="81"/>
      <c r="G21" s="82" t="s">
        <v>67</v>
      </c>
      <c r="I21" s="110">
        <f>IF(NOT(ISBLANK($B21)),VLOOKUP($B21,specdata,2,FALSE()),"")</f>
        <v>1</v>
      </c>
      <c r="J21" s="110">
        <f>VLOOKUP(G21,AvailabilityData,2,FALSE())</f>
        <v>0</v>
      </c>
      <c r="K21" s="110">
        <f>I21*J21</f>
        <v>0</v>
      </c>
      <c r="L21" s="44">
        <v>1</v>
      </c>
      <c r="N21" s="51" t="s">
        <v>78</v>
      </c>
    </row>
    <row r="22" spans="1:14" ht="30" customHeight="1" x14ac:dyDescent="0.3">
      <c r="A22" s="107" t="str">
        <f>IF(L22=1,"CGEN-"&amp;TEXT(COUNTIF($L$3:L22, "1"), "0"), "")</f>
        <v>CGEN-13</v>
      </c>
      <c r="B22" s="83" t="s">
        <v>10</v>
      </c>
      <c r="C22" s="84" t="s">
        <v>136</v>
      </c>
      <c r="D22" s="133"/>
      <c r="E22" s="152"/>
      <c r="F22" s="87"/>
      <c r="G22" s="88" t="s">
        <v>67</v>
      </c>
      <c r="I22" s="110">
        <f>IF(NOT(ISBLANK($B22)),VLOOKUP($B22,specdata,2,FALSE()),"")</f>
        <v>1</v>
      </c>
      <c r="J22" s="110">
        <f>VLOOKUP(G22,AvailabilityData,2,FALSE())</f>
        <v>0</v>
      </c>
      <c r="K22" s="110">
        <f>I22*J22</f>
        <v>0</v>
      </c>
      <c r="L22" s="109">
        <v>1</v>
      </c>
      <c r="N22" s="51" t="s">
        <v>78</v>
      </c>
    </row>
    <row r="23" spans="1:14" ht="30" customHeight="1" x14ac:dyDescent="0.3">
      <c r="A23" s="107" t="str">
        <f>IF(L23=1,"CGEN-"&amp;TEXT(COUNTIF($L$3:L23, "1"), "0"), "")</f>
        <v>CGEN-14</v>
      </c>
      <c r="B23" s="83" t="s">
        <v>10</v>
      </c>
      <c r="C23" s="84" t="s">
        <v>137</v>
      </c>
      <c r="D23" s="133"/>
      <c r="E23" s="152"/>
      <c r="F23" s="87"/>
      <c r="G23" s="88" t="s">
        <v>67</v>
      </c>
      <c r="I23" s="110">
        <f>IF(NOT(ISBLANK($B23)),VLOOKUP($B23,specdata,2,FALSE()),"")</f>
        <v>1</v>
      </c>
      <c r="J23" s="110">
        <f>VLOOKUP(G23,AvailabilityData,2,FALSE())</f>
        <v>0</v>
      </c>
      <c r="K23" s="110">
        <f>I23*J23</f>
        <v>0</v>
      </c>
      <c r="L23" s="109">
        <v>1</v>
      </c>
      <c r="N23" s="51" t="s">
        <v>78</v>
      </c>
    </row>
    <row r="24" spans="1:14" ht="30" customHeight="1" x14ac:dyDescent="0.3">
      <c r="A24" s="107" t="str">
        <f>IF(L24=1,"CGEN-"&amp;TEXT(COUNTIF($L$3:L24, "1"), "0"), "")</f>
        <v>CGEN-15</v>
      </c>
      <c r="B24" s="98" t="s">
        <v>10</v>
      </c>
      <c r="C24" s="84" t="s">
        <v>138</v>
      </c>
      <c r="D24" s="137"/>
      <c r="E24" s="131"/>
      <c r="F24" s="101"/>
      <c r="G24" s="102" t="s">
        <v>67</v>
      </c>
      <c r="I24" s="110">
        <f>IF(NOT(ISBLANK($B24)),VLOOKUP($B24,specdata,2,FALSE()),"")</f>
        <v>1</v>
      </c>
      <c r="J24" s="110">
        <f>VLOOKUP(G24,AvailabilityData,2,FALSE())</f>
        <v>0</v>
      </c>
      <c r="K24" s="110">
        <f>I24*J24</f>
        <v>0</v>
      </c>
      <c r="L24" s="109">
        <v>1</v>
      </c>
      <c r="N24" s="51" t="s">
        <v>78</v>
      </c>
    </row>
    <row r="25" spans="1:14" x14ac:dyDescent="0.3">
      <c r="A25" s="120"/>
      <c r="B25" s="121"/>
      <c r="C25" s="153" t="s">
        <v>139</v>
      </c>
      <c r="D25" s="154"/>
      <c r="E25" s="124"/>
      <c r="F25" s="125"/>
      <c r="G25" s="58"/>
      <c r="I25" s="110" t="str">
        <f>IF(NOT(ISBLANK($B25)),VLOOKUP($B25,specdata,2,FALSE()),"")</f>
        <v/>
      </c>
      <c r="J25" s="110"/>
      <c r="K25" s="110"/>
    </row>
    <row r="26" spans="1:14" x14ac:dyDescent="0.3">
      <c r="A26" s="72"/>
      <c r="B26" s="53"/>
      <c r="C26" s="126" t="s">
        <v>140</v>
      </c>
      <c r="D26" s="127"/>
      <c r="E26" s="128"/>
      <c r="F26" s="75"/>
      <c r="G26" s="58"/>
      <c r="I26" s="110"/>
      <c r="J26" s="110"/>
      <c r="K26" s="110"/>
    </row>
    <row r="27" spans="1:14" ht="30" customHeight="1" x14ac:dyDescent="0.3">
      <c r="A27" s="107" t="str">
        <f>IF(L27=1,"CGEN-"&amp;TEXT(COUNTIF($L$3:L27, "1"), "0"), "")</f>
        <v>CGEN-16</v>
      </c>
      <c r="B27" s="112" t="s">
        <v>10</v>
      </c>
      <c r="C27" s="78" t="s">
        <v>141</v>
      </c>
      <c r="D27" s="143"/>
      <c r="E27" s="152"/>
      <c r="F27" s="116"/>
      <c r="G27" s="117" t="s">
        <v>67</v>
      </c>
      <c r="I27" s="110">
        <f t="shared" ref="I27:I42" si="1">IF(NOT(ISBLANK($B27)),VLOOKUP($B27,specdata,2,FALSE()),"")</f>
        <v>1</v>
      </c>
      <c r="J27" s="110">
        <f t="shared" ref="J27:J42" si="2">VLOOKUP(G27,AvailabilityData,2,FALSE())</f>
        <v>0</v>
      </c>
      <c r="K27" s="110">
        <f t="shared" ref="K27:K42" si="3">I27*J27</f>
        <v>0</v>
      </c>
      <c r="L27" s="109">
        <v>1</v>
      </c>
      <c r="N27" s="51" t="s">
        <v>78</v>
      </c>
    </row>
    <row r="28" spans="1:14" ht="30" customHeight="1" x14ac:dyDescent="0.3">
      <c r="A28" s="107" t="str">
        <f>IF(L28=1,"CGEN-"&amp;TEXT(COUNTIF($L$3:L28, "1"), "0"), "")</f>
        <v>CGEN-17</v>
      </c>
      <c r="B28" s="98" t="s">
        <v>10</v>
      </c>
      <c r="C28" s="84" t="s">
        <v>142</v>
      </c>
      <c r="D28" s="155"/>
      <c r="E28" s="134"/>
      <c r="F28" s="101"/>
      <c r="G28" s="102" t="s">
        <v>67</v>
      </c>
      <c r="I28" s="110">
        <f t="shared" si="1"/>
        <v>1</v>
      </c>
      <c r="J28" s="110">
        <f t="shared" si="2"/>
        <v>0</v>
      </c>
      <c r="K28" s="110">
        <f t="shared" si="3"/>
        <v>0</v>
      </c>
      <c r="L28" s="109">
        <v>1</v>
      </c>
      <c r="N28" s="51" t="s">
        <v>78</v>
      </c>
    </row>
    <row r="29" spans="1:14" ht="30" customHeight="1" x14ac:dyDescent="0.3">
      <c r="A29" s="107" t="str">
        <f>IF(L29=1,"CGEN-"&amp;TEXT(COUNTIF($L$3:L29, "1"), "0"), "")</f>
        <v>CGEN-18</v>
      </c>
      <c r="B29" s="98" t="s">
        <v>10</v>
      </c>
      <c r="C29" s="84" t="s">
        <v>143</v>
      </c>
      <c r="D29" s="155"/>
      <c r="E29" s="134"/>
      <c r="F29" s="101"/>
      <c r="G29" s="102" t="s">
        <v>67</v>
      </c>
      <c r="I29" s="110">
        <f t="shared" si="1"/>
        <v>1</v>
      </c>
      <c r="J29" s="110">
        <f t="shared" si="2"/>
        <v>0</v>
      </c>
      <c r="K29" s="110">
        <f t="shared" si="3"/>
        <v>0</v>
      </c>
      <c r="L29" s="109">
        <v>1</v>
      </c>
      <c r="N29" s="51" t="s">
        <v>78</v>
      </c>
    </row>
    <row r="30" spans="1:14" ht="30" customHeight="1" x14ac:dyDescent="0.3">
      <c r="A30" s="107" t="str">
        <f>IF(L30=1,"CGEN-"&amp;TEXT(COUNTIF($L$3:L30, "1"), "0"), "")</f>
        <v>CGEN-19</v>
      </c>
      <c r="B30" s="98" t="s">
        <v>10</v>
      </c>
      <c r="C30" s="84" t="s">
        <v>144</v>
      </c>
      <c r="D30" s="133"/>
      <c r="E30" s="134"/>
      <c r="F30" s="87"/>
      <c r="G30" s="88" t="s">
        <v>67</v>
      </c>
      <c r="I30" s="110">
        <f t="shared" si="1"/>
        <v>1</v>
      </c>
      <c r="J30" s="110">
        <f t="shared" si="2"/>
        <v>0</v>
      </c>
      <c r="K30" s="110">
        <f t="shared" si="3"/>
        <v>0</v>
      </c>
      <c r="L30" s="109">
        <v>1</v>
      </c>
      <c r="N30" s="51" t="s">
        <v>78</v>
      </c>
    </row>
    <row r="31" spans="1:14" ht="30" customHeight="1" x14ac:dyDescent="0.3">
      <c r="A31" s="107" t="str">
        <f>IF(L31=1,"CGEN-"&amp;TEXT(COUNTIF($L$3:L31, "1"), "0"), "")</f>
        <v>CGEN-20</v>
      </c>
      <c r="B31" s="98" t="s">
        <v>10</v>
      </c>
      <c r="C31" s="84" t="s">
        <v>145</v>
      </c>
      <c r="D31" s="133"/>
      <c r="E31" s="134"/>
      <c r="F31" s="87"/>
      <c r="G31" s="88" t="s">
        <v>67</v>
      </c>
      <c r="I31" s="110">
        <f t="shared" si="1"/>
        <v>1</v>
      </c>
      <c r="J31" s="110">
        <f t="shared" si="2"/>
        <v>0</v>
      </c>
      <c r="K31" s="110">
        <f t="shared" si="3"/>
        <v>0</v>
      </c>
      <c r="L31" s="109">
        <v>1</v>
      </c>
      <c r="N31" s="51" t="s">
        <v>78</v>
      </c>
    </row>
    <row r="32" spans="1:14" ht="30" customHeight="1" x14ac:dyDescent="0.3">
      <c r="A32" s="107" t="str">
        <f>IF(L32=1,"CGEN-"&amp;TEXT(COUNTIF($L$3:L32, "1"), "0"), "")</f>
        <v>CGEN-21</v>
      </c>
      <c r="B32" s="98" t="s">
        <v>10</v>
      </c>
      <c r="C32" s="84" t="s">
        <v>146</v>
      </c>
      <c r="D32" s="133"/>
      <c r="E32" s="86"/>
      <c r="F32" s="87"/>
      <c r="G32" s="88" t="s">
        <v>67</v>
      </c>
      <c r="I32" s="110">
        <f t="shared" si="1"/>
        <v>1</v>
      </c>
      <c r="J32" s="110">
        <f t="shared" si="2"/>
        <v>0</v>
      </c>
      <c r="K32" s="110">
        <f t="shared" si="3"/>
        <v>0</v>
      </c>
      <c r="L32" s="109">
        <v>1</v>
      </c>
      <c r="N32" s="51" t="s">
        <v>78</v>
      </c>
    </row>
    <row r="33" spans="1:14" ht="30" customHeight="1" x14ac:dyDescent="0.3">
      <c r="A33" s="107" t="str">
        <f>IF(L33=1,"CGEN-"&amp;TEXT(COUNTIF($L$3:L33, "1"), "0"), "")</f>
        <v>CGEN-22</v>
      </c>
      <c r="B33" s="98" t="s">
        <v>10</v>
      </c>
      <c r="C33" s="84" t="s">
        <v>147</v>
      </c>
      <c r="D33" s="137"/>
      <c r="E33" s="100"/>
      <c r="F33" s="101"/>
      <c r="G33" s="102" t="s">
        <v>67</v>
      </c>
      <c r="I33" s="110">
        <f t="shared" si="1"/>
        <v>1</v>
      </c>
      <c r="J33" s="110">
        <f t="shared" si="2"/>
        <v>0</v>
      </c>
      <c r="K33" s="110">
        <f t="shared" si="3"/>
        <v>0</v>
      </c>
      <c r="L33" s="109">
        <v>1</v>
      </c>
      <c r="N33" s="51" t="s">
        <v>78</v>
      </c>
    </row>
    <row r="34" spans="1:14" ht="31.2" x14ac:dyDescent="0.3">
      <c r="A34" s="107" t="str">
        <f>IF(L34=1,"CGEN-"&amp;TEXT(COUNTIF($L$3:L34, "1"), "0"), "")</f>
        <v>CGEN-23</v>
      </c>
      <c r="B34" s="98" t="s">
        <v>10</v>
      </c>
      <c r="C34" s="84" t="s">
        <v>148</v>
      </c>
      <c r="D34" s="137"/>
      <c r="E34" s="100"/>
      <c r="F34" s="101"/>
      <c r="G34" s="102" t="s">
        <v>67</v>
      </c>
      <c r="I34" s="110">
        <f t="shared" si="1"/>
        <v>1</v>
      </c>
      <c r="J34" s="110">
        <f t="shared" si="2"/>
        <v>0</v>
      </c>
      <c r="K34" s="110">
        <f t="shared" si="3"/>
        <v>0</v>
      </c>
      <c r="L34" s="109">
        <v>1</v>
      </c>
      <c r="N34" s="51" t="s">
        <v>78</v>
      </c>
    </row>
    <row r="35" spans="1:14" ht="30" customHeight="1" x14ac:dyDescent="0.3">
      <c r="A35" s="107" t="str">
        <f>IF(L35=1,"CGEN-"&amp;TEXT(COUNTIF($L$3:L35, "1"), "0"), "")</f>
        <v>CGEN-24</v>
      </c>
      <c r="B35" s="112" t="s">
        <v>10</v>
      </c>
      <c r="C35" s="84" t="s">
        <v>149</v>
      </c>
      <c r="D35" s="143"/>
      <c r="E35" s="152"/>
      <c r="F35" s="81"/>
      <c r="G35" s="82" t="s">
        <v>67</v>
      </c>
      <c r="I35" s="110">
        <f t="shared" si="1"/>
        <v>1</v>
      </c>
      <c r="J35" s="110">
        <f t="shared" si="2"/>
        <v>0</v>
      </c>
      <c r="K35" s="110">
        <f t="shared" si="3"/>
        <v>0</v>
      </c>
      <c r="L35" s="109">
        <v>1</v>
      </c>
      <c r="N35" s="51" t="s">
        <v>78</v>
      </c>
    </row>
    <row r="36" spans="1:14" ht="30" customHeight="1" x14ac:dyDescent="0.3">
      <c r="A36" s="107" t="str">
        <f>IF(L36=1,"CGEN-"&amp;TEXT(COUNTIF($L$3:L36, "1"), "0"), "")</f>
        <v>CGEN-25</v>
      </c>
      <c r="B36" s="98" t="s">
        <v>10</v>
      </c>
      <c r="C36" s="84" t="s">
        <v>150</v>
      </c>
      <c r="D36" s="133"/>
      <c r="E36" s="134"/>
      <c r="F36" s="87"/>
      <c r="G36" s="88" t="s">
        <v>67</v>
      </c>
      <c r="I36" s="110">
        <f t="shared" si="1"/>
        <v>1</v>
      </c>
      <c r="J36" s="110">
        <f t="shared" si="2"/>
        <v>0</v>
      </c>
      <c r="K36" s="110">
        <f t="shared" si="3"/>
        <v>0</v>
      </c>
      <c r="L36" s="109">
        <v>1</v>
      </c>
      <c r="N36" s="51" t="s">
        <v>78</v>
      </c>
    </row>
    <row r="37" spans="1:14" ht="30" customHeight="1" x14ac:dyDescent="0.3">
      <c r="A37" s="107" t="str">
        <f>IF(L37=1,"CGEN-"&amp;TEXT(COUNTIF($L$3:L37, "1"), "0"), "")</f>
        <v>CGEN-26</v>
      </c>
      <c r="B37" s="98" t="s">
        <v>10</v>
      </c>
      <c r="C37" s="84" t="s">
        <v>151</v>
      </c>
      <c r="D37" s="133"/>
      <c r="E37" s="156"/>
      <c r="F37" s="87"/>
      <c r="G37" s="88" t="s">
        <v>67</v>
      </c>
      <c r="I37" s="110">
        <f t="shared" si="1"/>
        <v>1</v>
      </c>
      <c r="J37" s="110">
        <f t="shared" si="2"/>
        <v>0</v>
      </c>
      <c r="K37" s="110">
        <f t="shared" si="3"/>
        <v>0</v>
      </c>
      <c r="L37" s="109">
        <v>1</v>
      </c>
      <c r="N37" s="51" t="s">
        <v>78</v>
      </c>
    </row>
    <row r="38" spans="1:14" ht="33" customHeight="1" x14ac:dyDescent="0.3">
      <c r="A38" s="107" t="str">
        <f>IF(L38=1,"CGEN-"&amp;TEXT(COUNTIF($L$3:L38, "1"), "0"), "")</f>
        <v>CGEN-27</v>
      </c>
      <c r="B38" s="83" t="s">
        <v>10</v>
      </c>
      <c r="C38" s="84" t="s">
        <v>152</v>
      </c>
      <c r="D38" s="157"/>
      <c r="E38" s="134"/>
      <c r="F38" s="88"/>
      <c r="G38" s="88" t="s">
        <v>67</v>
      </c>
      <c r="I38" s="110">
        <f t="shared" si="1"/>
        <v>1</v>
      </c>
      <c r="J38" s="110">
        <f t="shared" si="2"/>
        <v>0</v>
      </c>
      <c r="K38" s="110">
        <f t="shared" si="3"/>
        <v>0</v>
      </c>
      <c r="L38" s="109">
        <v>1</v>
      </c>
      <c r="N38" s="51" t="s">
        <v>78</v>
      </c>
    </row>
    <row r="39" spans="1:14" ht="30" customHeight="1" x14ac:dyDescent="0.3">
      <c r="A39" s="107" t="str">
        <f>IF(L39=1,"CGEN-"&amp;TEXT(COUNTIF($L$3:L39, "1"), "0"), "")</f>
        <v>CGEN-28</v>
      </c>
      <c r="B39" s="83" t="s">
        <v>10</v>
      </c>
      <c r="C39" s="95" t="s">
        <v>153</v>
      </c>
      <c r="D39" s="158"/>
      <c r="E39" s="134"/>
      <c r="F39" s="88"/>
      <c r="G39" s="88" t="s">
        <v>67</v>
      </c>
      <c r="I39" s="110">
        <f t="shared" si="1"/>
        <v>1</v>
      </c>
      <c r="J39" s="110">
        <f t="shared" si="2"/>
        <v>0</v>
      </c>
      <c r="K39" s="110">
        <f t="shared" si="3"/>
        <v>0</v>
      </c>
      <c r="L39" s="109">
        <v>1</v>
      </c>
      <c r="N39" s="51" t="s">
        <v>78</v>
      </c>
    </row>
    <row r="40" spans="1:14" ht="30" customHeight="1" x14ac:dyDescent="0.3">
      <c r="A40" s="107" t="str">
        <f>IF(L40=1,"CGEN-"&amp;TEXT(COUNTIF($L$3:L40, "1"), "0"), "")</f>
        <v>CGEN-29</v>
      </c>
      <c r="B40" s="83" t="s">
        <v>10</v>
      </c>
      <c r="C40" s="95" t="s">
        <v>154</v>
      </c>
      <c r="D40" s="157"/>
      <c r="E40" s="134"/>
      <c r="F40" s="88"/>
      <c r="G40" s="135" t="s">
        <v>67</v>
      </c>
      <c r="I40" s="110">
        <f t="shared" si="1"/>
        <v>1</v>
      </c>
      <c r="J40" s="110">
        <f t="shared" si="2"/>
        <v>0</v>
      </c>
      <c r="K40" s="110">
        <f t="shared" si="3"/>
        <v>0</v>
      </c>
      <c r="L40" s="109">
        <v>1</v>
      </c>
      <c r="N40" s="51" t="s">
        <v>78</v>
      </c>
    </row>
    <row r="41" spans="1:14" ht="30" customHeight="1" x14ac:dyDescent="0.3">
      <c r="A41" s="107" t="str">
        <f>IF(L41=1,"CGEN-"&amp;TEXT(COUNTIF($L$3:L41, "1"), "0"), "")</f>
        <v>CGEN-30</v>
      </c>
      <c r="B41" s="83" t="s">
        <v>10</v>
      </c>
      <c r="C41" s="95" t="s">
        <v>155</v>
      </c>
      <c r="D41" s="157"/>
      <c r="E41" s="86"/>
      <c r="F41" s="88"/>
      <c r="G41" s="88" t="s">
        <v>67</v>
      </c>
      <c r="I41" s="110">
        <f t="shared" si="1"/>
        <v>1</v>
      </c>
      <c r="J41" s="110">
        <f t="shared" si="2"/>
        <v>0</v>
      </c>
      <c r="K41" s="110">
        <f t="shared" si="3"/>
        <v>0</v>
      </c>
      <c r="L41" s="109">
        <v>1</v>
      </c>
      <c r="N41" s="51" t="s">
        <v>78</v>
      </c>
    </row>
    <row r="42" spans="1:14" ht="30" customHeight="1" x14ac:dyDescent="0.3">
      <c r="A42" s="107" t="str">
        <f>IF(L42=1,"CGEN-"&amp;TEXT(COUNTIF($L$3:L42, "1"), "0"), "")</f>
        <v>CGEN-31</v>
      </c>
      <c r="B42" s="83" t="s">
        <v>10</v>
      </c>
      <c r="C42" s="95" t="s">
        <v>156</v>
      </c>
      <c r="D42" s="157"/>
      <c r="E42" s="134"/>
      <c r="F42" s="88"/>
      <c r="G42" s="93" t="s">
        <v>67</v>
      </c>
      <c r="I42" s="110">
        <f t="shared" si="1"/>
        <v>1</v>
      </c>
      <c r="J42" s="110">
        <f t="shared" si="2"/>
        <v>0</v>
      </c>
      <c r="K42" s="110">
        <f t="shared" si="3"/>
        <v>0</v>
      </c>
      <c r="L42" s="109">
        <v>1</v>
      </c>
      <c r="N42" s="51" t="s">
        <v>78</v>
      </c>
    </row>
    <row r="43" spans="1:14" x14ac:dyDescent="0.3">
      <c r="A43" s="72"/>
      <c r="B43" s="53"/>
      <c r="C43" s="144" t="s">
        <v>157</v>
      </c>
      <c r="D43" s="160"/>
      <c r="E43" s="56"/>
      <c r="F43" s="75"/>
      <c r="G43" s="58"/>
      <c r="I43" s="110"/>
      <c r="J43" s="110"/>
      <c r="K43" s="110"/>
    </row>
    <row r="44" spans="1:14" ht="30" customHeight="1" x14ac:dyDescent="0.3">
      <c r="A44" s="111" t="str">
        <f>IF(L44=1,"CGEN-"&amp;TEXT(COUNTIF($L$3:L44, "1"), "0"), "")</f>
        <v>CGEN-32</v>
      </c>
      <c r="B44" s="77" t="s">
        <v>10</v>
      </c>
      <c r="C44" s="161" t="s">
        <v>158</v>
      </c>
      <c r="D44" s="143"/>
      <c r="E44" s="152"/>
      <c r="F44" s="82"/>
      <c r="G44" s="82" t="s">
        <v>67</v>
      </c>
      <c r="I44" s="110">
        <f>IF(NOT(ISBLANK($B44)),VLOOKUP($B44,specdata,2,FALSE()),"")</f>
        <v>1</v>
      </c>
      <c r="J44" s="110">
        <f>VLOOKUP(G44,AvailabilityData,2,FALSE())</f>
        <v>0</v>
      </c>
      <c r="K44" s="110">
        <f>I44*J44</f>
        <v>0</v>
      </c>
      <c r="L44" s="109">
        <v>1</v>
      </c>
      <c r="N44" s="51" t="s">
        <v>78</v>
      </c>
    </row>
    <row r="45" spans="1:14" ht="30" customHeight="1" x14ac:dyDescent="0.3">
      <c r="A45" s="107" t="str">
        <f>IF(L45=1,"CGEN-"&amp;TEXT(COUNTIF($L$3:L45, "1"), "0"), "")</f>
        <v>CGEN-33</v>
      </c>
      <c r="B45" s="98" t="s">
        <v>10</v>
      </c>
      <c r="C45" s="95" t="s">
        <v>159</v>
      </c>
      <c r="D45" s="159"/>
      <c r="E45" s="138"/>
      <c r="F45" s="102"/>
      <c r="G45" s="102" t="s">
        <v>67</v>
      </c>
      <c r="I45" s="110">
        <f>IF(NOT(ISBLANK($B45)),VLOOKUP($B45,specdata,2,FALSE()),"")</f>
        <v>1</v>
      </c>
      <c r="J45" s="110">
        <f>VLOOKUP(G45,AvailabilityData,2,FALSE())</f>
        <v>0</v>
      </c>
      <c r="K45" s="110">
        <f>I45*J45</f>
        <v>0</v>
      </c>
      <c r="L45" s="109">
        <v>1</v>
      </c>
      <c r="N45" s="51" t="s">
        <v>78</v>
      </c>
    </row>
    <row r="46" spans="1:14" x14ac:dyDescent="0.3">
      <c r="A46" s="72"/>
      <c r="B46" s="53"/>
      <c r="C46" s="144" t="s">
        <v>160</v>
      </c>
      <c r="D46" s="160"/>
      <c r="E46" s="128"/>
      <c r="F46" s="75"/>
      <c r="G46" s="58"/>
      <c r="I46" s="110"/>
      <c r="J46" s="110"/>
      <c r="K46" s="110"/>
    </row>
    <row r="47" spans="1:14" ht="30" customHeight="1" x14ac:dyDescent="0.3">
      <c r="A47" s="111" t="str">
        <f>IF(L47=1,"CGEN-"&amp;TEXT(COUNTIF($L$3:L47, "1"), "0"), "")</f>
        <v>CGEN-34</v>
      </c>
      <c r="B47" s="112" t="s">
        <v>10</v>
      </c>
      <c r="C47" s="119" t="s">
        <v>161</v>
      </c>
      <c r="D47" s="162"/>
      <c r="E47" s="131"/>
      <c r="F47" s="117"/>
      <c r="G47" s="117" t="s">
        <v>67</v>
      </c>
      <c r="I47" s="110">
        <f>IF(NOT(ISBLANK($B47)),VLOOKUP($B47,specdata,2,FALSE()),"")</f>
        <v>1</v>
      </c>
      <c r="J47" s="110">
        <f>VLOOKUP(G47,AvailabilityData,2,FALSE())</f>
        <v>0</v>
      </c>
      <c r="K47" s="110">
        <f>I47*J47</f>
        <v>0</v>
      </c>
      <c r="L47" s="109">
        <v>1</v>
      </c>
      <c r="N47" s="51" t="s">
        <v>78</v>
      </c>
    </row>
    <row r="48" spans="1:14" x14ac:dyDescent="0.3">
      <c r="A48" s="72"/>
      <c r="B48" s="53"/>
      <c r="C48" s="144" t="s">
        <v>162</v>
      </c>
      <c r="D48" s="160"/>
      <c r="E48" s="56"/>
      <c r="F48" s="75"/>
      <c r="G48" s="58"/>
      <c r="I48" s="110" t="str">
        <f>IF(NOT(ISBLANK($B48)),VLOOKUP($B48,specdata,2,FALSE()),"")</f>
        <v/>
      </c>
      <c r="J48" s="110"/>
      <c r="K48" s="110"/>
    </row>
    <row r="49" spans="1:14" ht="30" customHeight="1" x14ac:dyDescent="0.3">
      <c r="A49" s="111" t="str">
        <f>IF(L49=1,"CGEN-"&amp;TEXT(COUNTIF($L$3:L49, "1"), "0"), "")</f>
        <v>CGEN-35</v>
      </c>
      <c r="B49" s="77" t="s">
        <v>10</v>
      </c>
      <c r="C49" s="119" t="s">
        <v>163</v>
      </c>
      <c r="D49" s="143"/>
      <c r="E49" s="152"/>
      <c r="F49" s="82"/>
      <c r="G49" s="117" t="s">
        <v>67</v>
      </c>
      <c r="I49" s="110">
        <f>IF(NOT(ISBLANK($B49)),VLOOKUP($B49,specdata,2,FALSE()),"")</f>
        <v>1</v>
      </c>
      <c r="J49" s="110">
        <f>VLOOKUP(G49,AvailabilityData,2,FALSE())</f>
        <v>0</v>
      </c>
      <c r="K49" s="110">
        <f>I49*J49</f>
        <v>0</v>
      </c>
      <c r="L49" s="109">
        <v>1</v>
      </c>
      <c r="N49" s="51" t="s">
        <v>78</v>
      </c>
    </row>
    <row r="50" spans="1:14" ht="30" customHeight="1" x14ac:dyDescent="0.3">
      <c r="A50" s="107" t="str">
        <f>IF(L50=1,"CGEN-"&amp;TEXT(COUNTIF($L$3:L50, "1"), "0"), "")</f>
        <v>CGEN-36</v>
      </c>
      <c r="B50" s="83" t="s">
        <v>10</v>
      </c>
      <c r="C50" s="95" t="s">
        <v>164</v>
      </c>
      <c r="D50" s="133"/>
      <c r="E50" s="134"/>
      <c r="F50" s="88"/>
      <c r="G50" s="88" t="s">
        <v>67</v>
      </c>
      <c r="I50" s="110">
        <f>IF(NOT(ISBLANK($B50)),VLOOKUP($B50,specdata,2,FALSE()),"")</f>
        <v>1</v>
      </c>
      <c r="J50" s="110">
        <f>VLOOKUP(G50,AvailabilityData,2,FALSE())</f>
        <v>0</v>
      </c>
      <c r="K50" s="110">
        <f>I50*J50</f>
        <v>0</v>
      </c>
      <c r="L50" s="109">
        <v>1</v>
      </c>
      <c r="N50" s="51" t="s">
        <v>78</v>
      </c>
    </row>
    <row r="51" spans="1:14" ht="31.2" x14ac:dyDescent="0.3">
      <c r="A51" s="107" t="str">
        <f>IF(L51=1,"CGEN-"&amp;TEXT(COUNTIF($L$3:L51, "1"), "0"), "")</f>
        <v>CGEN-37</v>
      </c>
      <c r="B51" s="98" t="s">
        <v>10</v>
      </c>
      <c r="C51" s="95" t="s">
        <v>165</v>
      </c>
      <c r="D51" s="137"/>
      <c r="E51" s="138"/>
      <c r="F51" s="102"/>
      <c r="G51" s="102" t="s">
        <v>67</v>
      </c>
      <c r="I51" s="110">
        <f>IF(NOT(ISBLANK($B51)),VLOOKUP($B51,specdata,2,FALSE()),"")</f>
        <v>1</v>
      </c>
      <c r="J51" s="110">
        <f>VLOOKUP(G51,AvailabilityData,2,FALSE())</f>
        <v>0</v>
      </c>
      <c r="K51" s="110">
        <f>I51*J51</f>
        <v>0</v>
      </c>
      <c r="L51" s="109">
        <v>1</v>
      </c>
      <c r="N51" s="51" t="s">
        <v>78</v>
      </c>
    </row>
    <row r="52" spans="1:14" ht="31.2" x14ac:dyDescent="0.3">
      <c r="A52" s="72"/>
      <c r="B52" s="53"/>
      <c r="C52" s="126" t="s">
        <v>166</v>
      </c>
      <c r="D52" s="127"/>
      <c r="E52" s="128"/>
      <c r="F52" s="75"/>
      <c r="G52" s="58"/>
      <c r="I52" s="110"/>
      <c r="J52" s="110"/>
      <c r="K52" s="110"/>
    </row>
    <row r="53" spans="1:14" ht="30.75" customHeight="1" x14ac:dyDescent="0.3">
      <c r="A53" s="107" t="str">
        <f>IF(L53=1,"CGEN-"&amp;TEXT(COUNTIF($L$3:L53, "1"), "0"), "")</f>
        <v>CGEN-38</v>
      </c>
      <c r="B53" s="77" t="s">
        <v>10</v>
      </c>
      <c r="C53" s="78" t="s">
        <v>167</v>
      </c>
      <c r="D53" s="143"/>
      <c r="E53" s="152"/>
      <c r="F53" s="82"/>
      <c r="G53" s="82" t="s">
        <v>67</v>
      </c>
      <c r="I53" s="110">
        <f t="shared" ref="I53:I61" si="4">IF(NOT(ISBLANK($B53)),VLOOKUP($B53,specdata,2,FALSE()),"")</f>
        <v>1</v>
      </c>
      <c r="J53" s="110">
        <f>VLOOKUP(G53,AvailabilityData,2,FALSE())</f>
        <v>0</v>
      </c>
      <c r="K53" s="110">
        <f>I53*J53</f>
        <v>0</v>
      </c>
      <c r="L53" s="109">
        <v>1</v>
      </c>
      <c r="N53" s="51" t="s">
        <v>78</v>
      </c>
    </row>
    <row r="54" spans="1:14" ht="30" customHeight="1" x14ac:dyDescent="0.3">
      <c r="A54" s="107" t="str">
        <f>IF(L54=1,"CGEN-"&amp;TEXT(COUNTIF($L$3:L54, "1"), "0"), "")</f>
        <v>CGEN-39</v>
      </c>
      <c r="B54" s="98" t="s">
        <v>10</v>
      </c>
      <c r="C54" s="84" t="s">
        <v>168</v>
      </c>
      <c r="D54" s="143"/>
      <c r="E54" s="152"/>
      <c r="F54" s="87"/>
      <c r="G54" s="88" t="s">
        <v>67</v>
      </c>
      <c r="I54" s="110">
        <f t="shared" si="4"/>
        <v>1</v>
      </c>
      <c r="J54" s="110">
        <f>VLOOKUP(G54,AvailabilityData,2,FALSE())</f>
        <v>0</v>
      </c>
      <c r="K54" s="110">
        <f>I54*J54</f>
        <v>0</v>
      </c>
      <c r="L54" s="109">
        <v>1</v>
      </c>
      <c r="N54" s="51" t="s">
        <v>78</v>
      </c>
    </row>
    <row r="55" spans="1:14" ht="30" customHeight="1" x14ac:dyDescent="0.3">
      <c r="A55" s="107" t="str">
        <f>IF(L55=1,"CGEN-"&amp;TEXT(COUNTIF($L$3:L55, "1"), "0"), "")</f>
        <v>CGEN-40</v>
      </c>
      <c r="B55" s="98" t="s">
        <v>10</v>
      </c>
      <c r="C55" s="84" t="s">
        <v>169</v>
      </c>
      <c r="D55" s="133"/>
      <c r="E55" s="134"/>
      <c r="F55" s="87"/>
      <c r="G55" s="88" t="s">
        <v>67</v>
      </c>
      <c r="I55" s="110">
        <f t="shared" si="4"/>
        <v>1</v>
      </c>
      <c r="J55" s="110">
        <f>VLOOKUP(G55,AvailabilityData,2,FALSE())</f>
        <v>0</v>
      </c>
      <c r="K55" s="110">
        <f>I55*J55</f>
        <v>0</v>
      </c>
      <c r="L55" s="109">
        <v>1</v>
      </c>
      <c r="N55" s="51" t="s">
        <v>78</v>
      </c>
    </row>
    <row r="56" spans="1:14" ht="30" customHeight="1" x14ac:dyDescent="0.3">
      <c r="A56" s="107" t="str">
        <f>IF(L56=1,"CGEN-"&amp;TEXT(COUNTIF($L$3:L56, "1"), "0"), "")</f>
        <v>CGEN-41</v>
      </c>
      <c r="B56" s="98" t="s">
        <v>10</v>
      </c>
      <c r="C56" s="95" t="s">
        <v>170</v>
      </c>
      <c r="D56" s="133"/>
      <c r="E56" s="134"/>
      <c r="F56" s="87"/>
      <c r="G56" s="88" t="s">
        <v>67</v>
      </c>
      <c r="I56" s="110">
        <f t="shared" si="4"/>
        <v>1</v>
      </c>
      <c r="J56" s="110">
        <f>VLOOKUP(G56,AvailabilityData,2,FALSE())</f>
        <v>0</v>
      </c>
      <c r="K56" s="110">
        <f>I56*J56</f>
        <v>0</v>
      </c>
      <c r="L56" s="109">
        <v>1</v>
      </c>
      <c r="N56" s="51" t="s">
        <v>78</v>
      </c>
    </row>
    <row r="57" spans="1:14" ht="30" customHeight="1" x14ac:dyDescent="0.3">
      <c r="A57" s="107" t="str">
        <f>IF(L57=1,"CGEN-"&amp;TEXT(COUNTIF($L$3:L57, "1"), "0"), "")</f>
        <v>CGEN-42</v>
      </c>
      <c r="B57" s="98" t="s">
        <v>10</v>
      </c>
      <c r="C57" s="95" t="s">
        <v>171</v>
      </c>
      <c r="D57" s="137"/>
      <c r="E57" s="100"/>
      <c r="F57" s="101"/>
      <c r="G57" s="102" t="s">
        <v>67</v>
      </c>
      <c r="I57" s="110">
        <f t="shared" si="4"/>
        <v>1</v>
      </c>
      <c r="J57" s="110">
        <f>VLOOKUP(G57,AvailabilityData,2,FALSE())</f>
        <v>0</v>
      </c>
      <c r="K57" s="110">
        <f>I57*J57</f>
        <v>0</v>
      </c>
      <c r="L57" s="109">
        <v>1</v>
      </c>
      <c r="N57" s="51" t="s">
        <v>78</v>
      </c>
    </row>
    <row r="58" spans="1:14" x14ac:dyDescent="0.3">
      <c r="A58" s="72"/>
      <c r="B58" s="53"/>
      <c r="C58" s="144" t="s">
        <v>172</v>
      </c>
      <c r="D58" s="127"/>
      <c r="E58" s="128"/>
      <c r="F58" s="75"/>
      <c r="G58" s="58"/>
      <c r="I58" s="110" t="str">
        <f t="shared" si="4"/>
        <v/>
      </c>
      <c r="J58" s="110"/>
      <c r="K58" s="110"/>
    </row>
    <row r="59" spans="1:14" ht="30" customHeight="1" x14ac:dyDescent="0.3">
      <c r="A59" s="107" t="str">
        <f>IF(L59=1,"CGEN-"&amp;TEXT(COUNTIF($L$3:L59, "1"), "0"), "")</f>
        <v>CGEN-43</v>
      </c>
      <c r="B59" s="77" t="s">
        <v>10</v>
      </c>
      <c r="C59" s="119" t="s">
        <v>173</v>
      </c>
      <c r="D59" s="143"/>
      <c r="E59" s="152"/>
      <c r="F59" s="82"/>
      <c r="G59" s="82" t="s">
        <v>67</v>
      </c>
      <c r="I59" s="110">
        <f t="shared" si="4"/>
        <v>1</v>
      </c>
      <c r="J59" s="110">
        <f>VLOOKUP(G59,AvailabilityData,2,FALSE())</f>
        <v>0</v>
      </c>
      <c r="K59" s="110">
        <f>I59*J59</f>
        <v>0</v>
      </c>
      <c r="L59" s="109">
        <v>1</v>
      </c>
      <c r="N59" s="51" t="s">
        <v>78</v>
      </c>
    </row>
    <row r="60" spans="1:14" ht="30" customHeight="1" x14ac:dyDescent="0.3">
      <c r="A60" s="107" t="str">
        <f>IF(L60=1,"CGEN-"&amp;TEXT(COUNTIF($L$3:L60, "1"), "0"), "")</f>
        <v>CGEN-44</v>
      </c>
      <c r="B60" s="83" t="s">
        <v>10</v>
      </c>
      <c r="C60" s="95" t="s">
        <v>174</v>
      </c>
      <c r="D60" s="133"/>
      <c r="E60" s="134"/>
      <c r="F60" s="88"/>
      <c r="G60" s="88" t="s">
        <v>67</v>
      </c>
      <c r="I60" s="110">
        <f t="shared" si="4"/>
        <v>1</v>
      </c>
      <c r="J60" s="110">
        <f>VLOOKUP(G60,AvailabilityData,2,FALSE())</f>
        <v>0</v>
      </c>
      <c r="K60" s="110">
        <f>I60*J60</f>
        <v>0</v>
      </c>
      <c r="L60" s="109">
        <v>1</v>
      </c>
      <c r="N60" s="51" t="s">
        <v>78</v>
      </c>
    </row>
    <row r="61" spans="1:14" ht="30" customHeight="1" x14ac:dyDescent="0.3">
      <c r="A61" s="107" t="str">
        <f>IF(L61=1,"CGEN-"&amp;TEXT(COUNTIF($L$3:L61, "1"), "0"), "")</f>
        <v>CGEN-45</v>
      </c>
      <c r="B61" s="98" t="s">
        <v>10</v>
      </c>
      <c r="C61" s="95" t="s">
        <v>175</v>
      </c>
      <c r="D61" s="137"/>
      <c r="E61" s="138"/>
      <c r="F61" s="102"/>
      <c r="G61" s="102" t="s">
        <v>67</v>
      </c>
      <c r="I61" s="110">
        <f t="shared" si="4"/>
        <v>1</v>
      </c>
      <c r="J61" s="110">
        <f>VLOOKUP(G61,AvailabilityData,2,FALSE())</f>
        <v>0</v>
      </c>
      <c r="K61" s="110">
        <f>I61*J61</f>
        <v>0</v>
      </c>
      <c r="L61" s="109">
        <v>1</v>
      </c>
      <c r="N61" s="51" t="s">
        <v>78</v>
      </c>
    </row>
    <row r="62" spans="1:14" ht="30" customHeight="1" x14ac:dyDescent="0.3">
      <c r="A62" s="72"/>
      <c r="B62" s="53"/>
      <c r="C62" s="126" t="s">
        <v>176</v>
      </c>
      <c r="D62" s="127"/>
      <c r="E62" s="128"/>
      <c r="F62" s="75"/>
      <c r="G62" s="58"/>
      <c r="I62" s="110"/>
      <c r="J62" s="110"/>
      <c r="K62" s="110"/>
    </row>
    <row r="63" spans="1:14" ht="30" customHeight="1" x14ac:dyDescent="0.3">
      <c r="A63" s="107" t="str">
        <f>IF(L63=1,"CGEN-"&amp;TEXT(COUNTIF($L$3:L63, "1"), "0"), "")</f>
        <v>CGEN-46</v>
      </c>
      <c r="B63" s="77" t="s">
        <v>10</v>
      </c>
      <c r="C63" s="78" t="s">
        <v>177</v>
      </c>
      <c r="D63" s="143"/>
      <c r="E63" s="152"/>
      <c r="F63" s="82"/>
      <c r="G63" s="82" t="s">
        <v>67</v>
      </c>
      <c r="I63" s="110">
        <f t="shared" ref="I63:I70" si="5">IF(NOT(ISBLANK($B63)),VLOOKUP($B63,specdata,2,FALSE()),"")</f>
        <v>1</v>
      </c>
      <c r="J63" s="110">
        <f t="shared" ref="J63:J70" si="6">VLOOKUP(G63,AvailabilityData,2,FALSE())</f>
        <v>0</v>
      </c>
      <c r="K63" s="110">
        <f t="shared" ref="K63:K70" si="7">I63*J63</f>
        <v>0</v>
      </c>
      <c r="L63" s="109">
        <v>1</v>
      </c>
      <c r="N63" s="51" t="s">
        <v>78</v>
      </c>
    </row>
    <row r="64" spans="1:14" ht="30" customHeight="1" x14ac:dyDescent="0.3">
      <c r="A64" s="107" t="str">
        <f>IF(L64=1,"CGEN-"&amp;TEXT(COUNTIF($L$3:L64, "1"), "0"), "")</f>
        <v>CGEN-47</v>
      </c>
      <c r="B64" s="83" t="s">
        <v>10</v>
      </c>
      <c r="C64" s="84" t="s">
        <v>178</v>
      </c>
      <c r="D64" s="133"/>
      <c r="E64" s="134"/>
      <c r="F64" s="88"/>
      <c r="G64" s="102" t="s">
        <v>67</v>
      </c>
      <c r="I64" s="110">
        <f t="shared" si="5"/>
        <v>1</v>
      </c>
      <c r="J64" s="110">
        <f t="shared" si="6"/>
        <v>0</v>
      </c>
      <c r="K64" s="110">
        <f t="shared" si="7"/>
        <v>0</v>
      </c>
      <c r="L64" s="109">
        <v>1</v>
      </c>
      <c r="N64" s="51" t="s">
        <v>78</v>
      </c>
    </row>
    <row r="65" spans="1:14" ht="33" customHeight="1" x14ac:dyDescent="0.3">
      <c r="A65" s="107" t="str">
        <f>IF(L65=1,"CGEN-"&amp;TEXT(COUNTIF($L$3:L65, "1"), "0"), "")</f>
        <v>CGEN-48</v>
      </c>
      <c r="B65" s="83" t="s">
        <v>10</v>
      </c>
      <c r="C65" s="84" t="s">
        <v>179</v>
      </c>
      <c r="D65" s="133"/>
      <c r="E65" s="134"/>
      <c r="F65" s="88"/>
      <c r="G65" s="88" t="s">
        <v>67</v>
      </c>
      <c r="I65" s="110">
        <f t="shared" si="5"/>
        <v>1</v>
      </c>
      <c r="J65" s="110">
        <f t="shared" si="6"/>
        <v>0</v>
      </c>
      <c r="K65" s="110">
        <f t="shared" si="7"/>
        <v>0</v>
      </c>
      <c r="L65" s="109">
        <v>1</v>
      </c>
      <c r="N65" s="51" t="s">
        <v>78</v>
      </c>
    </row>
    <row r="66" spans="1:14" ht="30" customHeight="1" x14ac:dyDescent="0.3">
      <c r="A66" s="107" t="str">
        <f>IF(L66=1,"CGEN-"&amp;TEXT(COUNTIF($L$3:L66, "1"), "0"), "")</f>
        <v>CGEN-49</v>
      </c>
      <c r="B66" s="112" t="s">
        <v>10</v>
      </c>
      <c r="C66" s="84" t="s">
        <v>180</v>
      </c>
      <c r="D66" s="143"/>
      <c r="E66" s="152"/>
      <c r="F66" s="81"/>
      <c r="G66" s="82" t="s">
        <v>67</v>
      </c>
      <c r="I66" s="110">
        <f t="shared" si="5"/>
        <v>1</v>
      </c>
      <c r="J66" s="110">
        <f t="shared" si="6"/>
        <v>0</v>
      </c>
      <c r="K66" s="110">
        <f t="shared" si="7"/>
        <v>0</v>
      </c>
      <c r="L66" s="109">
        <v>1</v>
      </c>
      <c r="N66" s="51" t="s">
        <v>78</v>
      </c>
    </row>
    <row r="67" spans="1:14" ht="46.8" x14ac:dyDescent="0.3">
      <c r="A67" s="107" t="str">
        <f>IF(L67=1,"CGEN-"&amp;TEXT(COUNTIF($L$3:L67, "1"), "0"), "")</f>
        <v>CGEN-50</v>
      </c>
      <c r="B67" s="112" t="s">
        <v>10</v>
      </c>
      <c r="C67" s="95" t="s">
        <v>181</v>
      </c>
      <c r="D67" s="133"/>
      <c r="E67" s="134"/>
      <c r="F67" s="87"/>
      <c r="G67" s="88" t="s">
        <v>67</v>
      </c>
      <c r="I67" s="110">
        <f t="shared" si="5"/>
        <v>1</v>
      </c>
      <c r="J67" s="110">
        <f t="shared" si="6"/>
        <v>0</v>
      </c>
      <c r="K67" s="110">
        <f t="shared" si="7"/>
        <v>0</v>
      </c>
      <c r="L67" s="109">
        <v>1</v>
      </c>
      <c r="N67" s="51" t="s">
        <v>78</v>
      </c>
    </row>
    <row r="68" spans="1:14" ht="46.8" x14ac:dyDescent="0.3">
      <c r="A68" s="107" t="str">
        <f>IF(L68=1,"CGEN-"&amp;TEXT(COUNTIF($L$3:L68, "1"), "0"), "")</f>
        <v>CGEN-51</v>
      </c>
      <c r="B68" s="98" t="s">
        <v>10</v>
      </c>
      <c r="C68" s="95" t="s">
        <v>182</v>
      </c>
      <c r="D68" s="133"/>
      <c r="E68" s="134"/>
      <c r="F68" s="87"/>
      <c r="G68" s="88" t="s">
        <v>67</v>
      </c>
      <c r="I68" s="110">
        <f t="shared" si="5"/>
        <v>1</v>
      </c>
      <c r="J68" s="110">
        <f t="shared" si="6"/>
        <v>0</v>
      </c>
      <c r="K68" s="110">
        <f t="shared" si="7"/>
        <v>0</v>
      </c>
      <c r="L68" s="109">
        <v>1</v>
      </c>
      <c r="N68" s="51" t="s">
        <v>78</v>
      </c>
    </row>
    <row r="69" spans="1:14" ht="30" customHeight="1" x14ac:dyDescent="0.3">
      <c r="A69" s="107" t="str">
        <f>IF(L69=1,"CGEN-"&amp;TEXT(COUNTIF($L$3:L69, "1"), "0"), "")</f>
        <v>CGEN-52</v>
      </c>
      <c r="B69" s="98" t="s">
        <v>10</v>
      </c>
      <c r="C69" s="95" t="s">
        <v>183</v>
      </c>
      <c r="D69" s="133"/>
      <c r="E69" s="134"/>
      <c r="F69" s="87"/>
      <c r="G69" s="88" t="s">
        <v>67</v>
      </c>
      <c r="I69" s="110">
        <f t="shared" si="5"/>
        <v>1</v>
      </c>
      <c r="J69" s="110">
        <f t="shared" si="6"/>
        <v>0</v>
      </c>
      <c r="K69" s="110">
        <f t="shared" si="7"/>
        <v>0</v>
      </c>
      <c r="L69" s="109">
        <v>1</v>
      </c>
      <c r="N69" s="51" t="s">
        <v>78</v>
      </c>
    </row>
    <row r="70" spans="1:14" ht="30" customHeight="1" x14ac:dyDescent="0.3">
      <c r="A70" s="107" t="str">
        <f>IF(L70=1,"CGEN-"&amp;TEXT(COUNTIF($L$3:L70, "1"), "0"), "")</f>
        <v>CGEN-53</v>
      </c>
      <c r="B70" s="98" t="s">
        <v>10</v>
      </c>
      <c r="C70" s="95" t="s">
        <v>184</v>
      </c>
      <c r="D70" s="137"/>
      <c r="E70" s="138"/>
      <c r="F70" s="101"/>
      <c r="G70" s="102" t="s">
        <v>67</v>
      </c>
      <c r="I70" s="110">
        <f t="shared" si="5"/>
        <v>1</v>
      </c>
      <c r="J70" s="110">
        <f t="shared" si="6"/>
        <v>0</v>
      </c>
      <c r="K70" s="110">
        <f t="shared" si="7"/>
        <v>0</v>
      </c>
      <c r="L70" s="109">
        <v>1</v>
      </c>
      <c r="N70" s="51" t="s">
        <v>78</v>
      </c>
    </row>
    <row r="71" spans="1:14" x14ac:dyDescent="0.3">
      <c r="A71" s="72"/>
      <c r="B71" s="53"/>
      <c r="C71" s="144" t="s">
        <v>185</v>
      </c>
      <c r="D71" s="127"/>
      <c r="E71" s="128"/>
      <c r="F71" s="75"/>
      <c r="G71" s="58"/>
      <c r="I71" s="110"/>
      <c r="J71" s="110"/>
      <c r="K71" s="110"/>
    </row>
    <row r="72" spans="1:14" ht="46.8" x14ac:dyDescent="0.3">
      <c r="A72" s="107" t="str">
        <f>IF(L72=1,"CGEN-"&amp;TEXT(COUNTIF($L$3:L72, "1"), "0"), "")</f>
        <v>CGEN-54</v>
      </c>
      <c r="B72" s="112" t="s">
        <v>10</v>
      </c>
      <c r="C72" s="119" t="s">
        <v>186</v>
      </c>
      <c r="D72" s="143"/>
      <c r="E72" s="152"/>
      <c r="F72" s="81"/>
      <c r="G72" s="82" t="s">
        <v>67</v>
      </c>
      <c r="I72" s="110">
        <f t="shared" ref="I72:I77" si="8">IF(NOT(ISBLANK($B72)),VLOOKUP($B72,specdata,2,FALSE()),"")</f>
        <v>1</v>
      </c>
      <c r="J72" s="110">
        <f t="shared" ref="J72:J77" si="9">VLOOKUP(G72,AvailabilityData,2,FALSE())</f>
        <v>0</v>
      </c>
      <c r="K72" s="110">
        <f t="shared" ref="K72:K77" si="10">I72*J72</f>
        <v>0</v>
      </c>
      <c r="L72" s="109">
        <v>1</v>
      </c>
      <c r="N72" s="51" t="s">
        <v>78</v>
      </c>
    </row>
    <row r="73" spans="1:14" ht="30" customHeight="1" x14ac:dyDescent="0.3">
      <c r="A73" s="107" t="str">
        <f>IF(L73=1,"CGEN-"&amp;TEXT(COUNTIF($L$3:L73, "1"), "0"), "")</f>
        <v>CGEN-55</v>
      </c>
      <c r="B73" s="98" t="s">
        <v>10</v>
      </c>
      <c r="C73" s="95" t="s">
        <v>187</v>
      </c>
      <c r="D73" s="133"/>
      <c r="E73" s="134"/>
      <c r="F73" s="87"/>
      <c r="G73" s="88" t="s">
        <v>67</v>
      </c>
      <c r="I73" s="110">
        <f t="shared" si="8"/>
        <v>1</v>
      </c>
      <c r="J73" s="110">
        <f t="shared" si="9"/>
        <v>0</v>
      </c>
      <c r="K73" s="110">
        <f t="shared" si="10"/>
        <v>0</v>
      </c>
      <c r="L73" s="109">
        <v>1</v>
      </c>
      <c r="N73" s="51" t="s">
        <v>78</v>
      </c>
    </row>
    <row r="74" spans="1:14" ht="30" customHeight="1" x14ac:dyDescent="0.3">
      <c r="A74" s="107" t="str">
        <f>IF(L74=1,"CGEN-"&amp;TEXT(COUNTIF($L$3:L74, "1"), "0"), "")</f>
        <v>CGEN-56</v>
      </c>
      <c r="B74" s="98" t="s">
        <v>10</v>
      </c>
      <c r="C74" s="95" t="s">
        <v>188</v>
      </c>
      <c r="D74" s="133"/>
      <c r="E74" s="134"/>
      <c r="F74" s="87"/>
      <c r="G74" s="88" t="s">
        <v>67</v>
      </c>
      <c r="I74" s="110">
        <f t="shared" si="8"/>
        <v>1</v>
      </c>
      <c r="J74" s="110">
        <f t="shared" si="9"/>
        <v>0</v>
      </c>
      <c r="K74" s="110">
        <f t="shared" si="10"/>
        <v>0</v>
      </c>
      <c r="L74" s="109">
        <v>1</v>
      </c>
      <c r="N74" s="51" t="s">
        <v>78</v>
      </c>
    </row>
    <row r="75" spans="1:14" ht="30" customHeight="1" x14ac:dyDescent="0.3">
      <c r="A75" s="107" t="str">
        <f>IF(L75=1,"CGEN-"&amp;TEXT(COUNTIF($L$3:L75, "1"), "0"), "")</f>
        <v>CGEN-57</v>
      </c>
      <c r="B75" s="98" t="s">
        <v>10</v>
      </c>
      <c r="C75" s="95" t="s">
        <v>189</v>
      </c>
      <c r="D75" s="133"/>
      <c r="E75" s="134"/>
      <c r="F75" s="87"/>
      <c r="G75" s="88" t="s">
        <v>67</v>
      </c>
      <c r="I75" s="110">
        <f t="shared" si="8"/>
        <v>1</v>
      </c>
      <c r="J75" s="110">
        <f t="shared" si="9"/>
        <v>0</v>
      </c>
      <c r="K75" s="110">
        <f t="shared" si="10"/>
        <v>0</v>
      </c>
      <c r="L75" s="109">
        <v>1</v>
      </c>
      <c r="N75" s="51" t="s">
        <v>78</v>
      </c>
    </row>
    <row r="76" spans="1:14" ht="30" customHeight="1" x14ac:dyDescent="0.3">
      <c r="A76" s="107" t="str">
        <f>IF(L76=1,"CGEN-"&amp;TEXT(COUNTIF($L$3:L76, "1"), "0"), "")</f>
        <v>CGEN-58</v>
      </c>
      <c r="B76" s="98" t="s">
        <v>10</v>
      </c>
      <c r="C76" s="95" t="s">
        <v>190</v>
      </c>
      <c r="D76" s="133"/>
      <c r="E76" s="134"/>
      <c r="F76" s="87"/>
      <c r="G76" s="88" t="s">
        <v>67</v>
      </c>
      <c r="I76" s="110">
        <f t="shared" si="8"/>
        <v>1</v>
      </c>
      <c r="J76" s="110">
        <f t="shared" si="9"/>
        <v>0</v>
      </c>
      <c r="K76" s="110">
        <f t="shared" si="10"/>
        <v>0</v>
      </c>
      <c r="L76" s="109">
        <v>1</v>
      </c>
      <c r="N76" s="51" t="s">
        <v>78</v>
      </c>
    </row>
    <row r="77" spans="1:14" ht="30" customHeight="1" x14ac:dyDescent="0.3">
      <c r="A77" s="107" t="str">
        <f>IF(L77=1,"CGEN-"&amp;TEXT(COUNTIF($L$3:L77, "1"), "0"), "")</f>
        <v>CGEN-59</v>
      </c>
      <c r="B77" s="98" t="s">
        <v>10</v>
      </c>
      <c r="C77" s="95" t="s">
        <v>191</v>
      </c>
      <c r="D77" s="137"/>
      <c r="E77" s="138"/>
      <c r="F77" s="101"/>
      <c r="G77" s="102" t="s">
        <v>67</v>
      </c>
      <c r="I77" s="110">
        <f t="shared" si="8"/>
        <v>1</v>
      </c>
      <c r="J77" s="110">
        <f t="shared" si="9"/>
        <v>0</v>
      </c>
      <c r="K77" s="110">
        <f t="shared" si="10"/>
        <v>0</v>
      </c>
      <c r="L77" s="109">
        <v>1</v>
      </c>
      <c r="N77" s="51" t="s">
        <v>78</v>
      </c>
    </row>
    <row r="78" spans="1:14" x14ac:dyDescent="0.3">
      <c r="A78" s="72"/>
      <c r="B78" s="53"/>
      <c r="C78" s="144" t="s">
        <v>192</v>
      </c>
      <c r="D78" s="127"/>
      <c r="E78" s="128"/>
      <c r="F78" s="75"/>
      <c r="G78" s="58"/>
      <c r="I78" s="110"/>
      <c r="J78" s="110"/>
      <c r="K78" s="110"/>
    </row>
    <row r="79" spans="1:14" ht="30" customHeight="1" x14ac:dyDescent="0.3">
      <c r="A79" s="111" t="str">
        <f>IF(L79=1,"CGEN-"&amp;TEXT(COUNTIF($L$3:L79, "1"), "0"), "")</f>
        <v>CGEN-60</v>
      </c>
      <c r="B79" s="112" t="s">
        <v>10</v>
      </c>
      <c r="C79" s="119" t="s">
        <v>193</v>
      </c>
      <c r="D79" s="130"/>
      <c r="E79" s="131"/>
      <c r="F79" s="116"/>
      <c r="G79" s="117" t="s">
        <v>67</v>
      </c>
      <c r="I79" s="110">
        <f t="shared" ref="I79:I90" si="11">IF(NOT(ISBLANK($B79)),VLOOKUP($B79,specdata,2,FALSE()),"")</f>
        <v>1</v>
      </c>
      <c r="J79" s="110">
        <f>VLOOKUP(G79,AvailabilityData,2,FALSE())</f>
        <v>0</v>
      </c>
      <c r="K79" s="110">
        <f>I79*J79</f>
        <v>0</v>
      </c>
      <c r="L79" s="109">
        <v>1</v>
      </c>
      <c r="N79" s="51" t="s">
        <v>78</v>
      </c>
    </row>
    <row r="80" spans="1:14" x14ac:dyDescent="0.3">
      <c r="A80" s="72"/>
      <c r="B80" s="53"/>
      <c r="C80" s="144" t="s">
        <v>194</v>
      </c>
      <c r="D80" s="127"/>
      <c r="E80" s="128"/>
      <c r="F80" s="75"/>
      <c r="G80" s="58"/>
      <c r="I80" s="110" t="str">
        <f t="shared" si="11"/>
        <v/>
      </c>
      <c r="J80" s="110"/>
      <c r="K80" s="110"/>
    </row>
    <row r="81" spans="1:14" ht="30" customHeight="1" x14ac:dyDescent="0.3">
      <c r="A81" s="111" t="str">
        <f>IF(L81=1,"CGEN-"&amp;TEXT(COUNTIF($L$3:L81, "1"), "0"), "")</f>
        <v>CGEN-61</v>
      </c>
      <c r="B81" s="77" t="s">
        <v>10</v>
      </c>
      <c r="C81" s="119" t="s">
        <v>195</v>
      </c>
      <c r="D81" s="143"/>
      <c r="E81" s="80"/>
      <c r="F81" s="81"/>
      <c r="G81" s="82" t="s">
        <v>67</v>
      </c>
      <c r="I81" s="110">
        <f t="shared" si="11"/>
        <v>1</v>
      </c>
      <c r="J81" s="110">
        <f>VLOOKUP(G81,AvailabilityData,2,FALSE())</f>
        <v>0</v>
      </c>
      <c r="K81" s="110">
        <f>I81*J81</f>
        <v>0</v>
      </c>
      <c r="L81" s="109">
        <v>1</v>
      </c>
      <c r="N81" s="51" t="s">
        <v>78</v>
      </c>
    </row>
    <row r="82" spans="1:14" ht="30" customHeight="1" x14ac:dyDescent="0.3">
      <c r="A82" s="107" t="str">
        <f>IF(L82=1,"CGEN-"&amp;TEXT(COUNTIF($L$3:L82, "1"), "0"), "")</f>
        <v>CGEN-62</v>
      </c>
      <c r="B82" s="98" t="s">
        <v>10</v>
      </c>
      <c r="C82" s="95" t="s">
        <v>196</v>
      </c>
      <c r="D82" s="130"/>
      <c r="E82" s="100"/>
      <c r="F82" s="101"/>
      <c r="G82" s="102" t="s">
        <v>67</v>
      </c>
      <c r="I82" s="110">
        <f t="shared" si="11"/>
        <v>1</v>
      </c>
      <c r="J82" s="110">
        <f>VLOOKUP(G82,AvailabilityData,2,FALSE())</f>
        <v>0</v>
      </c>
      <c r="K82" s="110">
        <f>I82*J82</f>
        <v>0</v>
      </c>
      <c r="L82" s="109">
        <v>1</v>
      </c>
      <c r="N82" s="51" t="s">
        <v>78</v>
      </c>
    </row>
    <row r="83" spans="1:14" x14ac:dyDescent="0.3">
      <c r="A83" s="72"/>
      <c r="B83" s="53"/>
      <c r="C83" s="141" t="s">
        <v>198</v>
      </c>
      <c r="D83" s="127"/>
      <c r="E83" s="56"/>
      <c r="F83" s="75"/>
      <c r="G83" s="58"/>
      <c r="I83" s="110" t="str">
        <f t="shared" si="11"/>
        <v/>
      </c>
      <c r="J83" s="110"/>
      <c r="K83" s="110"/>
    </row>
    <row r="84" spans="1:14" ht="30" customHeight="1" x14ac:dyDescent="0.3">
      <c r="A84" s="107" t="str">
        <f>IF(L84=1,"CGEN-"&amp;TEXT(COUNTIF($L$3:L84, "1"), "0"), "")</f>
        <v>CGEN-63</v>
      </c>
      <c r="B84" s="83" t="s">
        <v>10</v>
      </c>
      <c r="C84" s="106" t="s">
        <v>199</v>
      </c>
      <c r="D84" s="143"/>
      <c r="E84" s="80"/>
      <c r="F84" s="81"/>
      <c r="G84" s="82" t="s">
        <v>67</v>
      </c>
      <c r="I84" s="110">
        <f t="shared" si="11"/>
        <v>1</v>
      </c>
      <c r="J84" s="110">
        <f>VLOOKUP(G84,AvailabilityData,2,FALSE())</f>
        <v>0</v>
      </c>
      <c r="K84" s="110">
        <f>I84*J84</f>
        <v>0</v>
      </c>
      <c r="L84" s="109">
        <v>1</v>
      </c>
      <c r="N84" s="51" t="s">
        <v>78</v>
      </c>
    </row>
    <row r="85" spans="1:14" ht="46.5" customHeight="1" x14ac:dyDescent="0.3">
      <c r="A85" s="107" t="str">
        <f>IF(L85=1,"CGEN-"&amp;TEXT(COUNTIF($L$3:L85, "1"), "0"), "")</f>
        <v>CGEN-64</v>
      </c>
      <c r="B85" s="83" t="s">
        <v>10</v>
      </c>
      <c r="C85" s="164" t="s">
        <v>200</v>
      </c>
      <c r="D85" s="165"/>
      <c r="E85" s="131"/>
      <c r="F85" s="101"/>
      <c r="G85" s="102" t="s">
        <v>67</v>
      </c>
      <c r="I85" s="110">
        <f t="shared" si="11"/>
        <v>1</v>
      </c>
      <c r="J85" s="110">
        <f>VLOOKUP(G85,AvailabilityData,2,FALSE())</f>
        <v>0</v>
      </c>
      <c r="K85" s="110">
        <f>I85*J85</f>
        <v>0</v>
      </c>
      <c r="L85" s="109">
        <v>1</v>
      </c>
      <c r="N85" s="51" t="s">
        <v>78</v>
      </c>
    </row>
    <row r="86" spans="1:14" ht="31.2" x14ac:dyDescent="0.3">
      <c r="A86" s="107" t="str">
        <f>IF(L86=1,"CGEN-"&amp;TEXT(COUNTIF($L$3:L86, "1"), "0"), "")</f>
        <v>CGEN-65</v>
      </c>
      <c r="B86" s="83" t="s">
        <v>10</v>
      </c>
      <c r="C86" s="164" t="s">
        <v>201</v>
      </c>
      <c r="D86" s="130"/>
      <c r="E86" s="131"/>
      <c r="F86" s="101"/>
      <c r="G86" s="102" t="s">
        <v>67</v>
      </c>
      <c r="I86" s="110">
        <f t="shared" si="11"/>
        <v>1</v>
      </c>
      <c r="J86" s="110">
        <f>VLOOKUP(G86,AvailabilityData,2,FALSE())</f>
        <v>0</v>
      </c>
      <c r="K86" s="110">
        <f>I86*J86</f>
        <v>0</v>
      </c>
      <c r="L86" s="109">
        <v>1</v>
      </c>
      <c r="N86" s="51" t="s">
        <v>78</v>
      </c>
    </row>
    <row r="87" spans="1:14" ht="30" customHeight="1" x14ac:dyDescent="0.3">
      <c r="A87" s="107" t="str">
        <f>IF(L87=1,"CGEN-"&amp;TEXT(COUNTIF($L$3:L87, "1"), "0"), "")</f>
        <v>CGEN-66</v>
      </c>
      <c r="B87" s="83" t="s">
        <v>10</v>
      </c>
      <c r="C87" s="164" t="s">
        <v>202</v>
      </c>
      <c r="D87" s="130"/>
      <c r="E87" s="131"/>
      <c r="F87" s="116"/>
      <c r="G87" s="117" t="s">
        <v>67</v>
      </c>
      <c r="I87" s="110">
        <f t="shared" si="11"/>
        <v>1</v>
      </c>
      <c r="J87" s="110">
        <f>VLOOKUP(G87,AvailabilityData,2,FALSE())</f>
        <v>0</v>
      </c>
      <c r="K87" s="110">
        <f>I87*J87</f>
        <v>0</v>
      </c>
      <c r="L87" s="109">
        <v>1</v>
      </c>
      <c r="N87" s="51" t="s">
        <v>78</v>
      </c>
    </row>
    <row r="88" spans="1:14" x14ac:dyDescent="0.3">
      <c r="A88" s="72"/>
      <c r="B88" s="53"/>
      <c r="C88" s="144" t="s">
        <v>203</v>
      </c>
      <c r="D88" s="127"/>
      <c r="E88" s="128"/>
      <c r="F88" s="75"/>
      <c r="G88" s="58"/>
      <c r="I88" s="110" t="str">
        <f t="shared" si="11"/>
        <v/>
      </c>
      <c r="J88" s="110"/>
      <c r="K88" s="110"/>
    </row>
    <row r="89" spans="1:14" ht="30" customHeight="1" x14ac:dyDescent="0.3">
      <c r="A89" s="111" t="str">
        <f>IF(L89=1,"CGEN-"&amp;TEXT(COUNTIF($L$3:L89, "1"), "0"), "")</f>
        <v>CGEN-67</v>
      </c>
      <c r="B89" s="112" t="s">
        <v>10</v>
      </c>
      <c r="C89" s="119" t="s">
        <v>204</v>
      </c>
      <c r="D89" s="130"/>
      <c r="E89" s="131"/>
      <c r="F89" s="116"/>
      <c r="G89" s="117" t="s">
        <v>67</v>
      </c>
      <c r="I89" s="110">
        <f t="shared" si="11"/>
        <v>1</v>
      </c>
      <c r="J89" s="110">
        <f>VLOOKUP(G89,AvailabilityData,2,FALSE())</f>
        <v>0</v>
      </c>
      <c r="K89" s="110">
        <f>I89*J89</f>
        <v>0</v>
      </c>
      <c r="L89" s="109">
        <v>1</v>
      </c>
      <c r="N89" s="51" t="s">
        <v>78</v>
      </c>
    </row>
    <row r="90" spans="1:14" x14ac:dyDescent="0.3">
      <c r="A90" s="120"/>
      <c r="B90" s="121"/>
      <c r="C90" s="153" t="s">
        <v>205</v>
      </c>
      <c r="D90" s="123"/>
      <c r="E90" s="124"/>
      <c r="F90" s="125"/>
      <c r="G90" s="58"/>
      <c r="I90" s="110" t="str">
        <f t="shared" si="11"/>
        <v/>
      </c>
      <c r="J90" s="110"/>
      <c r="K90" s="110"/>
    </row>
    <row r="91" spans="1:14" ht="31.2" x14ac:dyDescent="0.3">
      <c r="A91" s="72"/>
      <c r="B91" s="53"/>
      <c r="C91" s="126" t="s">
        <v>206</v>
      </c>
      <c r="D91" s="127"/>
      <c r="E91" s="128"/>
      <c r="F91" s="75"/>
      <c r="G91" s="58"/>
      <c r="I91" s="110"/>
      <c r="J91" s="110"/>
      <c r="K91" s="110"/>
    </row>
    <row r="92" spans="1:14" ht="30" customHeight="1" x14ac:dyDescent="0.3">
      <c r="A92" s="107" t="str">
        <f>IF(L92=1,"CGEN-"&amp;TEXT(COUNTIF($L$3:L92, "1"), "0"), "")</f>
        <v>CGEN-68</v>
      </c>
      <c r="B92" s="112" t="s">
        <v>10</v>
      </c>
      <c r="C92" s="78" t="s">
        <v>207</v>
      </c>
      <c r="D92" s="143"/>
      <c r="E92" s="80"/>
      <c r="F92" s="81"/>
      <c r="G92" s="82" t="s">
        <v>67</v>
      </c>
      <c r="I92" s="110">
        <f t="shared" ref="I92:I105" si="12">IF(NOT(ISBLANK($B92)),VLOOKUP($B92,specdata,2,FALSE()),"")</f>
        <v>1</v>
      </c>
      <c r="J92" s="110">
        <f t="shared" ref="J92:J100" si="13">VLOOKUP(G92,AvailabilityData,2,FALSE())</f>
        <v>0</v>
      </c>
      <c r="K92" s="110">
        <f t="shared" ref="K92:K100" si="14">I92*J92</f>
        <v>0</v>
      </c>
      <c r="L92" s="109">
        <v>1</v>
      </c>
      <c r="N92" s="51" t="s">
        <v>78</v>
      </c>
    </row>
    <row r="93" spans="1:14" ht="30" customHeight="1" x14ac:dyDescent="0.3">
      <c r="A93" s="107" t="str">
        <f>IF(L93=1,"CGEN-"&amp;TEXT(COUNTIF($L$3:L93, "1"), "0"), "")</f>
        <v>CGEN-69</v>
      </c>
      <c r="B93" s="98" t="s">
        <v>10</v>
      </c>
      <c r="C93" s="84" t="s">
        <v>208</v>
      </c>
      <c r="D93" s="143"/>
      <c r="E93" s="86"/>
      <c r="F93" s="87"/>
      <c r="G93" s="88" t="s">
        <v>67</v>
      </c>
      <c r="I93" s="110">
        <f t="shared" si="12"/>
        <v>1</v>
      </c>
      <c r="J93" s="110">
        <f t="shared" si="13"/>
        <v>0</v>
      </c>
      <c r="K93" s="110">
        <f t="shared" si="14"/>
        <v>0</v>
      </c>
      <c r="L93" s="109">
        <v>1</v>
      </c>
      <c r="N93" s="51" t="s">
        <v>78</v>
      </c>
    </row>
    <row r="94" spans="1:14" ht="30" customHeight="1" x14ac:dyDescent="0.3">
      <c r="A94" s="107" t="str">
        <f>IF(L94=1,"CGEN-"&amp;TEXT(COUNTIF($L$3:L94, "1"), "0"), "")</f>
        <v>CGEN-70</v>
      </c>
      <c r="B94" s="83" t="s">
        <v>10</v>
      </c>
      <c r="C94" s="95" t="s">
        <v>209</v>
      </c>
      <c r="D94" s="166"/>
      <c r="E94" s="86"/>
      <c r="F94" s="87"/>
      <c r="G94" s="88" t="s">
        <v>67</v>
      </c>
      <c r="I94" s="110">
        <f t="shared" si="12"/>
        <v>1</v>
      </c>
      <c r="J94" s="110">
        <f t="shared" si="13"/>
        <v>0</v>
      </c>
      <c r="K94" s="110">
        <f t="shared" si="14"/>
        <v>0</v>
      </c>
      <c r="L94" s="109">
        <v>1</v>
      </c>
      <c r="N94" s="51" t="s">
        <v>78</v>
      </c>
    </row>
    <row r="95" spans="1:14" ht="30" customHeight="1" x14ac:dyDescent="0.3">
      <c r="A95" s="107" t="str">
        <f>IF(L95=1,"CGEN-"&amp;TEXT(COUNTIF($L$3:L95, "1"), "0"), "")</f>
        <v>CGEN-71</v>
      </c>
      <c r="B95" s="83" t="s">
        <v>10</v>
      </c>
      <c r="C95" s="95" t="s">
        <v>210</v>
      </c>
      <c r="D95" s="166"/>
      <c r="E95" s="86"/>
      <c r="F95" s="87"/>
      <c r="G95" s="88" t="s">
        <v>67</v>
      </c>
      <c r="I95" s="110">
        <f t="shared" si="12"/>
        <v>1</v>
      </c>
      <c r="J95" s="110">
        <f t="shared" si="13"/>
        <v>0</v>
      </c>
      <c r="K95" s="110">
        <f t="shared" si="14"/>
        <v>0</v>
      </c>
      <c r="L95" s="109">
        <v>1</v>
      </c>
      <c r="N95" s="51" t="s">
        <v>78</v>
      </c>
    </row>
    <row r="96" spans="1:14" ht="30" customHeight="1" x14ac:dyDescent="0.3">
      <c r="A96" s="107" t="str">
        <f>IF(L96=1,"CGEN-"&amp;TEXT(COUNTIF($L$3:L96, "1"), "0"), "")</f>
        <v>CGEN-72</v>
      </c>
      <c r="B96" s="112" t="s">
        <v>10</v>
      </c>
      <c r="C96" s="95" t="s">
        <v>211</v>
      </c>
      <c r="D96" s="143"/>
      <c r="E96" s="152"/>
      <c r="F96" s="87"/>
      <c r="G96" s="88" t="s">
        <v>67</v>
      </c>
      <c r="I96" s="110">
        <f t="shared" si="12"/>
        <v>1</v>
      </c>
      <c r="J96" s="110">
        <f t="shared" si="13"/>
        <v>0</v>
      </c>
      <c r="K96" s="110">
        <f t="shared" si="14"/>
        <v>0</v>
      </c>
      <c r="L96" s="109">
        <v>1</v>
      </c>
      <c r="N96" s="51" t="s">
        <v>78</v>
      </c>
    </row>
    <row r="97" spans="1:14" ht="30" customHeight="1" x14ac:dyDescent="0.3">
      <c r="A97" s="107" t="str">
        <f>IF(L97=1,"CGEN-"&amp;TEXT(COUNTIF($L$3:L97, "1"), "0"), "")</f>
        <v>CGEN-73</v>
      </c>
      <c r="B97" s="83" t="s">
        <v>10</v>
      </c>
      <c r="C97" s="95" t="s">
        <v>212</v>
      </c>
      <c r="D97" s="133"/>
      <c r="E97" s="134"/>
      <c r="F97" s="88"/>
      <c r="G97" s="88" t="s">
        <v>67</v>
      </c>
      <c r="I97" s="110">
        <f t="shared" si="12"/>
        <v>1</v>
      </c>
      <c r="J97" s="110">
        <f t="shared" si="13"/>
        <v>0</v>
      </c>
      <c r="K97" s="110">
        <f t="shared" si="14"/>
        <v>0</v>
      </c>
      <c r="L97" s="109">
        <v>1</v>
      </c>
      <c r="N97" s="51" t="s">
        <v>78</v>
      </c>
    </row>
    <row r="98" spans="1:14" ht="30" customHeight="1" x14ac:dyDescent="0.3">
      <c r="A98" s="107" t="str">
        <f>IF(L98=1,"CGEN-"&amp;TEXT(COUNTIF($L$3:L98, "1"), "0"), "")</f>
        <v>CGEN-74</v>
      </c>
      <c r="B98" s="98" t="s">
        <v>10</v>
      </c>
      <c r="C98" s="95" t="s">
        <v>213</v>
      </c>
      <c r="D98" s="133"/>
      <c r="E98" s="134"/>
      <c r="F98" s="88"/>
      <c r="G98" s="88" t="s">
        <v>67</v>
      </c>
      <c r="I98" s="110">
        <f t="shared" si="12"/>
        <v>1</v>
      </c>
      <c r="J98" s="110">
        <f t="shared" si="13"/>
        <v>0</v>
      </c>
      <c r="K98" s="110">
        <f t="shared" si="14"/>
        <v>0</v>
      </c>
      <c r="L98" s="109">
        <v>1</v>
      </c>
      <c r="N98" s="51" t="s">
        <v>78</v>
      </c>
    </row>
    <row r="99" spans="1:14" ht="30" customHeight="1" x14ac:dyDescent="0.3">
      <c r="A99" s="107" t="str">
        <f>IF(L99=1,"CGEN-"&amp;TEXT(COUNTIF($L$3:L99, "1"), "0"), "")</f>
        <v>CGEN-75</v>
      </c>
      <c r="B99" s="83" t="s">
        <v>10</v>
      </c>
      <c r="C99" s="164" t="s">
        <v>214</v>
      </c>
      <c r="D99" s="133"/>
      <c r="E99" s="134"/>
      <c r="F99" s="88"/>
      <c r="G99" s="88" t="s">
        <v>67</v>
      </c>
      <c r="I99" s="110">
        <f t="shared" si="12"/>
        <v>1</v>
      </c>
      <c r="J99" s="110">
        <f t="shared" si="13"/>
        <v>0</v>
      </c>
      <c r="K99" s="110">
        <f t="shared" si="14"/>
        <v>0</v>
      </c>
      <c r="L99" s="109">
        <v>1</v>
      </c>
      <c r="N99" s="51" t="s">
        <v>78</v>
      </c>
    </row>
    <row r="100" spans="1:14" ht="30" customHeight="1" x14ac:dyDescent="0.3">
      <c r="A100" s="107" t="str">
        <f>IF(L100=1,"CGEN-"&amp;TEXT(COUNTIF($L$3:L100, "1"), "0"), "")</f>
        <v>CGEN-76</v>
      </c>
      <c r="B100" s="83" t="s">
        <v>10</v>
      </c>
      <c r="C100" s="164" t="s">
        <v>215</v>
      </c>
      <c r="D100" s="133"/>
      <c r="E100" s="134"/>
      <c r="F100" s="88"/>
      <c r="G100" s="88" t="s">
        <v>67</v>
      </c>
      <c r="I100" s="110">
        <f t="shared" si="12"/>
        <v>1</v>
      </c>
      <c r="J100" s="110">
        <f t="shared" si="13"/>
        <v>0</v>
      </c>
      <c r="K100" s="110">
        <f t="shared" si="14"/>
        <v>0</v>
      </c>
      <c r="L100" s="109">
        <v>1</v>
      </c>
      <c r="N100" s="51" t="s">
        <v>78</v>
      </c>
    </row>
    <row r="101" spans="1:14" x14ac:dyDescent="0.3">
      <c r="A101" s="72"/>
      <c r="B101" s="53"/>
      <c r="C101" s="141" t="s">
        <v>216</v>
      </c>
      <c r="D101" s="160"/>
      <c r="E101" s="128"/>
      <c r="F101" s="75"/>
      <c r="G101" s="58"/>
      <c r="I101" s="110" t="str">
        <f t="shared" si="12"/>
        <v/>
      </c>
      <c r="J101" s="110"/>
      <c r="K101" s="110"/>
    </row>
    <row r="102" spans="1:14" ht="45" customHeight="1" x14ac:dyDescent="0.3">
      <c r="A102" s="111" t="str">
        <f>IF(L102=1,"CGEN-"&amp;TEXT(COUNTIF($L$3:L102, "1"), "0"), "")</f>
        <v>CGEN-77</v>
      </c>
      <c r="B102" s="112" t="s">
        <v>10</v>
      </c>
      <c r="C102" s="119" t="s">
        <v>217</v>
      </c>
      <c r="D102" s="162"/>
      <c r="E102" s="131"/>
      <c r="F102" s="116"/>
      <c r="G102" s="117" t="s">
        <v>67</v>
      </c>
      <c r="I102" s="110">
        <f t="shared" si="12"/>
        <v>1</v>
      </c>
      <c r="J102" s="110">
        <f>VLOOKUP(G102,AvailabilityData,2,FALSE())</f>
        <v>0</v>
      </c>
      <c r="K102" s="110">
        <f>I102*J102</f>
        <v>0</v>
      </c>
      <c r="L102" s="109">
        <v>1</v>
      </c>
      <c r="N102" s="51" t="s">
        <v>78</v>
      </c>
    </row>
    <row r="103" spans="1:14" x14ac:dyDescent="0.3">
      <c r="A103" s="72"/>
      <c r="B103" s="53"/>
      <c r="C103" s="141" t="s">
        <v>218</v>
      </c>
      <c r="D103" s="160"/>
      <c r="E103" s="128"/>
      <c r="F103" s="75"/>
      <c r="G103" s="58"/>
      <c r="I103" s="110" t="str">
        <f t="shared" si="12"/>
        <v/>
      </c>
      <c r="J103" s="110"/>
      <c r="K103" s="110"/>
    </row>
    <row r="104" spans="1:14" ht="30" customHeight="1" x14ac:dyDescent="0.3">
      <c r="A104" s="145"/>
      <c r="B104" s="146"/>
      <c r="C104" s="163" t="s">
        <v>219</v>
      </c>
      <c r="D104" s="168"/>
      <c r="E104" s="169"/>
      <c r="F104" s="150"/>
      <c r="G104" s="58"/>
      <c r="I104" s="110" t="str">
        <f t="shared" si="12"/>
        <v/>
      </c>
      <c r="J104" s="110"/>
      <c r="K104" s="110"/>
    </row>
    <row r="105" spans="1:14" ht="30" customHeight="1" x14ac:dyDescent="0.3">
      <c r="A105" s="111" t="str">
        <f>IF(L105=1,"CGEN-"&amp;TEXT(COUNTIF($L$3:L105, "1"), "0"), "")</f>
        <v>CGEN-78</v>
      </c>
      <c r="B105" s="98" t="s">
        <v>10</v>
      </c>
      <c r="C105" s="95" t="s">
        <v>220</v>
      </c>
      <c r="D105" s="159"/>
      <c r="E105" s="138"/>
      <c r="F105" s="102"/>
      <c r="G105" s="117" t="s">
        <v>67</v>
      </c>
      <c r="I105" s="110">
        <f t="shared" si="12"/>
        <v>1</v>
      </c>
      <c r="J105" s="110">
        <f>VLOOKUP(G105,AvailabilityData,2,FALSE())</f>
        <v>0</v>
      </c>
      <c r="K105" s="110">
        <f>I105*J105</f>
        <v>0</v>
      </c>
      <c r="L105" s="109">
        <v>1</v>
      </c>
      <c r="N105" s="51" t="s">
        <v>78</v>
      </c>
    </row>
    <row r="106" spans="1:14" x14ac:dyDescent="0.3">
      <c r="A106" s="72"/>
      <c r="B106" s="53"/>
      <c r="C106" s="126" t="s">
        <v>221</v>
      </c>
      <c r="D106" s="160"/>
      <c r="E106" s="128"/>
      <c r="F106" s="75"/>
      <c r="G106" s="58"/>
      <c r="I106" s="110"/>
      <c r="J106" s="110"/>
      <c r="K106" s="110"/>
    </row>
    <row r="107" spans="1:14" ht="30" customHeight="1" x14ac:dyDescent="0.3">
      <c r="A107" s="107" t="str">
        <f>IF(L107=1,"CGEN-"&amp;TEXT(COUNTIF($L$3:L107, "1"), "0"), "")</f>
        <v>CGEN-79</v>
      </c>
      <c r="B107" s="83" t="s">
        <v>10</v>
      </c>
      <c r="C107" s="170" t="s">
        <v>222</v>
      </c>
      <c r="D107" s="157"/>
      <c r="E107" s="134"/>
      <c r="F107" s="88"/>
      <c r="G107" s="82" t="s">
        <v>67</v>
      </c>
      <c r="I107" s="110">
        <f t="shared" ref="I107:I116" si="15">IF(NOT(ISBLANK($B107)),VLOOKUP($B107,specdata,2,FALSE()),"")</f>
        <v>1</v>
      </c>
      <c r="J107" s="110">
        <f t="shared" ref="J107:J115" si="16">VLOOKUP(G107,AvailabilityData,2,FALSE())</f>
        <v>0</v>
      </c>
      <c r="K107" s="110">
        <f t="shared" ref="K107:K115" si="17">I107*J107</f>
        <v>0</v>
      </c>
      <c r="L107" s="109">
        <v>1</v>
      </c>
      <c r="N107" s="51" t="s">
        <v>78</v>
      </c>
    </row>
    <row r="108" spans="1:14" ht="30" customHeight="1" x14ac:dyDescent="0.3">
      <c r="A108" s="107" t="str">
        <f>IF(L108=1,"CGEN-"&amp;TEXT(COUNTIF($L$3:L108, "1"), "0"), "")</f>
        <v>CGEN-80</v>
      </c>
      <c r="B108" s="83" t="s">
        <v>10</v>
      </c>
      <c r="C108" s="170" t="s">
        <v>223</v>
      </c>
      <c r="D108" s="157"/>
      <c r="E108" s="134"/>
      <c r="F108" s="88"/>
      <c r="G108" s="88" t="s">
        <v>67</v>
      </c>
      <c r="I108" s="110">
        <f t="shared" si="15"/>
        <v>1</v>
      </c>
      <c r="J108" s="110">
        <f t="shared" si="16"/>
        <v>0</v>
      </c>
      <c r="K108" s="110">
        <f t="shared" si="17"/>
        <v>0</v>
      </c>
      <c r="L108" s="109">
        <v>1</v>
      </c>
      <c r="N108" s="51" t="s">
        <v>78</v>
      </c>
    </row>
    <row r="109" spans="1:14" ht="30" customHeight="1" x14ac:dyDescent="0.3">
      <c r="A109" s="107" t="str">
        <f>IF(L109=1,"CGEN-"&amp;TEXT(COUNTIF($L$3:L109, "1"), "0"), "")</f>
        <v>CGEN-81</v>
      </c>
      <c r="B109" s="112" t="s">
        <v>10</v>
      </c>
      <c r="C109" s="170" t="s">
        <v>224</v>
      </c>
      <c r="D109" s="157"/>
      <c r="E109" s="134"/>
      <c r="F109" s="88"/>
      <c r="G109" s="88" t="s">
        <v>67</v>
      </c>
      <c r="I109" s="110">
        <f t="shared" si="15"/>
        <v>1</v>
      </c>
      <c r="J109" s="110">
        <f t="shared" si="16"/>
        <v>0</v>
      </c>
      <c r="K109" s="110">
        <f t="shared" si="17"/>
        <v>0</v>
      </c>
      <c r="L109" s="109">
        <v>1</v>
      </c>
      <c r="N109" s="51" t="s">
        <v>78</v>
      </c>
    </row>
    <row r="110" spans="1:14" ht="30" customHeight="1" x14ac:dyDescent="0.3">
      <c r="A110" s="107" t="str">
        <f>IF(L110=1,"CGEN-"&amp;TEXT(COUNTIF($L$3:L110, "1"), "0"), "")</f>
        <v>CGEN-82</v>
      </c>
      <c r="B110" s="112" t="s">
        <v>10</v>
      </c>
      <c r="C110" s="170" t="s">
        <v>225</v>
      </c>
      <c r="D110" s="157"/>
      <c r="E110" s="134"/>
      <c r="F110" s="88"/>
      <c r="G110" s="88" t="s">
        <v>67</v>
      </c>
      <c r="I110" s="110">
        <f t="shared" si="15"/>
        <v>1</v>
      </c>
      <c r="J110" s="110">
        <f t="shared" si="16"/>
        <v>0</v>
      </c>
      <c r="K110" s="110">
        <f t="shared" si="17"/>
        <v>0</v>
      </c>
      <c r="L110" s="109">
        <v>1</v>
      </c>
      <c r="N110" s="51" t="s">
        <v>78</v>
      </c>
    </row>
    <row r="111" spans="1:14" ht="30" customHeight="1" x14ac:dyDescent="0.3">
      <c r="A111" s="107" t="str">
        <f>IF(L111=1,"CGEN-"&amp;TEXT(COUNTIF($L$3:L111, "1"), "0"), "")</f>
        <v>CGEN-83</v>
      </c>
      <c r="B111" s="83" t="s">
        <v>10</v>
      </c>
      <c r="C111" s="170" t="s">
        <v>226</v>
      </c>
      <c r="D111" s="157"/>
      <c r="E111" s="134"/>
      <c r="F111" s="88"/>
      <c r="G111" s="88" t="s">
        <v>67</v>
      </c>
      <c r="I111" s="110">
        <f t="shared" si="15"/>
        <v>1</v>
      </c>
      <c r="J111" s="110">
        <f t="shared" si="16"/>
        <v>0</v>
      </c>
      <c r="K111" s="110">
        <f t="shared" si="17"/>
        <v>0</v>
      </c>
      <c r="L111" s="109">
        <v>1</v>
      </c>
      <c r="N111" s="51" t="s">
        <v>78</v>
      </c>
    </row>
    <row r="112" spans="1:14" ht="30" customHeight="1" x14ac:dyDescent="0.3">
      <c r="A112" s="107" t="str">
        <f>IF(L112=1,"CGEN-"&amp;TEXT(COUNTIF($L$3:L112, "1"), "0"), "")</f>
        <v>CGEN-84</v>
      </c>
      <c r="B112" s="83" t="s">
        <v>10</v>
      </c>
      <c r="C112" s="170" t="s">
        <v>227</v>
      </c>
      <c r="D112" s="157"/>
      <c r="E112" s="134"/>
      <c r="F112" s="88"/>
      <c r="G112" s="88" t="s">
        <v>67</v>
      </c>
      <c r="I112" s="110">
        <f t="shared" si="15"/>
        <v>1</v>
      </c>
      <c r="J112" s="110">
        <f t="shared" si="16"/>
        <v>0</v>
      </c>
      <c r="K112" s="110">
        <f t="shared" si="17"/>
        <v>0</v>
      </c>
      <c r="L112" s="109">
        <v>1</v>
      </c>
      <c r="N112" s="51" t="s">
        <v>78</v>
      </c>
    </row>
    <row r="113" spans="1:14" ht="30" customHeight="1" x14ac:dyDescent="0.3">
      <c r="A113" s="107" t="str">
        <f>IF(L113=1,"CGEN-"&amp;TEXT(COUNTIF($L$3:L113, "1"), "0"), "")</f>
        <v>CGEN-85</v>
      </c>
      <c r="B113" s="83" t="s">
        <v>10</v>
      </c>
      <c r="C113" s="164" t="s">
        <v>228</v>
      </c>
      <c r="D113" s="157"/>
      <c r="E113" s="134"/>
      <c r="F113" s="88"/>
      <c r="G113" s="102" t="s">
        <v>67</v>
      </c>
      <c r="I113" s="110">
        <f t="shared" si="15"/>
        <v>1</v>
      </c>
      <c r="J113" s="110">
        <f t="shared" si="16"/>
        <v>0</v>
      </c>
      <c r="K113" s="110">
        <f t="shared" si="17"/>
        <v>0</v>
      </c>
      <c r="L113" s="109">
        <v>1</v>
      </c>
      <c r="N113" s="51" t="s">
        <v>78</v>
      </c>
    </row>
    <row r="114" spans="1:14" ht="30" customHeight="1" x14ac:dyDescent="0.3">
      <c r="A114" s="107" t="str">
        <f>IF(L114=1,"CGEN-"&amp;TEXT(COUNTIF($L$3:L114, "1"), "0"), "")</f>
        <v>CGEN-86</v>
      </c>
      <c r="B114" s="83" t="s">
        <v>10</v>
      </c>
      <c r="C114" s="164" t="s">
        <v>229</v>
      </c>
      <c r="D114" s="157"/>
      <c r="E114" s="134"/>
      <c r="F114" s="88"/>
      <c r="G114" s="102" t="s">
        <v>67</v>
      </c>
      <c r="I114" s="110">
        <f t="shared" si="15"/>
        <v>1</v>
      </c>
      <c r="J114" s="110">
        <f t="shared" si="16"/>
        <v>0</v>
      </c>
      <c r="K114" s="110">
        <f t="shared" si="17"/>
        <v>0</v>
      </c>
      <c r="L114" s="109">
        <v>1</v>
      </c>
      <c r="N114" s="51" t="s">
        <v>78</v>
      </c>
    </row>
    <row r="115" spans="1:14" ht="72" customHeight="1" x14ac:dyDescent="0.3">
      <c r="A115" s="107" t="str">
        <f>IF(L115=1,"CGEN-"&amp;TEXT(COUNTIF($L$3:L115, "1"), "0"), "")</f>
        <v>CGEN-87</v>
      </c>
      <c r="B115" s="83" t="s">
        <v>10</v>
      </c>
      <c r="C115" s="164" t="s">
        <v>230</v>
      </c>
      <c r="D115" s="157"/>
      <c r="E115" s="134"/>
      <c r="F115" s="88"/>
      <c r="G115" s="102" t="s">
        <v>67</v>
      </c>
      <c r="I115" s="110">
        <f t="shared" si="15"/>
        <v>1</v>
      </c>
      <c r="J115" s="110">
        <f t="shared" si="16"/>
        <v>0</v>
      </c>
      <c r="K115" s="110">
        <f t="shared" si="17"/>
        <v>0</v>
      </c>
      <c r="L115" s="109">
        <v>1</v>
      </c>
      <c r="N115" s="51" t="s">
        <v>78</v>
      </c>
    </row>
    <row r="116" spans="1:14" x14ac:dyDescent="0.3">
      <c r="A116" s="120"/>
      <c r="B116" s="121"/>
      <c r="C116" s="153" t="s">
        <v>231</v>
      </c>
      <c r="D116" s="171"/>
      <c r="E116" s="124"/>
      <c r="F116" s="125"/>
      <c r="G116" s="58"/>
      <c r="I116" s="110" t="str">
        <f t="shared" si="15"/>
        <v/>
      </c>
      <c r="J116" s="110"/>
      <c r="K116" s="110"/>
    </row>
    <row r="117" spans="1:14" x14ac:dyDescent="0.3">
      <c r="A117" s="72"/>
      <c r="B117" s="53"/>
      <c r="C117" s="126" t="s">
        <v>232</v>
      </c>
      <c r="D117" s="160"/>
      <c r="E117" s="128"/>
      <c r="F117" s="75"/>
      <c r="G117" s="58"/>
      <c r="I117" s="110"/>
      <c r="J117" s="110"/>
      <c r="K117" s="110"/>
    </row>
    <row r="118" spans="1:14" ht="30" customHeight="1" x14ac:dyDescent="0.3">
      <c r="A118" s="107" t="str">
        <f>IF(L118=1,"CGEN-"&amp;TEXT(COUNTIF($L$3:L118, "1"), "0"), "")</f>
        <v>CGEN-88</v>
      </c>
      <c r="B118" s="77" t="s">
        <v>10</v>
      </c>
      <c r="C118" s="78" t="s">
        <v>233</v>
      </c>
      <c r="D118" s="167"/>
      <c r="E118" s="152"/>
      <c r="F118" s="81"/>
      <c r="G118" s="82" t="s">
        <v>67</v>
      </c>
      <c r="I118" s="110">
        <f>IF(NOT(ISBLANK($B118)),VLOOKUP($B118,specdata,2,FALSE()),"")</f>
        <v>1</v>
      </c>
      <c r="J118" s="110">
        <f>VLOOKUP(G118,AvailabilityData,2,FALSE())</f>
        <v>0</v>
      </c>
      <c r="K118" s="110">
        <f>I118*J118</f>
        <v>0</v>
      </c>
      <c r="L118" s="109">
        <v>1</v>
      </c>
      <c r="N118" s="51" t="s">
        <v>78</v>
      </c>
    </row>
    <row r="119" spans="1:14" ht="30" customHeight="1" x14ac:dyDescent="0.3">
      <c r="A119" s="107" t="str">
        <f>IF(L119=1,"CGEN-"&amp;TEXT(COUNTIF($L$3:L119, "1"), "0"), "")</f>
        <v>CGEN-89</v>
      </c>
      <c r="B119" s="83" t="s">
        <v>10</v>
      </c>
      <c r="C119" s="84" t="s">
        <v>234</v>
      </c>
      <c r="D119" s="162"/>
      <c r="E119" s="152"/>
      <c r="F119" s="87"/>
      <c r="G119" s="88" t="s">
        <v>67</v>
      </c>
      <c r="I119" s="110">
        <f>IF(NOT(ISBLANK($B119)),VLOOKUP($B119,specdata,2,FALSE()),"")</f>
        <v>1</v>
      </c>
      <c r="J119" s="110">
        <f>VLOOKUP(G119,AvailabilityData,2,FALSE())</f>
        <v>0</v>
      </c>
      <c r="K119" s="110">
        <f>I119*J119</f>
        <v>0</v>
      </c>
      <c r="L119" s="109">
        <v>1</v>
      </c>
      <c r="N119" s="51" t="s">
        <v>78</v>
      </c>
    </row>
    <row r="120" spans="1:14" ht="30" customHeight="1" x14ac:dyDescent="0.3">
      <c r="A120" s="107" t="str">
        <f>IF(L120=1,"CGEN-"&amp;TEXT(COUNTIF($L$3:L120, "1"), "0"), "")</f>
        <v>CGEN-90</v>
      </c>
      <c r="B120" s="83" t="s">
        <v>10</v>
      </c>
      <c r="C120" s="84" t="s">
        <v>235</v>
      </c>
      <c r="D120" s="167"/>
      <c r="E120" s="152"/>
      <c r="F120" s="87"/>
      <c r="G120" s="88" t="s">
        <v>67</v>
      </c>
      <c r="I120" s="110">
        <f>IF(NOT(ISBLANK($B120)),VLOOKUP($B120,specdata,2,FALSE()),"")</f>
        <v>1</v>
      </c>
      <c r="J120" s="110">
        <f>VLOOKUP(G120,AvailabilityData,2,FALSE())</f>
        <v>0</v>
      </c>
      <c r="K120" s="110">
        <f>I120*J120</f>
        <v>0</v>
      </c>
      <c r="L120" s="109">
        <v>1</v>
      </c>
      <c r="N120" s="51" t="s">
        <v>78</v>
      </c>
    </row>
    <row r="121" spans="1:14" ht="30" customHeight="1" x14ac:dyDescent="0.3">
      <c r="A121" s="107" t="str">
        <f>IF(L121=1,"CGEN-"&amp;TEXT(COUNTIF($L$3:L121, "1"), "0"), "")</f>
        <v>CGEN-91</v>
      </c>
      <c r="B121" s="83" t="s">
        <v>10</v>
      </c>
      <c r="C121" s="84" t="s">
        <v>236</v>
      </c>
      <c r="D121" s="167"/>
      <c r="E121" s="152"/>
      <c r="F121" s="87"/>
      <c r="G121" s="88" t="s">
        <v>67</v>
      </c>
      <c r="I121" s="110">
        <f>IF(NOT(ISBLANK($B121)),VLOOKUP($B121,specdata,2,FALSE()),"")</f>
        <v>1</v>
      </c>
      <c r="J121" s="110">
        <f>VLOOKUP(G121,AvailabilityData,2,FALSE())</f>
        <v>0</v>
      </c>
      <c r="K121" s="110">
        <f>I121*J121</f>
        <v>0</v>
      </c>
      <c r="L121" s="109">
        <v>1</v>
      </c>
      <c r="N121" s="51" t="s">
        <v>78</v>
      </c>
    </row>
    <row r="122" spans="1:14" ht="30" customHeight="1" x14ac:dyDescent="0.3">
      <c r="A122" s="107" t="str">
        <f>IF(L122=1,"CGEN-"&amp;TEXT(COUNTIF($L$3:L122, "1"), "0"), "")</f>
        <v>CGEN-92</v>
      </c>
      <c r="B122" s="98" t="s">
        <v>10</v>
      </c>
      <c r="C122" s="84" t="s">
        <v>237</v>
      </c>
      <c r="D122" s="162"/>
      <c r="E122" s="131"/>
      <c r="F122" s="101"/>
      <c r="G122" s="102" t="s">
        <v>67</v>
      </c>
      <c r="I122" s="110">
        <f>IF(NOT(ISBLANK($B122)),VLOOKUP($B122,specdata,2,FALSE()),"")</f>
        <v>1</v>
      </c>
      <c r="J122" s="110">
        <f>VLOOKUP(G122,AvailabilityData,2,FALSE())</f>
        <v>0</v>
      </c>
      <c r="K122" s="110">
        <f>I122*J122</f>
        <v>0</v>
      </c>
      <c r="L122" s="109">
        <v>1</v>
      </c>
      <c r="N122" s="51" t="s">
        <v>78</v>
      </c>
    </row>
    <row r="123" spans="1:14" ht="30" customHeight="1" x14ac:dyDescent="0.3">
      <c r="A123" s="72"/>
      <c r="B123" s="53"/>
      <c r="C123" s="126" t="s">
        <v>238</v>
      </c>
      <c r="D123" s="160"/>
      <c r="E123" s="128"/>
      <c r="F123" s="75"/>
      <c r="G123" s="58"/>
      <c r="I123" s="110"/>
      <c r="J123" s="110"/>
      <c r="K123" s="110"/>
    </row>
    <row r="124" spans="1:14" ht="30" customHeight="1" x14ac:dyDescent="0.3">
      <c r="A124" s="107" t="str">
        <f>IF(L124=1,"CGEN-"&amp;TEXT(COUNTIF($L$3:L124, "1"), "0"), "")</f>
        <v>CGEN-93</v>
      </c>
      <c r="B124" s="77" t="s">
        <v>10</v>
      </c>
      <c r="C124" s="78" t="s">
        <v>239</v>
      </c>
      <c r="D124" s="172"/>
      <c r="E124" s="152"/>
      <c r="F124" s="81"/>
      <c r="G124" s="82" t="s">
        <v>67</v>
      </c>
      <c r="I124" s="110">
        <f t="shared" ref="I124:I148" si="18">IF(NOT(ISBLANK($B124)),VLOOKUP($B124,specdata,2,FALSE()),"")</f>
        <v>1</v>
      </c>
      <c r="J124" s="110">
        <f>VLOOKUP(G124,AvailabilityData,2,FALSE())</f>
        <v>0</v>
      </c>
      <c r="K124" s="110">
        <f>I124*J124</f>
        <v>0</v>
      </c>
      <c r="L124" s="109">
        <v>1</v>
      </c>
      <c r="N124" s="51" t="s">
        <v>78</v>
      </c>
    </row>
    <row r="125" spans="1:14" ht="30" customHeight="1" x14ac:dyDescent="0.3">
      <c r="A125" s="107" t="str">
        <f>IF(L125=1,"CGEN-"&amp;TEXT(COUNTIF($L$3:L125, "1"), "0"), "")</f>
        <v>CGEN-94</v>
      </c>
      <c r="B125" s="83" t="s">
        <v>10</v>
      </c>
      <c r="C125" s="84" t="s">
        <v>240</v>
      </c>
      <c r="D125" s="167"/>
      <c r="E125" s="152"/>
      <c r="F125" s="87"/>
      <c r="G125" s="88" t="s">
        <v>67</v>
      </c>
      <c r="I125" s="110">
        <f t="shared" si="18"/>
        <v>1</v>
      </c>
      <c r="J125" s="110">
        <f>VLOOKUP(G125,AvailabilityData,2,FALSE())</f>
        <v>0</v>
      </c>
      <c r="K125" s="110">
        <f>I125*J125</f>
        <v>0</v>
      </c>
      <c r="L125" s="109">
        <v>1</v>
      </c>
      <c r="N125" s="51" t="s">
        <v>78</v>
      </c>
    </row>
    <row r="126" spans="1:14" ht="30" customHeight="1" x14ac:dyDescent="0.3">
      <c r="A126" s="107" t="str">
        <f>IF(L126=1,"CGEN-"&amp;TEXT(COUNTIF($L$3:L126, "1"), "0"), "")</f>
        <v>CGEN-95</v>
      </c>
      <c r="B126" s="83" t="s">
        <v>10</v>
      </c>
      <c r="C126" s="84" t="s">
        <v>241</v>
      </c>
      <c r="D126" s="167"/>
      <c r="E126" s="152"/>
      <c r="F126" s="87"/>
      <c r="G126" s="88" t="s">
        <v>67</v>
      </c>
      <c r="I126" s="110">
        <f t="shared" si="18"/>
        <v>1</v>
      </c>
      <c r="J126" s="110">
        <f>VLOOKUP(G126,AvailabilityData,2,FALSE())</f>
        <v>0</v>
      </c>
      <c r="K126" s="110">
        <f>I126*J126</f>
        <v>0</v>
      </c>
      <c r="L126" s="109">
        <v>1</v>
      </c>
      <c r="N126" s="51" t="s">
        <v>78</v>
      </c>
    </row>
    <row r="127" spans="1:14" ht="30" customHeight="1" x14ac:dyDescent="0.3">
      <c r="A127" s="107" t="str">
        <f>IF(L127=1,"CGEN-"&amp;TEXT(COUNTIF($L$3:L127, "1"), "0"), "")</f>
        <v>CGEN-96</v>
      </c>
      <c r="B127" s="83" t="s">
        <v>10</v>
      </c>
      <c r="C127" s="84" t="s">
        <v>242</v>
      </c>
      <c r="D127" s="167"/>
      <c r="E127" s="152"/>
      <c r="F127" s="87"/>
      <c r="G127" s="88" t="s">
        <v>67</v>
      </c>
      <c r="I127" s="110">
        <f t="shared" si="18"/>
        <v>1</v>
      </c>
      <c r="J127" s="110">
        <f>VLOOKUP(G127,AvailabilityData,2,FALSE())</f>
        <v>0</v>
      </c>
      <c r="K127" s="110">
        <f>I127*J127</f>
        <v>0</v>
      </c>
      <c r="L127" s="109">
        <v>1</v>
      </c>
      <c r="N127" s="51" t="s">
        <v>78</v>
      </c>
    </row>
    <row r="128" spans="1:14" ht="30" customHeight="1" x14ac:dyDescent="0.3">
      <c r="A128" s="107" t="str">
        <f>IF(L128=1,"CGEN-"&amp;TEXT(COUNTIF($L$3:L128, "1"), "0"), "")</f>
        <v>CGEN-97</v>
      </c>
      <c r="B128" s="98" t="s">
        <v>10</v>
      </c>
      <c r="C128" s="95" t="s">
        <v>243</v>
      </c>
      <c r="D128" s="162"/>
      <c r="E128" s="131"/>
      <c r="F128" s="101"/>
      <c r="G128" s="102" t="s">
        <v>67</v>
      </c>
      <c r="I128" s="110">
        <f t="shared" si="18"/>
        <v>1</v>
      </c>
      <c r="J128" s="110">
        <f>VLOOKUP(G128,AvailabilityData,2,FALSE())</f>
        <v>0</v>
      </c>
      <c r="K128" s="110">
        <f>I128*J128</f>
        <v>0</v>
      </c>
      <c r="L128" s="109">
        <v>1</v>
      </c>
      <c r="N128" s="51" t="s">
        <v>78</v>
      </c>
    </row>
    <row r="129" spans="1:14" x14ac:dyDescent="0.3">
      <c r="A129" s="72"/>
      <c r="B129" s="53"/>
      <c r="C129" s="144" t="s">
        <v>244</v>
      </c>
      <c r="D129" s="127"/>
      <c r="E129" s="128"/>
      <c r="F129" s="75"/>
      <c r="G129" s="58"/>
      <c r="I129" s="110" t="str">
        <f t="shared" si="18"/>
        <v/>
      </c>
      <c r="J129" s="110"/>
      <c r="K129" s="110"/>
    </row>
    <row r="130" spans="1:14" ht="62.4" x14ac:dyDescent="0.3">
      <c r="A130" s="107" t="str">
        <f>IF(L130=1,"CGEN-"&amp;TEXT(COUNTIF($L$3:L130, "1"), "0"), "")</f>
        <v>CGEN-98</v>
      </c>
      <c r="B130" s="400" t="s">
        <v>18</v>
      </c>
      <c r="C130" s="164" t="s">
        <v>245</v>
      </c>
      <c r="D130" s="133"/>
      <c r="E130" s="134"/>
      <c r="F130" s="88"/>
      <c r="G130" s="82" t="s">
        <v>67</v>
      </c>
      <c r="I130" s="110">
        <f t="shared" si="18"/>
        <v>0</v>
      </c>
      <c r="J130" s="110">
        <f>VLOOKUP(G130,AvailabilityData,2,FALSE())</f>
        <v>0</v>
      </c>
      <c r="K130" s="110">
        <f t="shared" ref="K130:K134" si="19">I130*J130</f>
        <v>0</v>
      </c>
      <c r="L130" s="109">
        <v>1</v>
      </c>
      <c r="N130" s="51" t="s">
        <v>87</v>
      </c>
    </row>
    <row r="131" spans="1:14" ht="30" customHeight="1" x14ac:dyDescent="0.3">
      <c r="A131" s="107" t="str">
        <f>IF(L131=1,"CGEN-"&amp;TEXT(COUNTIF($L$3:L131, "1"), "0"), "")</f>
        <v>CGEN-99</v>
      </c>
      <c r="B131" s="83" t="s">
        <v>10</v>
      </c>
      <c r="C131" s="164" t="s">
        <v>246</v>
      </c>
      <c r="D131" s="133"/>
      <c r="E131" s="134"/>
      <c r="F131" s="88"/>
      <c r="G131" s="102" t="s">
        <v>67</v>
      </c>
      <c r="I131" s="110">
        <f t="shared" si="18"/>
        <v>1</v>
      </c>
      <c r="J131" s="110">
        <f>VLOOKUP(G131,AvailabilityData,2,FALSE())</f>
        <v>0</v>
      </c>
      <c r="K131" s="110">
        <f t="shared" si="19"/>
        <v>0</v>
      </c>
      <c r="L131" s="109">
        <v>1</v>
      </c>
      <c r="N131" s="51" t="s">
        <v>87</v>
      </c>
    </row>
    <row r="132" spans="1:14" ht="62.4" x14ac:dyDescent="0.3">
      <c r="A132" s="107" t="str">
        <f>IF(L132=1,"CGEN-"&amp;TEXT(COUNTIF($L$3:L132, "1"), "0"), "")</f>
        <v>CGEN-100</v>
      </c>
      <c r="B132" s="83" t="s">
        <v>9</v>
      </c>
      <c r="C132" s="164" t="s">
        <v>247</v>
      </c>
      <c r="D132" s="133"/>
      <c r="E132" s="134"/>
      <c r="F132" s="88"/>
      <c r="G132" s="102" t="s">
        <v>67</v>
      </c>
      <c r="I132" s="110">
        <f t="shared" si="18"/>
        <v>5</v>
      </c>
      <c r="J132" s="110">
        <f>VLOOKUP(G132,AvailabilityData,2,FALSE())</f>
        <v>0</v>
      </c>
      <c r="K132" s="110">
        <f t="shared" si="19"/>
        <v>0</v>
      </c>
      <c r="L132" s="109">
        <v>1</v>
      </c>
      <c r="N132" s="51" t="s">
        <v>87</v>
      </c>
    </row>
    <row r="133" spans="1:14" ht="30" customHeight="1" x14ac:dyDescent="0.3">
      <c r="A133" s="107" t="str">
        <f>IF(L133=1,"CGEN-"&amp;TEXT(COUNTIF($L$3:L133, "1"), "0"), "")</f>
        <v>CGEN-101</v>
      </c>
      <c r="B133" s="83" t="s">
        <v>9</v>
      </c>
      <c r="C133" s="164" t="s">
        <v>248</v>
      </c>
      <c r="D133" s="133"/>
      <c r="E133" s="134"/>
      <c r="F133" s="88"/>
      <c r="G133" s="82" t="s">
        <v>67</v>
      </c>
      <c r="I133" s="110">
        <f t="shared" si="18"/>
        <v>5</v>
      </c>
      <c r="J133" s="110">
        <f>VLOOKUP(G133,AvailabilityData,2,FALSE())</f>
        <v>0</v>
      </c>
      <c r="K133" s="110">
        <f t="shared" si="19"/>
        <v>0</v>
      </c>
      <c r="L133" s="109">
        <v>1</v>
      </c>
      <c r="N133" s="51" t="s">
        <v>87</v>
      </c>
    </row>
    <row r="134" spans="1:14" ht="30" customHeight="1" x14ac:dyDescent="0.3">
      <c r="A134" s="107" t="str">
        <f>IF(L134=1,"CGEN-"&amp;TEXT(COUNTIF($L$3:L134, "1"), "0"), "")</f>
        <v>CGEN-102</v>
      </c>
      <c r="B134" s="83" t="s">
        <v>9</v>
      </c>
      <c r="C134" s="164" t="s">
        <v>249</v>
      </c>
      <c r="D134" s="133"/>
      <c r="E134" s="86"/>
      <c r="F134" s="173"/>
      <c r="G134" s="88" t="s">
        <v>67</v>
      </c>
      <c r="I134" s="110">
        <f t="shared" si="18"/>
        <v>5</v>
      </c>
      <c r="J134" s="110">
        <f>VLOOKUP(G134,AvailabilityData,2,FALSE())</f>
        <v>0</v>
      </c>
      <c r="K134" s="110">
        <f t="shared" si="19"/>
        <v>0</v>
      </c>
      <c r="L134" s="109">
        <v>1</v>
      </c>
      <c r="N134" s="51" t="s">
        <v>87</v>
      </c>
    </row>
    <row r="135" spans="1:14" x14ac:dyDescent="0.3">
      <c r="A135" s="72"/>
      <c r="B135" s="53"/>
      <c r="C135" s="144" t="s">
        <v>250</v>
      </c>
      <c r="D135" s="127"/>
      <c r="E135" s="128"/>
      <c r="F135" s="75"/>
      <c r="G135" s="58"/>
      <c r="I135" s="110" t="str">
        <f t="shared" si="18"/>
        <v/>
      </c>
      <c r="J135" s="110"/>
      <c r="K135" s="110"/>
    </row>
    <row r="136" spans="1:14" ht="30" customHeight="1" x14ac:dyDescent="0.3">
      <c r="A136" s="107" t="str">
        <f>IF(L136=1,"CGEN-"&amp;TEXT(COUNTIF($L$3:L136, "1"), "0"), "")</f>
        <v>CGEN-103</v>
      </c>
      <c r="B136" s="83" t="s">
        <v>10</v>
      </c>
      <c r="C136" s="164" t="s">
        <v>251</v>
      </c>
      <c r="D136" s="133"/>
      <c r="E136" s="134"/>
      <c r="F136" s="88"/>
      <c r="G136" s="88" t="s">
        <v>67</v>
      </c>
      <c r="I136" s="110">
        <f t="shared" si="18"/>
        <v>1</v>
      </c>
      <c r="J136" s="110">
        <f>VLOOKUP(G136,AvailabilityData,2,FALSE())</f>
        <v>0</v>
      </c>
      <c r="K136" s="110">
        <f>I136*J136</f>
        <v>0</v>
      </c>
      <c r="L136" s="109">
        <v>1</v>
      </c>
      <c r="N136" s="51" t="s">
        <v>78</v>
      </c>
    </row>
    <row r="137" spans="1:14" x14ac:dyDescent="0.3">
      <c r="A137" s="72"/>
      <c r="B137" s="53"/>
      <c r="C137" s="144" t="s">
        <v>252</v>
      </c>
      <c r="D137" s="160"/>
      <c r="E137" s="128"/>
      <c r="F137" s="75"/>
      <c r="G137" s="58"/>
      <c r="I137" s="110" t="str">
        <f t="shared" si="18"/>
        <v/>
      </c>
      <c r="J137" s="110"/>
      <c r="K137" s="110"/>
    </row>
    <row r="138" spans="1:14" ht="30" customHeight="1" x14ac:dyDescent="0.3">
      <c r="A138" s="107" t="str">
        <f>IF(L138=1,"CGEN-"&amp;TEXT(COUNTIF($L$3:L138, "1"), "0"), "")</f>
        <v>CGEN-104</v>
      </c>
      <c r="B138" s="112" t="s">
        <v>10</v>
      </c>
      <c r="C138" s="164" t="s">
        <v>253</v>
      </c>
      <c r="D138" s="157"/>
      <c r="E138" s="134"/>
      <c r="F138" s="88"/>
      <c r="G138" s="117" t="s">
        <v>67</v>
      </c>
      <c r="I138" s="110">
        <f t="shared" si="18"/>
        <v>1</v>
      </c>
      <c r="J138" s="110">
        <f>VLOOKUP(G138,AvailabilityData,2,FALSE())</f>
        <v>0</v>
      </c>
      <c r="K138" s="110">
        <f>I138*J138</f>
        <v>0</v>
      </c>
      <c r="L138" s="109">
        <v>1</v>
      </c>
      <c r="N138" s="51" t="s">
        <v>78</v>
      </c>
    </row>
    <row r="139" spans="1:14" ht="31.2" x14ac:dyDescent="0.3">
      <c r="A139" s="107" t="str">
        <f>IF(L139=1,"CGEN-"&amp;TEXT(COUNTIF($L$3:L139, "1"), "0"), "")</f>
        <v>CGEN-105</v>
      </c>
      <c r="B139" s="83" t="s">
        <v>10</v>
      </c>
      <c r="C139" s="164" t="s">
        <v>254</v>
      </c>
      <c r="D139" s="157"/>
      <c r="E139" s="134"/>
      <c r="F139" s="88"/>
      <c r="G139" s="117" t="s">
        <v>67</v>
      </c>
      <c r="I139" s="110">
        <f t="shared" si="18"/>
        <v>1</v>
      </c>
      <c r="J139" s="110">
        <f>VLOOKUP(G139,AvailabilityData,2,FALSE())</f>
        <v>0</v>
      </c>
      <c r="K139" s="110">
        <f>I139*J139</f>
        <v>0</v>
      </c>
      <c r="L139" s="109">
        <v>1</v>
      </c>
      <c r="N139" s="51" t="s">
        <v>78</v>
      </c>
    </row>
    <row r="140" spans="1:14" ht="30" customHeight="1" x14ac:dyDescent="0.3">
      <c r="A140" s="107" t="str">
        <f>IF(L140=1,"CGEN-"&amp;TEXT(COUNTIF($L$3:L140, "1"), "0"), "")</f>
        <v>CGEN-106</v>
      </c>
      <c r="B140" s="83" t="s">
        <v>10</v>
      </c>
      <c r="C140" s="164" t="s">
        <v>255</v>
      </c>
      <c r="D140" s="157"/>
      <c r="E140" s="134"/>
      <c r="F140" s="88"/>
      <c r="G140" s="82" t="s">
        <v>67</v>
      </c>
      <c r="I140" s="110">
        <f t="shared" si="18"/>
        <v>1</v>
      </c>
      <c r="J140" s="110">
        <f>VLOOKUP(G140,AvailabilityData,2,FALSE())</f>
        <v>0</v>
      </c>
      <c r="K140" s="110">
        <f>I140*J140</f>
        <v>0</v>
      </c>
      <c r="L140" s="109">
        <v>1</v>
      </c>
      <c r="N140" s="51" t="s">
        <v>78</v>
      </c>
    </row>
    <row r="141" spans="1:14" ht="30" customHeight="1" x14ac:dyDescent="0.3">
      <c r="A141" s="107" t="str">
        <f>IF(L141=1,"CGEN-"&amp;TEXT(COUNTIF($L$3:L141, "1"), "0"), "")</f>
        <v>CGEN-107</v>
      </c>
      <c r="B141" s="83" t="s">
        <v>10</v>
      </c>
      <c r="C141" s="164" t="s">
        <v>256</v>
      </c>
      <c r="D141" s="157"/>
      <c r="E141" s="134"/>
      <c r="F141" s="88"/>
      <c r="G141" s="102" t="s">
        <v>67</v>
      </c>
      <c r="I141" s="110">
        <f t="shared" si="18"/>
        <v>1</v>
      </c>
      <c r="J141" s="110">
        <f>VLOOKUP(G141,AvailabilityData,2,FALSE())</f>
        <v>0</v>
      </c>
      <c r="K141" s="110">
        <f>I141*J141</f>
        <v>0</v>
      </c>
      <c r="L141" s="109">
        <v>1</v>
      </c>
      <c r="N141" s="51" t="s">
        <v>78</v>
      </c>
    </row>
    <row r="142" spans="1:14" x14ac:dyDescent="0.3">
      <c r="A142" s="72"/>
      <c r="B142" s="53"/>
      <c r="C142" s="144" t="s">
        <v>257</v>
      </c>
      <c r="D142" s="160"/>
      <c r="E142" s="128"/>
      <c r="F142" s="75"/>
      <c r="G142" s="58"/>
      <c r="I142" s="110" t="str">
        <f t="shared" si="18"/>
        <v/>
      </c>
      <c r="J142" s="110"/>
      <c r="K142" s="110"/>
    </row>
    <row r="143" spans="1:14" ht="30" customHeight="1" x14ac:dyDescent="0.3">
      <c r="A143" s="107" t="str">
        <f>IF(L143=1,"CGEN-"&amp;TEXT(COUNTIF($L$3:L143, "1"), "0"), "")</f>
        <v>CGEN-108</v>
      </c>
      <c r="B143" s="112" t="s">
        <v>10</v>
      </c>
      <c r="C143" s="119" t="s">
        <v>258</v>
      </c>
      <c r="D143" s="143"/>
      <c r="E143" s="152"/>
      <c r="F143" s="81"/>
      <c r="G143" s="82" t="s">
        <v>67</v>
      </c>
      <c r="I143" s="110">
        <f t="shared" si="18"/>
        <v>1</v>
      </c>
      <c r="J143" s="110">
        <f>VLOOKUP(G143,AvailabilityData,2,FALSE())</f>
        <v>0</v>
      </c>
      <c r="K143" s="110">
        <f>I143*J143</f>
        <v>0</v>
      </c>
      <c r="L143" s="109">
        <v>1</v>
      </c>
      <c r="N143" s="51" t="s">
        <v>78</v>
      </c>
    </row>
    <row r="144" spans="1:14" ht="46.8" x14ac:dyDescent="0.3">
      <c r="A144" s="107" t="str">
        <f>IF(L144=1,"CGEN-"&amp;TEXT(COUNTIF($L$3:L144, "1"), "0"), "")</f>
        <v>CGEN-109</v>
      </c>
      <c r="B144" s="98" t="s">
        <v>10</v>
      </c>
      <c r="C144" s="95" t="s">
        <v>259</v>
      </c>
      <c r="D144" s="166"/>
      <c r="E144" s="152"/>
      <c r="F144" s="87"/>
      <c r="G144" s="88" t="s">
        <v>67</v>
      </c>
      <c r="I144" s="110">
        <f t="shared" si="18"/>
        <v>1</v>
      </c>
      <c r="J144" s="110">
        <f>VLOOKUP(G144,AvailabilityData,2,FALSE())</f>
        <v>0</v>
      </c>
      <c r="K144" s="110">
        <f>I144*J144</f>
        <v>0</v>
      </c>
      <c r="L144" s="109">
        <v>1</v>
      </c>
      <c r="N144" s="51" t="s">
        <v>78</v>
      </c>
    </row>
    <row r="145" spans="1:14" ht="30" customHeight="1" x14ac:dyDescent="0.3">
      <c r="A145" s="107" t="str">
        <f>IF(L145=1,"CGEN-"&amp;TEXT(COUNTIF($L$3:L145, "1"), "0"), "")</f>
        <v>CGEN-110</v>
      </c>
      <c r="B145" s="98" t="s">
        <v>9</v>
      </c>
      <c r="C145" s="95" t="s">
        <v>260</v>
      </c>
      <c r="D145" s="174"/>
      <c r="E145" s="138"/>
      <c r="F145" s="102"/>
      <c r="G145" s="102" t="s">
        <v>67</v>
      </c>
      <c r="I145" s="110">
        <f t="shared" si="18"/>
        <v>5</v>
      </c>
      <c r="J145" s="110">
        <f>VLOOKUP(G145,AvailabilityData,2,FALSE())</f>
        <v>0</v>
      </c>
      <c r="K145" s="110">
        <f>I145*J145</f>
        <v>0</v>
      </c>
      <c r="L145" s="109">
        <v>1</v>
      </c>
      <c r="N145" s="51" t="s">
        <v>87</v>
      </c>
    </row>
    <row r="146" spans="1:14" x14ac:dyDescent="0.3">
      <c r="A146" s="72"/>
      <c r="B146" s="53"/>
      <c r="C146" s="144" t="s">
        <v>261</v>
      </c>
      <c r="D146" s="175"/>
      <c r="E146" s="128"/>
      <c r="F146" s="75"/>
      <c r="G146" s="58"/>
      <c r="I146" s="110" t="str">
        <f t="shared" si="18"/>
        <v/>
      </c>
      <c r="J146" s="110"/>
      <c r="K146" s="110"/>
    </row>
    <row r="147" spans="1:14" ht="46.8" x14ac:dyDescent="0.3">
      <c r="A147" s="107" t="str">
        <f>IF(L147=1,"CGEN-"&amp;TEXT(COUNTIF($L$3:L147, "1"), "0"), "")</f>
        <v>CGEN-111</v>
      </c>
      <c r="B147" s="77" t="s">
        <v>10</v>
      </c>
      <c r="C147" s="119" t="s">
        <v>262</v>
      </c>
      <c r="D147" s="166"/>
      <c r="E147" s="152"/>
      <c r="F147" s="82"/>
      <c r="G147" s="82" t="s">
        <v>67</v>
      </c>
      <c r="I147" s="110">
        <f t="shared" si="18"/>
        <v>1</v>
      </c>
      <c r="J147" s="110">
        <f>VLOOKUP(G147,AvailabilityData,2,FALSE())</f>
        <v>0</v>
      </c>
      <c r="K147" s="110">
        <f>I147*J147</f>
        <v>0</v>
      </c>
      <c r="L147" s="109">
        <v>1</v>
      </c>
      <c r="N147" s="51" t="s">
        <v>78</v>
      </c>
    </row>
    <row r="148" spans="1:14" ht="62.4" x14ac:dyDescent="0.3">
      <c r="A148" s="107" t="str">
        <f>IF(L148=1,"CGEN-"&amp;TEXT(COUNTIF($L$3:L148, "1"), "0"), "")</f>
        <v>CGEN-112</v>
      </c>
      <c r="B148" s="98" t="s">
        <v>18</v>
      </c>
      <c r="C148" s="95" t="s">
        <v>263</v>
      </c>
      <c r="D148" s="137"/>
      <c r="E148" s="138"/>
      <c r="F148" s="101"/>
      <c r="G148" s="102" t="s">
        <v>67</v>
      </c>
      <c r="I148" s="110">
        <f t="shared" si="18"/>
        <v>0</v>
      </c>
      <c r="J148" s="110">
        <f>VLOOKUP(G148,AvailabilityData,2,FALSE())</f>
        <v>0</v>
      </c>
      <c r="K148" s="110">
        <f>I148*J148</f>
        <v>0</v>
      </c>
      <c r="L148" s="109">
        <v>1</v>
      </c>
      <c r="N148" s="51" t="s">
        <v>87</v>
      </c>
    </row>
    <row r="149" spans="1:14" x14ac:dyDescent="0.3">
      <c r="A149" s="72"/>
      <c r="B149" s="53"/>
      <c r="C149" s="144" t="s">
        <v>264</v>
      </c>
      <c r="D149" s="175"/>
      <c r="E149" s="128"/>
      <c r="F149" s="75"/>
      <c r="G149" s="58"/>
      <c r="I149" s="110" t="str">
        <f t="shared" ref="I149:I161" si="20">IF(NOT(ISBLANK($B149)),VLOOKUP($B149,specdata,2,FALSE()),"")</f>
        <v/>
      </c>
      <c r="J149" s="110"/>
      <c r="K149" s="110"/>
    </row>
    <row r="150" spans="1:14" ht="30" customHeight="1" x14ac:dyDescent="0.3">
      <c r="A150" s="111" t="str">
        <f>IF(L150=1,"CGEN-"&amp;TEXT(COUNTIF($L$3:L150, "1"), "0"), "")</f>
        <v>CGEN-113</v>
      </c>
      <c r="B150" s="112" t="s">
        <v>10</v>
      </c>
      <c r="C150" s="119" t="s">
        <v>265</v>
      </c>
      <c r="D150" s="176"/>
      <c r="E150" s="131"/>
      <c r="F150" s="116"/>
      <c r="G150" s="117" t="s">
        <v>67</v>
      </c>
      <c r="I150" s="110">
        <f t="shared" si="20"/>
        <v>1</v>
      </c>
      <c r="J150" s="110">
        <f>VLOOKUP(G150,AvailabilityData,2,FALSE())</f>
        <v>0</v>
      </c>
      <c r="K150" s="110">
        <f>I150*J150</f>
        <v>0</v>
      </c>
      <c r="L150" s="109">
        <v>1</v>
      </c>
      <c r="N150" s="51" t="s">
        <v>78</v>
      </c>
    </row>
    <row r="151" spans="1:14" x14ac:dyDescent="0.3">
      <c r="A151" s="72"/>
      <c r="B151" s="53"/>
      <c r="C151" s="144" t="s">
        <v>266</v>
      </c>
      <c r="D151" s="175"/>
      <c r="E151" s="128"/>
      <c r="F151" s="75"/>
      <c r="G151" s="58"/>
      <c r="I151" s="110" t="str">
        <f t="shared" si="20"/>
        <v/>
      </c>
      <c r="J151" s="110"/>
      <c r="K151" s="110"/>
    </row>
    <row r="152" spans="1:14" ht="46.8" x14ac:dyDescent="0.3">
      <c r="A152" s="111" t="str">
        <f>IF(L152=1,"CGEN-"&amp;TEXT(COUNTIF($L$3:L152, "1"), "0"), "")</f>
        <v>CGEN-114</v>
      </c>
      <c r="B152" s="112" t="s">
        <v>10</v>
      </c>
      <c r="C152" s="119" t="s">
        <v>267</v>
      </c>
      <c r="D152" s="176"/>
      <c r="E152" s="131"/>
      <c r="F152" s="116"/>
      <c r="G152" s="117" t="s">
        <v>67</v>
      </c>
      <c r="I152" s="110">
        <f t="shared" si="20"/>
        <v>1</v>
      </c>
      <c r="J152" s="110">
        <f>VLOOKUP(G152,AvailabilityData,2,FALSE())</f>
        <v>0</v>
      </c>
      <c r="K152" s="110">
        <f>I152*J152</f>
        <v>0</v>
      </c>
      <c r="L152" s="109">
        <v>1</v>
      </c>
      <c r="N152" s="51" t="s">
        <v>78</v>
      </c>
    </row>
    <row r="153" spans="1:14" x14ac:dyDescent="0.3">
      <c r="A153" s="72"/>
      <c r="B153" s="53"/>
      <c r="C153" s="141" t="s">
        <v>268</v>
      </c>
      <c r="D153" s="57"/>
      <c r="E153" s="56"/>
      <c r="F153" s="75"/>
      <c r="G153" s="58"/>
      <c r="I153" s="110" t="str">
        <f t="shared" si="20"/>
        <v/>
      </c>
      <c r="J153" s="110"/>
      <c r="K153" s="110"/>
    </row>
    <row r="154" spans="1:14" ht="30" customHeight="1" x14ac:dyDescent="0.3">
      <c r="A154" s="107" t="str">
        <f>IF(L154=1,"CGEN-"&amp;TEXT(COUNTIF($L$3:L154, "1"), "0"), "")</f>
        <v>CGEN-115</v>
      </c>
      <c r="B154" s="112" t="s">
        <v>9</v>
      </c>
      <c r="C154" s="119" t="s">
        <v>269</v>
      </c>
      <c r="D154" s="177"/>
      <c r="E154" s="80"/>
      <c r="F154" s="81"/>
      <c r="G154" s="82" t="s">
        <v>67</v>
      </c>
      <c r="I154" s="110">
        <f t="shared" si="20"/>
        <v>5</v>
      </c>
      <c r="J154" s="110">
        <f>VLOOKUP(G154,AvailabilityData,2,FALSE())</f>
        <v>0</v>
      </c>
      <c r="K154" s="110">
        <f>I154*J154</f>
        <v>0</v>
      </c>
      <c r="L154" s="109">
        <v>1</v>
      </c>
      <c r="N154" s="51" t="s">
        <v>87</v>
      </c>
    </row>
    <row r="155" spans="1:14" ht="30" customHeight="1" x14ac:dyDescent="0.3">
      <c r="A155" s="107" t="str">
        <f>IF(L155=1,"CGEN-"&amp;TEXT(COUNTIF($L$3:L155, "1"), "0"), "")</f>
        <v>CGEN-116</v>
      </c>
      <c r="B155" s="83" t="s">
        <v>9</v>
      </c>
      <c r="C155" s="95" t="s">
        <v>270</v>
      </c>
      <c r="D155" s="178"/>
      <c r="E155" s="86"/>
      <c r="F155" s="88"/>
      <c r="G155" s="88" t="s">
        <v>67</v>
      </c>
      <c r="I155" s="110">
        <f t="shared" si="20"/>
        <v>5</v>
      </c>
      <c r="J155" s="110">
        <f>VLOOKUP(G155,AvailabilityData,2,FALSE())</f>
        <v>0</v>
      </c>
      <c r="K155" s="110">
        <f>I155*J155</f>
        <v>0</v>
      </c>
      <c r="L155" s="109">
        <v>1</v>
      </c>
      <c r="N155" s="51" t="s">
        <v>87</v>
      </c>
    </row>
    <row r="156" spans="1:14" ht="30" customHeight="1" x14ac:dyDescent="0.3">
      <c r="A156" s="107" t="str">
        <f>IF(L156=1,"CGEN-"&amp;TEXT(COUNTIF($L$3:L156, "1"), "0"), "")</f>
        <v>CGEN-117</v>
      </c>
      <c r="B156" s="83" t="s">
        <v>9</v>
      </c>
      <c r="C156" s="95" t="s">
        <v>271</v>
      </c>
      <c r="D156" s="178"/>
      <c r="E156" s="86"/>
      <c r="F156" s="88"/>
      <c r="G156" s="88" t="s">
        <v>67</v>
      </c>
      <c r="I156" s="110">
        <f t="shared" si="20"/>
        <v>5</v>
      </c>
      <c r="J156" s="110">
        <f>VLOOKUP(G156,AvailabilityData,2,FALSE())</f>
        <v>0</v>
      </c>
      <c r="K156" s="110">
        <f>I156*J156</f>
        <v>0</v>
      </c>
      <c r="L156" s="109">
        <v>1</v>
      </c>
      <c r="N156" s="51" t="s">
        <v>87</v>
      </c>
    </row>
    <row r="157" spans="1:14" ht="30" customHeight="1" x14ac:dyDescent="0.3">
      <c r="A157" s="107" t="str">
        <f>IF(L157=1,"CGEN-"&amp;TEXT(COUNTIF($L$3:L157, "1"), "0"), "")</f>
        <v>CGEN-118</v>
      </c>
      <c r="B157" s="98" t="s">
        <v>9</v>
      </c>
      <c r="C157" s="95" t="s">
        <v>272</v>
      </c>
      <c r="D157" s="179"/>
      <c r="E157" s="100"/>
      <c r="F157" s="102"/>
      <c r="G157" s="102" t="s">
        <v>67</v>
      </c>
      <c r="I157" s="110">
        <f t="shared" si="20"/>
        <v>5</v>
      </c>
      <c r="J157" s="110">
        <f>VLOOKUP(G157,AvailabilityData,2,FALSE())</f>
        <v>0</v>
      </c>
      <c r="K157" s="110">
        <f>I157*J157</f>
        <v>0</v>
      </c>
      <c r="L157" s="109">
        <v>1</v>
      </c>
      <c r="N157" s="51" t="s">
        <v>87</v>
      </c>
    </row>
    <row r="158" spans="1:14" x14ac:dyDescent="0.3">
      <c r="A158" s="72"/>
      <c r="B158" s="53"/>
      <c r="C158" s="141" t="s">
        <v>273</v>
      </c>
      <c r="D158" s="57"/>
      <c r="E158" s="56"/>
      <c r="F158" s="75"/>
      <c r="G158" s="58"/>
      <c r="I158" s="110" t="str">
        <f t="shared" si="20"/>
        <v/>
      </c>
      <c r="J158" s="110"/>
      <c r="K158" s="110"/>
    </row>
    <row r="159" spans="1:14" ht="30" customHeight="1" x14ac:dyDescent="0.3">
      <c r="A159" s="107" t="str">
        <f>IF(L159=1,"CGEN-"&amp;TEXT(COUNTIF($L$3:L159, "1"), "0"), "")</f>
        <v>CGEN-119</v>
      </c>
      <c r="B159" s="112" t="s">
        <v>10</v>
      </c>
      <c r="C159" s="119" t="s">
        <v>274</v>
      </c>
      <c r="D159" s="177"/>
      <c r="E159" s="80"/>
      <c r="F159" s="82"/>
      <c r="G159" s="82" t="s">
        <v>67</v>
      </c>
      <c r="I159" s="110">
        <f t="shared" si="20"/>
        <v>1</v>
      </c>
      <c r="J159" s="110">
        <f>VLOOKUP(G159,AvailabilityData,2,FALSE())</f>
        <v>0</v>
      </c>
      <c r="K159" s="110">
        <f>I159*J159</f>
        <v>0</v>
      </c>
      <c r="L159" s="109">
        <v>1</v>
      </c>
      <c r="N159" s="51" t="s">
        <v>78</v>
      </c>
    </row>
    <row r="160" spans="1:14" ht="30" customHeight="1" x14ac:dyDescent="0.3">
      <c r="A160" s="107" t="str">
        <f>IF(L160=1,"CGEN-"&amp;TEXT(COUNTIF($L$3:L160, "1"), "0"), "")</f>
        <v>CGEN-120</v>
      </c>
      <c r="B160" s="83" t="s">
        <v>10</v>
      </c>
      <c r="C160" s="95" t="s">
        <v>275</v>
      </c>
      <c r="D160" s="178"/>
      <c r="E160" s="86"/>
      <c r="F160" s="88"/>
      <c r="G160" s="88" t="s">
        <v>67</v>
      </c>
      <c r="I160" s="110">
        <f t="shared" si="20"/>
        <v>1</v>
      </c>
      <c r="J160" s="110">
        <f>VLOOKUP(G160,AvailabilityData,2,FALSE())</f>
        <v>0</v>
      </c>
      <c r="K160" s="110">
        <f>I160*J160</f>
        <v>0</v>
      </c>
      <c r="L160" s="109">
        <v>1</v>
      </c>
      <c r="N160" s="51" t="s">
        <v>78</v>
      </c>
    </row>
    <row r="161" spans="1:14" ht="30" customHeight="1" x14ac:dyDescent="0.3">
      <c r="A161" s="107" t="str">
        <f>IF(L161=1,"CGEN-"&amp;TEXT(COUNTIF($L$3:L161, "1"), "0"), "")</f>
        <v>CGEN-121</v>
      </c>
      <c r="B161" s="83" t="s">
        <v>10</v>
      </c>
      <c r="C161" s="164" t="s">
        <v>276</v>
      </c>
      <c r="D161" s="179"/>
      <c r="E161" s="100"/>
      <c r="F161" s="101"/>
      <c r="G161" s="88" t="s">
        <v>67</v>
      </c>
      <c r="I161" s="110">
        <f t="shared" si="20"/>
        <v>1</v>
      </c>
      <c r="J161" s="110">
        <f>VLOOKUP(G161,AvailabilityData,2,FALSE())</f>
        <v>0</v>
      </c>
      <c r="K161" s="110">
        <f>I161*J161</f>
        <v>0</v>
      </c>
      <c r="L161" s="109">
        <v>1</v>
      </c>
      <c r="N161" s="51" t="s">
        <v>78</v>
      </c>
    </row>
    <row r="162" spans="1:14" x14ac:dyDescent="0.3">
      <c r="A162" s="41" t="str">
        <f>IF(K162=1,"CGEN-"&amp;TEXT(COUNTIF($L$3:L162, "1"), "0"), "")</f>
        <v/>
      </c>
      <c r="K162" s="109"/>
      <c r="L162" s="45"/>
    </row>
    <row r="163" spans="1:14" x14ac:dyDescent="0.3">
      <c r="K163" s="109"/>
      <c r="L163" s="45"/>
    </row>
    <row r="164" spans="1:14" x14ac:dyDescent="0.3">
      <c r="K164" s="109"/>
      <c r="L164" s="45"/>
    </row>
    <row r="165" spans="1:14" x14ac:dyDescent="0.3">
      <c r="K165" s="109"/>
      <c r="L165" s="45"/>
    </row>
    <row r="166" spans="1:14" x14ac:dyDescent="0.3">
      <c r="K166" s="109"/>
      <c r="L166" s="45"/>
    </row>
    <row r="167" spans="1:14" x14ac:dyDescent="0.3">
      <c r="K167" s="109"/>
      <c r="L167" s="45"/>
    </row>
    <row r="168" spans="1:14" x14ac:dyDescent="0.3">
      <c r="K168" s="109"/>
      <c r="L168" s="45"/>
    </row>
    <row r="169" spans="1:14" x14ac:dyDescent="0.3">
      <c r="K169" s="109"/>
      <c r="L169" s="45"/>
    </row>
    <row r="170" spans="1:14" x14ac:dyDescent="0.3">
      <c r="K170" s="109"/>
      <c r="L170" s="45"/>
    </row>
    <row r="171" spans="1:14" x14ac:dyDescent="0.3">
      <c r="K171" s="109"/>
      <c r="L171" s="45"/>
    </row>
    <row r="172" spans="1:14" x14ac:dyDescent="0.3">
      <c r="K172" s="109"/>
      <c r="L172" s="45"/>
    </row>
    <row r="173" spans="1:14" x14ac:dyDescent="0.3">
      <c r="K173" s="109"/>
      <c r="L173" s="45"/>
    </row>
    <row r="174" spans="1:14" x14ac:dyDescent="0.3">
      <c r="K174" s="109"/>
      <c r="L174" s="45"/>
    </row>
    <row r="175" spans="1:14" x14ac:dyDescent="0.3">
      <c r="K175" s="109"/>
      <c r="L175" s="45"/>
    </row>
    <row r="176" spans="1:14" x14ac:dyDescent="0.3">
      <c r="K176" s="109"/>
      <c r="L176" s="45"/>
    </row>
    <row r="177" spans="11:12" x14ac:dyDescent="0.3">
      <c r="K177" s="109"/>
      <c r="L177" s="45"/>
    </row>
    <row r="178" spans="11:12" x14ac:dyDescent="0.3">
      <c r="K178" s="109"/>
      <c r="L178" s="45"/>
    </row>
    <row r="179" spans="11:12" x14ac:dyDescent="0.3">
      <c r="K179" s="109"/>
      <c r="L179" s="45"/>
    </row>
    <row r="180" spans="11:12" x14ac:dyDescent="0.3">
      <c r="K180" s="109"/>
      <c r="L180" s="45"/>
    </row>
    <row r="181" spans="11:12" x14ac:dyDescent="0.3">
      <c r="K181" s="109"/>
      <c r="L181" s="45"/>
    </row>
    <row r="182" spans="11:12" x14ac:dyDescent="0.3">
      <c r="K182" s="109"/>
      <c r="L182" s="45"/>
    </row>
    <row r="183" spans="11:12" x14ac:dyDescent="0.3">
      <c r="K183" s="109"/>
      <c r="L183" s="45"/>
    </row>
    <row r="184" spans="11:12" x14ac:dyDescent="0.3">
      <c r="K184" s="109"/>
      <c r="L184" s="45"/>
    </row>
  </sheetData>
  <sheetProtection algorithmName="SHA-512" hashValue="1+0nujV57VvTEvxP919pZ0cKHiTMxtA2tnV8XFXGbrUknr+zdB74tZ7hkSvYTeDnJ+UhdcpH9eeAVSTmCoylUw==" saltValue="LjjSqP63DhV5cBzCQX/fwA==" spinCount="100000" sheet="1" objects="1" scenarios="1"/>
  <mergeCells count="1">
    <mergeCell ref="Q3:S6"/>
  </mergeCells>
  <conditionalFormatting sqref="B1:B1048576">
    <cfRule type="cellIs" dxfId="798" priority="2" operator="equal">
      <formula>"Minimal"</formula>
    </cfRule>
    <cfRule type="cellIs" dxfId="797" priority="3" operator="equal">
      <formula>"Not Needed"</formula>
    </cfRule>
    <cfRule type="cellIs" dxfId="796" priority="4" operator="equal">
      <formula>"Critical"</formula>
    </cfRule>
    <cfRule type="cellIs" dxfId="795" priority="5" operator="equal">
      <formula>"Extremely Advantageous"</formula>
    </cfRule>
  </conditionalFormatting>
  <conditionalFormatting sqref="B145:B147">
    <cfRule type="cellIs" dxfId="794" priority="8" operator="equal">
      <formula>"Highly Advantageous"</formula>
    </cfRule>
  </conditionalFormatting>
  <conditionalFormatting sqref="G1:G1048576">
    <cfRule type="cellIs" dxfId="793" priority="6" operator="equal">
      <formula>"Select from Drop Down List"</formula>
    </cfRule>
  </conditionalFormatting>
  <dataValidations count="2">
    <dataValidation type="list" allowBlank="1" showInputMessage="1" showErrorMessage="1" sqref="G3 G5 G8:G10 G12:G14 G16:G18 G21:G24 G27:G42 G44:G45 G47 G49:G51 G53:G57 G59:G61 G63:G70 G72:G77 G79 G81:G82 G84:G87 G89 G92:G100 G102 G105 G107:G115 G118:G122 G124:G128 G130:G134 G136 G138:G141 G143:G145 G147:G148 G150 G152 G154:G157 G159:G161" xr:uid="{00000000-0002-0000-0400-000000000000}">
      <formula1>Availability</formula1>
      <formula2>0</formula2>
    </dataValidation>
    <dataValidation type="list" allowBlank="1" showInputMessage="1" showErrorMessage="1" errorTitle="Invalid specification type" error="Please enter a Specification type from the drop-down list." sqref="B3:B161" xr:uid="{00000000-0002-0000-0400-000001000000}">
      <formula1>SpecType</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S263"/>
  <sheetViews>
    <sheetView zoomScaleNormal="100" workbookViewId="0">
      <selection activeCell="Q3" sqref="Q3:S6"/>
    </sheetView>
  </sheetViews>
  <sheetFormatPr defaultColWidth="28.3984375" defaultRowHeight="15.6" x14ac:dyDescent="0.3"/>
  <cols>
    <col min="1" max="1" width="10.59765625" style="41" customWidth="1"/>
    <col min="2" max="2" width="14.59765625" style="41" customWidth="1"/>
    <col min="3" max="3" width="65.59765625" style="42" customWidth="1"/>
    <col min="4" max="4" width="65.59765625" style="43" customWidth="1"/>
    <col min="5" max="5" width="4.19921875" style="44" hidden="1" customWidth="1"/>
    <col min="6" max="6" width="15.09765625" style="43" hidden="1" customWidth="1"/>
    <col min="7" max="7" width="30.59765625" style="43" customWidth="1"/>
    <col min="8" max="11" width="8.59765625" style="109" hidden="1" customWidth="1"/>
    <col min="12" max="12" width="10.59765625" style="45" hidden="1" customWidth="1"/>
    <col min="13" max="14" width="9.3984375" style="45" hidden="1" customWidth="1"/>
    <col min="15" max="15" width="9.3984375" style="45" customWidth="1"/>
    <col min="16" max="16" width="8.19921875" style="45" customWidth="1"/>
    <col min="17" max="17" width="13.8984375" style="45" customWidth="1"/>
    <col min="18" max="16384" width="28.3984375" style="45"/>
  </cols>
  <sheetData>
    <row r="1" spans="1:19" s="51" customFormat="1" ht="105" customHeight="1" thickBot="1" x14ac:dyDescent="0.3">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s="43" customFormat="1" x14ac:dyDescent="0.3">
      <c r="A2" s="52" t="s">
        <v>277</v>
      </c>
      <c r="B2" s="53"/>
      <c r="C2" s="54"/>
      <c r="D2" s="55"/>
      <c r="E2" s="56"/>
      <c r="F2" s="57"/>
      <c r="G2" s="410"/>
      <c r="H2" s="44">
        <f>COUNTA(B3:B246)</f>
        <v>185</v>
      </c>
      <c r="I2" s="44"/>
      <c r="J2" s="44"/>
      <c r="K2" s="44">
        <f>SUM(K3:K246)</f>
        <v>0</v>
      </c>
    </row>
    <row r="3" spans="1:19" s="43" customFormat="1" ht="29.4" customHeight="1" x14ac:dyDescent="0.3">
      <c r="A3" s="184" t="str">
        <f>IF(L3=1,"CBAS-"&amp;TEXT(COUNTIF($L$3:L3, "1"), "0"), "")</f>
        <v>CBAS-1</v>
      </c>
      <c r="B3" s="98" t="s">
        <v>10</v>
      </c>
      <c r="C3" s="95" t="s">
        <v>278</v>
      </c>
      <c r="D3" s="99"/>
      <c r="E3" s="100"/>
      <c r="F3" s="101"/>
      <c r="G3" s="88" t="s">
        <v>67</v>
      </c>
      <c r="H3" s="44">
        <f>COUNTIF(G:G,"=Select from Drop Down List")</f>
        <v>185</v>
      </c>
      <c r="I3" s="110">
        <f>IF(NOT(ISBLANK($B3)),VLOOKUP($B3,specdata,2,FALSE()),"")</f>
        <v>1</v>
      </c>
      <c r="J3" s="110">
        <f>VLOOKUP(G3,AvailabilityData,2,FALSE())</f>
        <v>0</v>
      </c>
      <c r="K3" s="110">
        <f>I3*J3</f>
        <v>0</v>
      </c>
      <c r="L3" s="43">
        <v>1</v>
      </c>
      <c r="N3" s="51" t="s">
        <v>78</v>
      </c>
      <c r="Q3" s="443"/>
      <c r="R3" s="443"/>
      <c r="S3" s="443"/>
    </row>
    <row r="4" spans="1:19" s="43" customFormat="1" x14ac:dyDescent="0.3">
      <c r="A4" s="53" t="str">
        <f>IF(L4=1,"CBAS-"&amp;TEXT(COUNTIF($L$3:L4, "1"), "0"), "")</f>
        <v/>
      </c>
      <c r="B4" s="121"/>
      <c r="C4" s="122" t="s">
        <v>279</v>
      </c>
      <c r="D4" s="185"/>
      <c r="E4" s="186"/>
      <c r="F4" s="125"/>
      <c r="G4" s="411"/>
      <c r="H4" s="44">
        <f>COUNTIF(G:G,"=Function Available")</f>
        <v>0</v>
      </c>
      <c r="I4" s="44"/>
      <c r="J4" s="44"/>
      <c r="K4" s="44"/>
      <c r="Q4" s="443"/>
      <c r="R4" s="443"/>
      <c r="S4" s="443"/>
    </row>
    <row r="5" spans="1:19" s="43" customFormat="1" x14ac:dyDescent="0.3">
      <c r="A5" s="53" t="str">
        <f>IF(L5=1,"CBAS-"&amp;TEXT(COUNTIF($L$3:L5, "1"), "0"), "")</f>
        <v/>
      </c>
      <c r="B5" s="53"/>
      <c r="C5" s="144" t="s">
        <v>280</v>
      </c>
      <c r="D5" s="74"/>
      <c r="E5" s="56"/>
      <c r="F5" s="75"/>
      <c r="G5" s="411"/>
      <c r="H5" s="44">
        <f>COUNTIF(F:G,"=Function Not Available")</f>
        <v>0</v>
      </c>
      <c r="I5" s="44"/>
      <c r="J5" s="44"/>
      <c r="K5" s="44"/>
      <c r="Q5" s="443"/>
      <c r="R5" s="443"/>
      <c r="S5" s="443"/>
    </row>
    <row r="6" spans="1:19" s="43" customFormat="1" ht="46.8" x14ac:dyDescent="0.3">
      <c r="A6" s="184" t="str">
        <f>IF(L6=1,"CBAS-"&amp;TEXT(COUNTIF($L$3:L6, "1"), "0"), "")</f>
        <v>CBAS-2</v>
      </c>
      <c r="B6" s="98" t="s">
        <v>9</v>
      </c>
      <c r="C6" s="119" t="s">
        <v>281</v>
      </c>
      <c r="D6" s="114"/>
      <c r="E6" s="115"/>
      <c r="F6" s="116"/>
      <c r="G6" s="82" t="s">
        <v>67</v>
      </c>
      <c r="H6" s="44">
        <f>COUNTIF(G:G,"=Exception")</f>
        <v>0</v>
      </c>
      <c r="I6" s="110">
        <f>IF(NOT(ISBLANK($B6)),VLOOKUP($B6,specdata,2,FALSE()),"")</f>
        <v>5</v>
      </c>
      <c r="J6" s="110">
        <f>VLOOKUP(G6,AvailabilityData,2,FALSE())</f>
        <v>0</v>
      </c>
      <c r="K6" s="110">
        <f>I6*J6</f>
        <v>0</v>
      </c>
      <c r="L6" s="43">
        <v>1</v>
      </c>
      <c r="N6" s="51" t="s">
        <v>87</v>
      </c>
      <c r="Q6" s="443"/>
      <c r="R6" s="443"/>
      <c r="S6" s="443"/>
    </row>
    <row r="7" spans="1:19" s="43" customFormat="1" x14ac:dyDescent="0.3">
      <c r="A7" s="53" t="str">
        <f>IF(L7=1,"CBAS-"&amp;TEXT(COUNTIF($L$3:L7, "1"), "0"), "")</f>
        <v/>
      </c>
      <c r="B7" s="121"/>
      <c r="C7" s="153" t="s">
        <v>282</v>
      </c>
      <c r="D7" s="185"/>
      <c r="E7" s="186"/>
      <c r="F7" s="125"/>
      <c r="G7" s="411"/>
      <c r="H7" s="396">
        <f>COUNTIFS(B:B,"=Critical",G:G,"=Select from Drop Down List")</f>
        <v>53</v>
      </c>
      <c r="I7" s="110"/>
      <c r="J7" s="110"/>
      <c r="K7" s="110"/>
    </row>
    <row r="8" spans="1:19" s="43" customFormat="1" ht="31.2" x14ac:dyDescent="0.3">
      <c r="A8" s="184" t="str">
        <f>IF(L8=1,"CBAS-"&amp;TEXT(COUNTIF($L$3:L8, "1"), "0"), "")</f>
        <v/>
      </c>
      <c r="B8" s="53"/>
      <c r="C8" s="126" t="s">
        <v>283</v>
      </c>
      <c r="D8" s="74"/>
      <c r="E8" s="56"/>
      <c r="F8" s="75"/>
      <c r="G8" s="411"/>
      <c r="H8" s="396">
        <f>COUNTIFS(B:B,"=Critical",G:G,"=Function Available")</f>
        <v>0</v>
      </c>
      <c r="I8" s="110"/>
      <c r="J8" s="110"/>
      <c r="K8" s="110"/>
    </row>
    <row r="9" spans="1:19" s="43" customFormat="1" x14ac:dyDescent="0.3">
      <c r="A9" s="184" t="str">
        <f>IF(L9=1,"CBAS-"&amp;TEXT(COUNTIF($L$3:L9, "1"), "0"), "")</f>
        <v>CBAS-3</v>
      </c>
      <c r="B9" s="77" t="s">
        <v>10</v>
      </c>
      <c r="C9" s="119" t="s">
        <v>284</v>
      </c>
      <c r="D9" s="79"/>
      <c r="E9" s="80"/>
      <c r="F9" s="81"/>
      <c r="G9" s="82" t="s">
        <v>67</v>
      </c>
      <c r="H9" s="396">
        <f>COUNTIFS(B:B,"=Critical",G:G,"=Function Not Available")</f>
        <v>0</v>
      </c>
      <c r="I9" s="110">
        <f>IF(NOT(ISBLANK($B9)),VLOOKUP($B9,specdata,2,FALSE()),"")</f>
        <v>1</v>
      </c>
      <c r="J9" s="110">
        <f>VLOOKUP(G9,AvailabilityData,2,FALSE())</f>
        <v>0</v>
      </c>
      <c r="K9" s="110">
        <f>I9*J9</f>
        <v>0</v>
      </c>
      <c r="L9" s="43">
        <v>1</v>
      </c>
      <c r="N9" s="51" t="s">
        <v>78</v>
      </c>
    </row>
    <row r="10" spans="1:19" s="43" customFormat="1" ht="46.8" x14ac:dyDescent="0.3">
      <c r="A10" s="184" t="str">
        <f>IF(L10=1,"CBAS-"&amp;TEXT(COUNTIF($L$3:L10, "1"), "0"), "")</f>
        <v>CBAS-4</v>
      </c>
      <c r="B10" s="98" t="s">
        <v>10</v>
      </c>
      <c r="C10" s="95" t="s">
        <v>285</v>
      </c>
      <c r="D10" s="99"/>
      <c r="E10" s="100"/>
      <c r="F10" s="101"/>
      <c r="G10" s="88" t="s">
        <v>67</v>
      </c>
      <c r="H10" s="396">
        <f>COUNTIFS(B:B,"=Critical",G:G,"=Exception")</f>
        <v>0</v>
      </c>
      <c r="I10" s="110">
        <f>IF(NOT(ISBLANK($B10)),VLOOKUP($B10,specdata,2,FALSE()),"")</f>
        <v>1</v>
      </c>
      <c r="J10" s="110">
        <f>VLOOKUP(G10,AvailabilityData,2,FALSE())</f>
        <v>0</v>
      </c>
      <c r="K10" s="110">
        <f>I10*J10</f>
        <v>0</v>
      </c>
      <c r="L10" s="43">
        <v>1</v>
      </c>
      <c r="N10" s="51" t="s">
        <v>78</v>
      </c>
    </row>
    <row r="11" spans="1:19" s="43" customFormat="1" x14ac:dyDescent="0.3">
      <c r="A11" s="53" t="str">
        <f>IF(L11=1,"CBAS-"&amp;TEXT(COUNTIF($L$3:L11, "1"), "0"), "")</f>
        <v/>
      </c>
      <c r="B11" s="53"/>
      <c r="C11" s="144" t="s">
        <v>286</v>
      </c>
      <c r="D11" s="74"/>
      <c r="E11" s="56"/>
      <c r="F11" s="75"/>
      <c r="G11" s="411"/>
      <c r="H11" s="397">
        <f>COUNTIFS(B:B,"=Important",G:G,"=Select from Drop Down List")</f>
        <v>110</v>
      </c>
      <c r="I11" s="110"/>
      <c r="J11" s="110"/>
      <c r="K11" s="110"/>
    </row>
    <row r="12" spans="1:19" s="43" customFormat="1" ht="46.8" x14ac:dyDescent="0.3">
      <c r="A12" s="184" t="str">
        <f>IF(L12=1,"CBAS-"&amp;TEXT(COUNTIF($L$3:L12, "1"), "0"), "")</f>
        <v>CBAS-5</v>
      </c>
      <c r="B12" s="77" t="s">
        <v>10</v>
      </c>
      <c r="C12" s="119" t="s">
        <v>287</v>
      </c>
      <c r="D12" s="187"/>
      <c r="E12" s="80"/>
      <c r="F12" s="81"/>
      <c r="G12" s="82" t="s">
        <v>67</v>
      </c>
      <c r="H12" s="397">
        <f>COUNTIFS(B:B,"=Important",G:G,"=Function Available")</f>
        <v>0</v>
      </c>
      <c r="I12" s="110">
        <f t="shared" ref="I12:I21" si="0">IF(NOT(ISBLANK($B12)),VLOOKUP($B12,specdata,2,FALSE()),"")</f>
        <v>1</v>
      </c>
      <c r="J12" s="110">
        <f t="shared" ref="J12:J21" si="1">VLOOKUP(G12,AvailabilityData,2,FALSE())</f>
        <v>0</v>
      </c>
      <c r="K12" s="110">
        <f t="shared" ref="K12:K21" si="2">I12*J12</f>
        <v>0</v>
      </c>
      <c r="L12" s="43">
        <v>1</v>
      </c>
      <c r="N12" s="51" t="s">
        <v>78</v>
      </c>
    </row>
    <row r="13" spans="1:19" s="43" customFormat="1" ht="46.8" x14ac:dyDescent="0.3">
      <c r="A13" s="184" t="str">
        <f>IF(L13=1,"CBAS-"&amp;TEXT(COUNTIF($L$3:L13, "1"), "0"), "")</f>
        <v>CBAS-6</v>
      </c>
      <c r="B13" s="83" t="s">
        <v>10</v>
      </c>
      <c r="C13" s="95" t="s">
        <v>288</v>
      </c>
      <c r="D13" s="187"/>
      <c r="E13" s="86"/>
      <c r="F13" s="87"/>
      <c r="G13" s="88" t="s">
        <v>67</v>
      </c>
      <c r="H13" s="397">
        <f>COUNTIFS(B:B,"=Important",G:G,"=Function Not Available")</f>
        <v>0</v>
      </c>
      <c r="I13" s="110">
        <f t="shared" si="0"/>
        <v>1</v>
      </c>
      <c r="J13" s="110">
        <f t="shared" si="1"/>
        <v>0</v>
      </c>
      <c r="K13" s="110">
        <f t="shared" si="2"/>
        <v>0</v>
      </c>
      <c r="L13" s="43">
        <v>1</v>
      </c>
      <c r="N13" s="51" t="s">
        <v>78</v>
      </c>
    </row>
    <row r="14" spans="1:19" s="43" customFormat="1" ht="46.8" x14ac:dyDescent="0.3">
      <c r="A14" s="184" t="str">
        <f>IF(L14=1,"CBAS-"&amp;TEXT(COUNTIF($L$3:L14, "1"), "0"), "")</f>
        <v>CBAS-7</v>
      </c>
      <c r="B14" s="83" t="s">
        <v>10</v>
      </c>
      <c r="C14" s="95" t="s">
        <v>289</v>
      </c>
      <c r="D14" s="187"/>
      <c r="E14" s="86"/>
      <c r="F14" s="87"/>
      <c r="G14" s="88" t="s">
        <v>67</v>
      </c>
      <c r="H14" s="397">
        <f>COUNTIFS(B:B,"=Important",G:G,"=Exception")</f>
        <v>0</v>
      </c>
      <c r="I14" s="110">
        <f t="shared" si="0"/>
        <v>1</v>
      </c>
      <c r="J14" s="110">
        <f t="shared" si="1"/>
        <v>0</v>
      </c>
      <c r="K14" s="110">
        <f t="shared" si="2"/>
        <v>0</v>
      </c>
      <c r="L14" s="43">
        <v>1</v>
      </c>
      <c r="N14" s="51" t="s">
        <v>78</v>
      </c>
    </row>
    <row r="15" spans="1:19" s="43" customFormat="1" ht="31.2" x14ac:dyDescent="0.3">
      <c r="A15" s="184" t="str">
        <f>IF(L15=1,"CBAS-"&amp;TEXT(COUNTIF($L$3:L15, "1"), "0"), "")</f>
        <v>CBAS-8</v>
      </c>
      <c r="B15" s="83" t="s">
        <v>10</v>
      </c>
      <c r="C15" s="95" t="s">
        <v>290</v>
      </c>
      <c r="D15" s="187"/>
      <c r="E15" s="86"/>
      <c r="F15" s="87"/>
      <c r="G15" s="88" t="s">
        <v>67</v>
      </c>
      <c r="H15" s="142">
        <f>COUNTIFS(B:B,"=Informational",G:G,"=Select from Drop Down List")</f>
        <v>22</v>
      </c>
      <c r="I15" s="110">
        <f t="shared" si="0"/>
        <v>1</v>
      </c>
      <c r="J15" s="110">
        <f t="shared" si="1"/>
        <v>0</v>
      </c>
      <c r="K15" s="110">
        <f t="shared" si="2"/>
        <v>0</v>
      </c>
      <c r="L15" s="43">
        <v>1</v>
      </c>
      <c r="N15" s="51" t="s">
        <v>78</v>
      </c>
    </row>
    <row r="16" spans="1:19" s="43" customFormat="1" ht="46.8" x14ac:dyDescent="0.3">
      <c r="A16" s="184" t="str">
        <f>IF(L16=1,"CBAS-"&amp;TEXT(COUNTIF($L$3:L16, "1"), "0"), "")</f>
        <v>CBAS-9</v>
      </c>
      <c r="B16" s="83" t="s">
        <v>10</v>
      </c>
      <c r="C16" s="188" t="s">
        <v>291</v>
      </c>
      <c r="D16" s="187"/>
      <c r="E16" s="86"/>
      <c r="F16" s="87"/>
      <c r="G16" s="88" t="s">
        <v>67</v>
      </c>
      <c r="H16" s="142">
        <f>COUNTIFS(B:B,"=Informational",G:G,"=Function Available")</f>
        <v>0</v>
      </c>
      <c r="I16" s="110">
        <f t="shared" si="0"/>
        <v>1</v>
      </c>
      <c r="J16" s="110">
        <f t="shared" si="1"/>
        <v>0</v>
      </c>
      <c r="K16" s="110">
        <f t="shared" si="2"/>
        <v>0</v>
      </c>
      <c r="L16" s="43">
        <v>1</v>
      </c>
      <c r="N16" s="51" t="s">
        <v>78</v>
      </c>
    </row>
    <row r="17" spans="1:14" s="43" customFormat="1" ht="31.2" x14ac:dyDescent="0.3">
      <c r="A17" s="184" t="str">
        <f>IF(L17=1,"CBAS-"&amp;TEXT(COUNTIF($L$3:L17, "1"), "0"), "")</f>
        <v>CBAS-10</v>
      </c>
      <c r="B17" s="83" t="s">
        <v>10</v>
      </c>
      <c r="C17" s="95" t="s">
        <v>292</v>
      </c>
      <c r="D17" s="187"/>
      <c r="E17" s="86"/>
      <c r="F17" s="87"/>
      <c r="G17" s="88" t="s">
        <v>67</v>
      </c>
      <c r="H17" s="142">
        <f>COUNTIFS(B:B,"=Informational",G:G,"=Function Not Available")</f>
        <v>0</v>
      </c>
      <c r="I17" s="110">
        <f t="shared" si="0"/>
        <v>1</v>
      </c>
      <c r="J17" s="110">
        <f t="shared" si="1"/>
        <v>0</v>
      </c>
      <c r="K17" s="110">
        <f t="shared" si="2"/>
        <v>0</v>
      </c>
      <c r="L17" s="43">
        <v>1</v>
      </c>
      <c r="N17" s="51" t="s">
        <v>78</v>
      </c>
    </row>
    <row r="18" spans="1:14" s="43" customFormat="1" ht="46.8" x14ac:dyDescent="0.3">
      <c r="A18" s="184" t="str">
        <f>IF(L18=1,"CBAS-"&amp;TEXT(COUNTIF($L$3:L18, "1"), "0"), "")</f>
        <v>CBAS-11</v>
      </c>
      <c r="B18" s="83" t="s">
        <v>10</v>
      </c>
      <c r="C18" s="95" t="s">
        <v>293</v>
      </c>
      <c r="D18" s="187"/>
      <c r="E18" s="86"/>
      <c r="F18" s="87"/>
      <c r="G18" s="88" t="s">
        <v>67</v>
      </c>
      <c r="H18" s="142">
        <f>COUNTIFS(B:B,"=Informational",G:G,"=Exception")</f>
        <v>0</v>
      </c>
      <c r="I18" s="110">
        <f t="shared" si="0"/>
        <v>1</v>
      </c>
      <c r="J18" s="110">
        <f t="shared" si="1"/>
        <v>0</v>
      </c>
      <c r="K18" s="110">
        <f t="shared" si="2"/>
        <v>0</v>
      </c>
      <c r="L18" s="43">
        <v>1</v>
      </c>
      <c r="N18" s="51" t="s">
        <v>78</v>
      </c>
    </row>
    <row r="19" spans="1:14" s="43" customFormat="1" ht="31.2" x14ac:dyDescent="0.3">
      <c r="A19" s="184" t="str">
        <f>IF(L19=1,"CBAS-"&amp;TEXT(COUNTIF($L$3:L19, "1"), "0"), "")</f>
        <v>CBAS-12</v>
      </c>
      <c r="B19" s="83" t="s">
        <v>10</v>
      </c>
      <c r="C19" s="95" t="s">
        <v>294</v>
      </c>
      <c r="D19" s="187"/>
      <c r="E19" s="86"/>
      <c r="F19" s="87"/>
      <c r="G19" s="88" t="s">
        <v>67</v>
      </c>
      <c r="H19" s="109"/>
      <c r="I19" s="110">
        <f t="shared" si="0"/>
        <v>1</v>
      </c>
      <c r="J19" s="110">
        <f t="shared" si="1"/>
        <v>0</v>
      </c>
      <c r="K19" s="110">
        <f t="shared" si="2"/>
        <v>0</v>
      </c>
      <c r="L19" s="43">
        <v>1</v>
      </c>
      <c r="N19" s="51" t="s">
        <v>78</v>
      </c>
    </row>
    <row r="20" spans="1:14" s="43" customFormat="1" ht="31.2" x14ac:dyDescent="0.3">
      <c r="A20" s="184" t="str">
        <f>IF(L20=1,"CBAS-"&amp;TEXT(COUNTIF($L$3:L20, "1"), "0"), "")</f>
        <v>CBAS-13</v>
      </c>
      <c r="B20" s="83" t="s">
        <v>10</v>
      </c>
      <c r="C20" s="164" t="s">
        <v>295</v>
      </c>
      <c r="D20" s="187"/>
      <c r="E20" s="86"/>
      <c r="F20" s="88"/>
      <c r="G20" s="102" t="s">
        <v>67</v>
      </c>
      <c r="H20" s="109"/>
      <c r="I20" s="110">
        <f t="shared" si="0"/>
        <v>1</v>
      </c>
      <c r="J20" s="110">
        <f t="shared" si="1"/>
        <v>0</v>
      </c>
      <c r="K20" s="110">
        <f t="shared" si="2"/>
        <v>0</v>
      </c>
      <c r="L20" s="43">
        <v>1</v>
      </c>
      <c r="N20" s="51" t="s">
        <v>78</v>
      </c>
    </row>
    <row r="21" spans="1:14" s="43" customFormat="1" ht="31.2" x14ac:dyDescent="0.3">
      <c r="A21" s="184" t="str">
        <f>IF(L21=1,"CBAS-"&amp;TEXT(COUNTIF($L$3:L21, "1"), "0"), "")</f>
        <v>CBAS-14</v>
      </c>
      <c r="B21" s="98" t="s">
        <v>10</v>
      </c>
      <c r="C21" s="189" t="s">
        <v>296</v>
      </c>
      <c r="D21" s="190"/>
      <c r="E21" s="100"/>
      <c r="F21" s="102"/>
      <c r="G21" s="88" t="s">
        <v>67</v>
      </c>
      <c r="H21" s="109"/>
      <c r="I21" s="110">
        <f t="shared" si="0"/>
        <v>1</v>
      </c>
      <c r="J21" s="110">
        <f t="shared" si="1"/>
        <v>0</v>
      </c>
      <c r="K21" s="110">
        <f t="shared" si="2"/>
        <v>0</v>
      </c>
      <c r="L21" s="43">
        <v>1</v>
      </c>
      <c r="N21" s="51" t="s">
        <v>78</v>
      </c>
    </row>
    <row r="22" spans="1:14" s="43" customFormat="1" x14ac:dyDescent="0.3">
      <c r="A22" s="53" t="str">
        <f>IF(L22=1,"CBAS-"&amp;TEXT(COUNTIF($L$3:L22, "1"), "0"), "")</f>
        <v/>
      </c>
      <c r="B22" s="53"/>
      <c r="C22" s="144" t="s">
        <v>297</v>
      </c>
      <c r="D22" s="191"/>
      <c r="E22" s="56"/>
      <c r="F22" s="75"/>
      <c r="G22" s="411"/>
      <c r="H22" s="109"/>
      <c r="I22" s="110"/>
      <c r="J22" s="110"/>
      <c r="K22" s="110"/>
    </row>
    <row r="23" spans="1:14" s="43" customFormat="1" ht="46.8" x14ac:dyDescent="0.3">
      <c r="A23" s="184" t="str">
        <f>IF(L23=1,"CBAS-"&amp;TEXT(COUNTIF($L$3:L23, "1"), "0"), "")</f>
        <v>CBAS-15</v>
      </c>
      <c r="B23" s="98" t="s">
        <v>10</v>
      </c>
      <c r="C23" s="119" t="s">
        <v>298</v>
      </c>
      <c r="D23" s="166"/>
      <c r="E23" s="80"/>
      <c r="F23" s="81"/>
      <c r="G23" s="82" t="s">
        <v>67</v>
      </c>
      <c r="H23" s="109"/>
      <c r="I23" s="110">
        <f>IF(NOT(ISBLANK($B23)),VLOOKUP($B23,specdata,2,FALSE()),"")</f>
        <v>1</v>
      </c>
      <c r="J23" s="110">
        <f>VLOOKUP(G23,AvailabilityData,2,FALSE())</f>
        <v>0</v>
      </c>
      <c r="K23" s="110">
        <f>I23*J23</f>
        <v>0</v>
      </c>
      <c r="L23" s="43">
        <v>1</v>
      </c>
      <c r="N23" s="51" t="s">
        <v>78</v>
      </c>
    </row>
    <row r="24" spans="1:14" s="43" customFormat="1" ht="46.8" x14ac:dyDescent="0.3">
      <c r="A24" s="184" t="str">
        <f>IF(L24=1,"CBAS-"&amp;TEXT(COUNTIF($L$3:L24, "1"), "0"), "")</f>
        <v>CBAS-16</v>
      </c>
      <c r="B24" s="83" t="s">
        <v>10</v>
      </c>
      <c r="C24" s="95" t="s">
        <v>299</v>
      </c>
      <c r="D24" s="192"/>
      <c r="E24" s="86"/>
      <c r="F24" s="87"/>
      <c r="G24" s="88" t="s">
        <v>67</v>
      </c>
      <c r="H24" s="109"/>
      <c r="I24" s="110">
        <f>IF(NOT(ISBLANK($B24)),VLOOKUP($B24,specdata,2,FALSE()),"")</f>
        <v>1</v>
      </c>
      <c r="J24" s="110">
        <f>VLOOKUP(G24,AvailabilityData,2,FALSE())</f>
        <v>0</v>
      </c>
      <c r="K24" s="110">
        <f>I24*J24</f>
        <v>0</v>
      </c>
      <c r="L24" s="43">
        <v>1</v>
      </c>
      <c r="N24" s="51" t="s">
        <v>78</v>
      </c>
    </row>
    <row r="25" spans="1:14" s="43" customFormat="1" ht="46.8" x14ac:dyDescent="0.3">
      <c r="A25" s="184" t="str">
        <f>IF(L25=1,"CBAS-"&amp;TEXT(COUNTIF($L$3:L25, "1"), "0"), "")</f>
        <v>CBAS-17</v>
      </c>
      <c r="B25" s="98" t="s">
        <v>10</v>
      </c>
      <c r="C25" s="95" t="s">
        <v>300</v>
      </c>
      <c r="D25" s="193"/>
      <c r="E25" s="100"/>
      <c r="F25" s="101"/>
      <c r="G25" s="88" t="s">
        <v>67</v>
      </c>
      <c r="H25" s="109"/>
      <c r="I25" s="110">
        <f>IF(NOT(ISBLANK($B25)),VLOOKUP($B25,specdata,2,FALSE()),"")</f>
        <v>1</v>
      </c>
      <c r="J25" s="110">
        <f>VLOOKUP(G25,AvailabilityData,2,FALSE())</f>
        <v>0</v>
      </c>
      <c r="K25" s="110">
        <f>I25*J25</f>
        <v>0</v>
      </c>
      <c r="L25" s="43">
        <v>1</v>
      </c>
      <c r="N25" s="51" t="s">
        <v>78</v>
      </c>
    </row>
    <row r="26" spans="1:14" s="43" customFormat="1" x14ac:dyDescent="0.3">
      <c r="A26" s="53" t="str">
        <f>IF(L26=1,"CBAS-"&amp;TEXT(COUNTIF($L$3:L26, "1"), "0"), "")</f>
        <v/>
      </c>
      <c r="B26" s="53"/>
      <c r="C26" s="144" t="s">
        <v>301</v>
      </c>
      <c r="D26" s="191"/>
      <c r="E26" s="56"/>
      <c r="F26" s="75"/>
      <c r="G26" s="411"/>
      <c r="H26" s="109"/>
      <c r="I26" s="110"/>
      <c r="J26" s="110"/>
      <c r="K26" s="110"/>
    </row>
    <row r="27" spans="1:14" s="43" customFormat="1" ht="31.2" x14ac:dyDescent="0.3">
      <c r="A27" s="184" t="str">
        <f>IF(L27=1,"CBAS-"&amp;TEXT(COUNTIF($L$3:L27, "1"), "0"), "")</f>
        <v>CBAS-18</v>
      </c>
      <c r="B27" s="77" t="s">
        <v>10</v>
      </c>
      <c r="C27" s="119" t="s">
        <v>302</v>
      </c>
      <c r="D27" s="194"/>
      <c r="E27" s="80"/>
      <c r="F27" s="81"/>
      <c r="G27" s="82" t="s">
        <v>67</v>
      </c>
      <c r="H27" s="109"/>
      <c r="I27" s="110">
        <f>IF(NOT(ISBLANK($B27)),VLOOKUP($B27,specdata,2,FALSE()),"")</f>
        <v>1</v>
      </c>
      <c r="J27" s="110">
        <f>VLOOKUP(G27,AvailabilityData,2,FALSE())</f>
        <v>0</v>
      </c>
      <c r="K27" s="110">
        <f>I27*J27</f>
        <v>0</v>
      </c>
      <c r="L27" s="43">
        <v>1</v>
      </c>
      <c r="N27" s="51" t="s">
        <v>78</v>
      </c>
    </row>
    <row r="28" spans="1:14" s="43" customFormat="1" ht="46.8" x14ac:dyDescent="0.3">
      <c r="A28" s="184" t="str">
        <f>IF(L28=1,"CBAS-"&amp;TEXT(COUNTIF($L$3:L28, "1"), "0"), "")</f>
        <v>CBAS-19</v>
      </c>
      <c r="B28" s="98" t="s">
        <v>10</v>
      </c>
      <c r="C28" s="95" t="s">
        <v>303</v>
      </c>
      <c r="D28" s="193"/>
      <c r="E28" s="100"/>
      <c r="F28" s="101"/>
      <c r="G28" s="88" t="s">
        <v>67</v>
      </c>
      <c r="H28" s="109"/>
      <c r="I28" s="110">
        <f>IF(NOT(ISBLANK($B28)),VLOOKUP($B28,specdata,2,FALSE()),"")</f>
        <v>1</v>
      </c>
      <c r="J28" s="110">
        <f>VLOOKUP(G28,AvailabilityData,2,FALSE())</f>
        <v>0</v>
      </c>
      <c r="K28" s="110">
        <f>I28*J28</f>
        <v>0</v>
      </c>
      <c r="L28" s="43">
        <v>1</v>
      </c>
      <c r="N28" s="51" t="s">
        <v>78</v>
      </c>
    </row>
    <row r="29" spans="1:14" s="43" customFormat="1" x14ac:dyDescent="0.3">
      <c r="A29" s="53" t="str">
        <f>IF(L29=1,"CBAS-"&amp;TEXT(COUNTIF($L$3:L29, "1"), "0"), "")</f>
        <v/>
      </c>
      <c r="B29" s="53"/>
      <c r="C29" s="144" t="s">
        <v>304</v>
      </c>
      <c r="D29" s="191"/>
      <c r="E29" s="56"/>
      <c r="F29" s="75"/>
      <c r="G29" s="411"/>
      <c r="H29" s="109"/>
      <c r="I29" s="110"/>
      <c r="J29" s="110"/>
      <c r="K29" s="110"/>
    </row>
    <row r="30" spans="1:14" s="43" customFormat="1" ht="62.4" x14ac:dyDescent="0.3">
      <c r="A30" s="184" t="str">
        <f>IF(L30=1,"CBAS-"&amp;TEXT(COUNTIF($L$3:L30, "1"), "0"), "")</f>
        <v>CBAS-20</v>
      </c>
      <c r="B30" s="112" t="s">
        <v>10</v>
      </c>
      <c r="C30" s="119" t="s">
        <v>305</v>
      </c>
      <c r="D30" s="195"/>
      <c r="E30" s="115"/>
      <c r="F30" s="116"/>
      <c r="G30" s="88" t="s">
        <v>67</v>
      </c>
      <c r="H30" s="109"/>
      <c r="I30" s="110">
        <f>IF(NOT(ISBLANK($B30)),VLOOKUP($B30,specdata,2,FALSE()),"")</f>
        <v>1</v>
      </c>
      <c r="J30" s="110">
        <f>VLOOKUP(G30,AvailabilityData,2,FALSE())</f>
        <v>0</v>
      </c>
      <c r="K30" s="110">
        <f>I30*J30</f>
        <v>0</v>
      </c>
      <c r="L30" s="43">
        <v>1</v>
      </c>
      <c r="N30" s="51" t="s">
        <v>78</v>
      </c>
    </row>
    <row r="31" spans="1:14" s="43" customFormat="1" x14ac:dyDescent="0.3">
      <c r="A31" s="53" t="str">
        <f>IF(L31=1,"CBAS-"&amp;TEXT(COUNTIF($L$3:L31, "1"), "0"), "")</f>
        <v/>
      </c>
      <c r="B31" s="53"/>
      <c r="C31" s="141" t="s">
        <v>306</v>
      </c>
      <c r="D31" s="196"/>
      <c r="E31" s="56"/>
      <c r="F31" s="75"/>
      <c r="G31" s="411"/>
      <c r="H31" s="109"/>
      <c r="I31" s="110"/>
      <c r="J31" s="110"/>
      <c r="K31" s="110"/>
    </row>
    <row r="32" spans="1:14" s="43" customFormat="1" ht="30" customHeight="1" x14ac:dyDescent="0.3">
      <c r="A32" s="184" t="str">
        <f>IF(L32=1,"CBAS-"&amp;TEXT(COUNTIF($L$3:L32, "1"), "0"), "")</f>
        <v>CBAS-21</v>
      </c>
      <c r="B32" s="401" t="s">
        <v>18</v>
      </c>
      <c r="C32" s="164" t="s">
        <v>307</v>
      </c>
      <c r="D32" s="197"/>
      <c r="E32" s="86"/>
      <c r="F32" s="88"/>
      <c r="G32" s="82" t="s">
        <v>67</v>
      </c>
      <c r="H32" s="109"/>
      <c r="I32" s="110">
        <f>IF(NOT(ISBLANK($B32)),VLOOKUP($B32,specdata,2,FALSE()),"")</f>
        <v>0</v>
      </c>
      <c r="J32" s="110">
        <f>VLOOKUP(G32,AvailabilityData,2,FALSE())</f>
        <v>0</v>
      </c>
      <c r="K32" s="110">
        <f>I32*J32</f>
        <v>0</v>
      </c>
      <c r="L32" s="43">
        <v>1</v>
      </c>
      <c r="N32" s="51" t="s">
        <v>78</v>
      </c>
    </row>
    <row r="33" spans="1:14" s="43" customFormat="1" ht="30" customHeight="1" x14ac:dyDescent="0.3">
      <c r="A33" s="184" t="str">
        <f>IF(L33=1,"CBAS-"&amp;TEXT(COUNTIF($L$3:L33, "1"), "0"), "")</f>
        <v>CBAS-22</v>
      </c>
      <c r="B33" s="401" t="s">
        <v>18</v>
      </c>
      <c r="C33" s="106" t="s">
        <v>308</v>
      </c>
      <c r="D33" s="197"/>
      <c r="E33" s="86"/>
      <c r="F33" s="88"/>
      <c r="G33" s="82" t="s">
        <v>67</v>
      </c>
      <c r="H33" s="109"/>
      <c r="I33" s="110">
        <f>IF(NOT(ISBLANK($B33)),VLOOKUP($B33,specdata,2,FALSE()),"")</f>
        <v>0</v>
      </c>
      <c r="J33" s="110">
        <f>VLOOKUP(G33,AvailabilityData,2,FALSE())</f>
        <v>0</v>
      </c>
      <c r="K33" s="110">
        <f>I33*J33</f>
        <v>0</v>
      </c>
      <c r="L33" s="43">
        <v>1</v>
      </c>
      <c r="N33" s="51" t="s">
        <v>87</v>
      </c>
    </row>
    <row r="34" spans="1:14" s="43" customFormat="1" ht="31.2" x14ac:dyDescent="0.3">
      <c r="A34" s="184" t="str">
        <f>IF(L34=1,"CBAS-"&amp;TEXT(COUNTIF($L$3:L34, "1"), "0"), "")</f>
        <v>CBAS-23</v>
      </c>
      <c r="B34" s="400" t="s">
        <v>18</v>
      </c>
      <c r="C34" s="95" t="s">
        <v>309</v>
      </c>
      <c r="D34" s="187"/>
      <c r="E34" s="86"/>
      <c r="F34" s="87"/>
      <c r="G34" s="88" t="s">
        <v>67</v>
      </c>
      <c r="H34" s="109"/>
      <c r="I34" s="110">
        <f>IF(NOT(ISBLANK($B34)),VLOOKUP($B34,specdata,2,FALSE()),"")</f>
        <v>0</v>
      </c>
      <c r="J34" s="110">
        <f>VLOOKUP(G34,AvailabilityData,2,FALSE())</f>
        <v>0</v>
      </c>
      <c r="K34" s="110">
        <f>I34*J34</f>
        <v>0</v>
      </c>
      <c r="L34" s="43">
        <v>1</v>
      </c>
      <c r="N34" s="51" t="s">
        <v>87</v>
      </c>
    </row>
    <row r="35" spans="1:14" s="43" customFormat="1" ht="31.2" x14ac:dyDescent="0.3">
      <c r="A35" s="184" t="str">
        <f>IF(L35=1,"CBAS-"&amp;TEXT(COUNTIF($L$3:L35, "1"), "0"), "")</f>
        <v>CBAS-24</v>
      </c>
      <c r="B35" s="400" t="s">
        <v>18</v>
      </c>
      <c r="C35" s="95" t="s">
        <v>310</v>
      </c>
      <c r="D35" s="187"/>
      <c r="E35" s="86"/>
      <c r="F35" s="87"/>
      <c r="G35" s="88" t="s">
        <v>67</v>
      </c>
      <c r="H35" s="109"/>
      <c r="I35" s="110">
        <f>IF(NOT(ISBLANK($B35)),VLOOKUP($B35,specdata,2,FALSE()),"")</f>
        <v>0</v>
      </c>
      <c r="J35" s="110">
        <f>VLOOKUP(G35,AvailabilityData,2,FALSE())</f>
        <v>0</v>
      </c>
      <c r="K35" s="110">
        <f>I35*J35</f>
        <v>0</v>
      </c>
      <c r="L35" s="43">
        <v>1</v>
      </c>
      <c r="N35" s="51" t="s">
        <v>87</v>
      </c>
    </row>
    <row r="36" spans="1:14" s="43" customFormat="1" ht="31.2" x14ac:dyDescent="0.3">
      <c r="A36" s="184" t="str">
        <f>IF(L36=1,"CBAS-"&amp;TEXT(COUNTIF($L$3:L36, "1"), "0"), "")</f>
        <v>CBAS-25</v>
      </c>
      <c r="B36" s="401" t="s">
        <v>18</v>
      </c>
      <c r="C36" s="95" t="s">
        <v>311</v>
      </c>
      <c r="D36" s="190"/>
      <c r="E36" s="100"/>
      <c r="F36" s="101"/>
      <c r="G36" s="88" t="s">
        <v>67</v>
      </c>
      <c r="H36" s="109"/>
      <c r="I36" s="110">
        <f>IF(NOT(ISBLANK($B36)),VLOOKUP($B36,specdata,2,FALSE()),"")</f>
        <v>0</v>
      </c>
      <c r="J36" s="110">
        <f>VLOOKUP(G36,AvailabilityData,2,FALSE())</f>
        <v>0</v>
      </c>
      <c r="K36" s="110">
        <f>I36*J36</f>
        <v>0</v>
      </c>
      <c r="L36" s="43">
        <v>1</v>
      </c>
      <c r="N36" s="51" t="s">
        <v>87</v>
      </c>
    </row>
    <row r="37" spans="1:14" s="43" customFormat="1" x14ac:dyDescent="0.3">
      <c r="A37" s="53" t="str">
        <f>IF(L37=1,"CBAS-"&amp;TEXT(COUNTIF($L$3:L37, "1"), "0"), "")</f>
        <v/>
      </c>
      <c r="B37" s="53"/>
      <c r="C37" s="144" t="s">
        <v>312</v>
      </c>
      <c r="D37" s="196"/>
      <c r="E37" s="56"/>
      <c r="F37" s="75"/>
      <c r="G37" s="411"/>
      <c r="H37" s="109"/>
      <c r="I37" s="110"/>
      <c r="J37" s="110"/>
      <c r="K37" s="110"/>
    </row>
    <row r="38" spans="1:14" s="43" customFormat="1" ht="30" customHeight="1" x14ac:dyDescent="0.3">
      <c r="A38" s="184" t="str">
        <f>IF(L38=1,"CBAS-"&amp;TEXT(COUNTIF($L$3:L38, "1"), "0"), "")</f>
        <v>CBAS-26</v>
      </c>
      <c r="B38" s="401" t="s">
        <v>18</v>
      </c>
      <c r="C38" s="119" t="s">
        <v>313</v>
      </c>
      <c r="D38" s="198"/>
      <c r="E38" s="80"/>
      <c r="F38" s="81"/>
      <c r="G38" s="82" t="s">
        <v>67</v>
      </c>
      <c r="H38" s="109"/>
      <c r="I38" s="110">
        <f>IF(NOT(ISBLANK($B38)),VLOOKUP($B38,specdata,2,FALSE()),"")</f>
        <v>0</v>
      </c>
      <c r="J38" s="110">
        <f>VLOOKUP(G38,AvailabilityData,2,FALSE())</f>
        <v>0</v>
      </c>
      <c r="K38" s="110">
        <f>I38*J38</f>
        <v>0</v>
      </c>
      <c r="L38" s="43">
        <v>1</v>
      </c>
      <c r="N38" s="51" t="s">
        <v>78</v>
      </c>
    </row>
    <row r="39" spans="1:14" s="43" customFormat="1" ht="30" customHeight="1" x14ac:dyDescent="0.3">
      <c r="A39" s="184" t="str">
        <f>IF(L39=1,"CBAS-"&amp;TEXT(COUNTIF($L$3:L39, "1"), "0"), "")</f>
        <v>CBAS-27</v>
      </c>
      <c r="B39" s="400" t="s">
        <v>18</v>
      </c>
      <c r="C39" s="95" t="s">
        <v>314</v>
      </c>
      <c r="D39" s="190"/>
      <c r="E39" s="86"/>
      <c r="F39" s="87"/>
      <c r="G39" s="88" t="s">
        <v>67</v>
      </c>
      <c r="H39" s="109"/>
      <c r="I39" s="110">
        <f>IF(NOT(ISBLANK($B39)),VLOOKUP($B39,specdata,2,FALSE()),"")</f>
        <v>0</v>
      </c>
      <c r="J39" s="110">
        <f>VLOOKUP(G39,AvailabilityData,2,FALSE())</f>
        <v>0</v>
      </c>
      <c r="K39" s="110">
        <f>I39*J39</f>
        <v>0</v>
      </c>
      <c r="L39" s="43">
        <v>1</v>
      </c>
      <c r="N39" s="51" t="s">
        <v>78</v>
      </c>
    </row>
    <row r="40" spans="1:14" s="43" customFormat="1" ht="30" customHeight="1" x14ac:dyDescent="0.3">
      <c r="A40" s="184" t="str">
        <f>IF(L40=1,"CBAS-"&amp;TEXT(COUNTIF($L$3:L40, "1"), "0"), "")</f>
        <v>CBAS-28</v>
      </c>
      <c r="B40" s="401" t="s">
        <v>18</v>
      </c>
      <c r="C40" s="95" t="s">
        <v>315</v>
      </c>
      <c r="D40" s="99"/>
      <c r="E40" s="100"/>
      <c r="F40" s="101"/>
      <c r="G40" s="88" t="s">
        <v>67</v>
      </c>
      <c r="H40" s="109"/>
      <c r="I40" s="110">
        <f>IF(NOT(ISBLANK($B40)),VLOOKUP($B40,specdata,2,FALSE()),"")</f>
        <v>0</v>
      </c>
      <c r="J40" s="110">
        <f>VLOOKUP(G40,AvailabilityData,2,FALSE())</f>
        <v>0</v>
      </c>
      <c r="K40" s="110">
        <f>I40*J40</f>
        <v>0</v>
      </c>
      <c r="L40" s="43">
        <v>1</v>
      </c>
      <c r="N40" s="51" t="s">
        <v>78</v>
      </c>
    </row>
    <row r="41" spans="1:14" s="43" customFormat="1" x14ac:dyDescent="0.3">
      <c r="A41" s="53" t="str">
        <f>IF(L41=1,"CBAS-"&amp;TEXT(COUNTIF($L$3:L41, "1"), "0"), "")</f>
        <v/>
      </c>
      <c r="B41" s="53"/>
      <c r="C41" s="144" t="s">
        <v>316</v>
      </c>
      <c r="D41" s="74"/>
      <c r="E41" s="56"/>
      <c r="F41" s="75"/>
      <c r="G41" s="411"/>
      <c r="H41" s="109"/>
      <c r="I41" s="110"/>
      <c r="J41" s="110"/>
      <c r="K41" s="110"/>
    </row>
    <row r="42" spans="1:14" s="43" customFormat="1" ht="30" customHeight="1" x14ac:dyDescent="0.3">
      <c r="A42" s="184" t="str">
        <f>IF(L42=1,"CBAS-"&amp;TEXT(COUNTIF($L$3:L42, "1"), "0"), "")</f>
        <v>CBAS-29</v>
      </c>
      <c r="B42" s="402" t="s">
        <v>18</v>
      </c>
      <c r="C42" s="119" t="s">
        <v>317</v>
      </c>
      <c r="D42" s="79"/>
      <c r="E42" s="80"/>
      <c r="F42" s="81"/>
      <c r="G42" s="82" t="s">
        <v>67</v>
      </c>
      <c r="H42" s="109"/>
      <c r="I42" s="110">
        <f t="shared" ref="I42:I48" si="3">IF(NOT(ISBLANK($B42)),VLOOKUP($B42,specdata,2,FALSE()),"")</f>
        <v>0</v>
      </c>
      <c r="J42" s="110">
        <f t="shared" ref="J42:J48" si="4">VLOOKUP(G42,AvailabilityData,2,FALSE())</f>
        <v>0</v>
      </c>
      <c r="K42" s="110">
        <f t="shared" ref="K42:K48" si="5">I42*J42</f>
        <v>0</v>
      </c>
      <c r="L42" s="43">
        <v>1</v>
      </c>
      <c r="N42" s="51" t="s">
        <v>78</v>
      </c>
    </row>
    <row r="43" spans="1:14" s="43" customFormat="1" ht="62.4" x14ac:dyDescent="0.3">
      <c r="A43" s="184" t="str">
        <f>IF(L43=1,"CBAS-"&amp;TEXT(COUNTIF($L$3:L43, "1"), "0"), "")</f>
        <v>CBAS-30</v>
      </c>
      <c r="B43" s="400" t="s">
        <v>18</v>
      </c>
      <c r="C43" s="95" t="s">
        <v>318</v>
      </c>
      <c r="D43" s="85"/>
      <c r="E43" s="86"/>
      <c r="F43" s="87"/>
      <c r="G43" s="88" t="s">
        <v>67</v>
      </c>
      <c r="H43" s="109"/>
      <c r="I43" s="110">
        <f t="shared" si="3"/>
        <v>0</v>
      </c>
      <c r="J43" s="110">
        <f t="shared" si="4"/>
        <v>0</v>
      </c>
      <c r="K43" s="110">
        <f t="shared" si="5"/>
        <v>0</v>
      </c>
      <c r="L43" s="43">
        <v>1</v>
      </c>
      <c r="N43" s="51" t="s">
        <v>78</v>
      </c>
    </row>
    <row r="44" spans="1:14" s="43" customFormat="1" ht="31.2" x14ac:dyDescent="0.3">
      <c r="A44" s="184" t="str">
        <f>IF(L44=1,"CBAS-"&amp;TEXT(COUNTIF($L$3:L44, "1"), "0"), "")</f>
        <v>CBAS-31</v>
      </c>
      <c r="B44" s="400" t="s">
        <v>18</v>
      </c>
      <c r="C44" s="95" t="s">
        <v>319</v>
      </c>
      <c r="D44" s="85"/>
      <c r="E44" s="86"/>
      <c r="F44" s="87"/>
      <c r="G44" s="88" t="s">
        <v>67</v>
      </c>
      <c r="H44" s="109"/>
      <c r="I44" s="110">
        <f t="shared" si="3"/>
        <v>0</v>
      </c>
      <c r="J44" s="110">
        <f t="shared" si="4"/>
        <v>0</v>
      </c>
      <c r="K44" s="110">
        <f t="shared" si="5"/>
        <v>0</v>
      </c>
      <c r="L44" s="43">
        <v>1</v>
      </c>
      <c r="N44" s="51" t="s">
        <v>78</v>
      </c>
    </row>
    <row r="45" spans="1:14" s="43" customFormat="1" ht="31.2" x14ac:dyDescent="0.3">
      <c r="A45" s="184" t="str">
        <f>IF(L45=1,"CBAS-"&amp;TEXT(COUNTIF($L$3:L45, "1"), "0"), "")</f>
        <v>CBAS-32</v>
      </c>
      <c r="B45" s="400" t="s">
        <v>18</v>
      </c>
      <c r="C45" s="95" t="s">
        <v>320</v>
      </c>
      <c r="D45" s="85"/>
      <c r="E45" s="86"/>
      <c r="F45" s="87"/>
      <c r="G45" s="88" t="s">
        <v>67</v>
      </c>
      <c r="H45" s="109"/>
      <c r="I45" s="110">
        <f t="shared" si="3"/>
        <v>0</v>
      </c>
      <c r="J45" s="110">
        <f t="shared" si="4"/>
        <v>0</v>
      </c>
      <c r="K45" s="110">
        <f t="shared" si="5"/>
        <v>0</v>
      </c>
      <c r="L45" s="43">
        <v>1</v>
      </c>
      <c r="N45" s="51" t="s">
        <v>78</v>
      </c>
    </row>
    <row r="46" spans="1:14" s="43" customFormat="1" ht="31.2" x14ac:dyDescent="0.3">
      <c r="A46" s="184" t="str">
        <f>IF(L46=1,"CBAS-"&amp;TEXT(COUNTIF($L$3:L46, "1"), "0"), "")</f>
        <v>CBAS-33</v>
      </c>
      <c r="B46" s="400" t="s">
        <v>18</v>
      </c>
      <c r="C46" s="95" t="s">
        <v>321</v>
      </c>
      <c r="D46" s="85"/>
      <c r="E46" s="86"/>
      <c r="F46" s="87"/>
      <c r="G46" s="88" t="s">
        <v>67</v>
      </c>
      <c r="H46" s="109"/>
      <c r="I46" s="110">
        <f t="shared" si="3"/>
        <v>0</v>
      </c>
      <c r="J46" s="110">
        <f t="shared" si="4"/>
        <v>0</v>
      </c>
      <c r="K46" s="110">
        <f t="shared" si="5"/>
        <v>0</v>
      </c>
      <c r="L46" s="43">
        <v>1</v>
      </c>
      <c r="N46" s="51" t="s">
        <v>78</v>
      </c>
    </row>
    <row r="47" spans="1:14" s="43" customFormat="1" ht="30" customHeight="1" x14ac:dyDescent="0.3">
      <c r="A47" s="184" t="str">
        <f>IF(L47=1,"CBAS-"&amp;TEXT(COUNTIF($L$3:L47, "1"), "0"), "")</f>
        <v>CBAS-34</v>
      </c>
      <c r="B47" s="400" t="s">
        <v>18</v>
      </c>
      <c r="C47" s="95" t="s">
        <v>322</v>
      </c>
      <c r="D47" s="85"/>
      <c r="E47" s="86"/>
      <c r="F47" s="87"/>
      <c r="G47" s="88" t="s">
        <v>67</v>
      </c>
      <c r="H47" s="109"/>
      <c r="I47" s="110">
        <f t="shared" si="3"/>
        <v>0</v>
      </c>
      <c r="J47" s="110">
        <f t="shared" si="4"/>
        <v>0</v>
      </c>
      <c r="K47" s="110">
        <f t="shared" si="5"/>
        <v>0</v>
      </c>
      <c r="L47" s="43">
        <v>1</v>
      </c>
      <c r="N47" s="51" t="s">
        <v>78</v>
      </c>
    </row>
    <row r="48" spans="1:14" s="43" customFormat="1" ht="30" customHeight="1" x14ac:dyDescent="0.3">
      <c r="A48" s="184" t="str">
        <f>IF(L48=1,"CBAS-"&amp;TEXT(COUNTIF($L$3:L48, "1"), "0"), "")</f>
        <v>CBAS-35</v>
      </c>
      <c r="B48" s="401" t="s">
        <v>18</v>
      </c>
      <c r="C48" s="95" t="s">
        <v>323</v>
      </c>
      <c r="D48" s="99"/>
      <c r="E48" s="100"/>
      <c r="F48" s="101"/>
      <c r="G48" s="88" t="s">
        <v>67</v>
      </c>
      <c r="H48" s="109"/>
      <c r="I48" s="110">
        <f t="shared" si="3"/>
        <v>0</v>
      </c>
      <c r="J48" s="110">
        <f t="shared" si="4"/>
        <v>0</v>
      </c>
      <c r="K48" s="110">
        <f t="shared" si="5"/>
        <v>0</v>
      </c>
      <c r="L48" s="43">
        <v>1</v>
      </c>
      <c r="N48" s="51" t="s">
        <v>78</v>
      </c>
    </row>
    <row r="49" spans="1:14" s="43" customFormat="1" x14ac:dyDescent="0.3">
      <c r="A49" s="53" t="str">
        <f>IF(L49=1,"CBAS-"&amp;TEXT(COUNTIF($L$3:L49, "1"), "0"), "")</f>
        <v/>
      </c>
      <c r="B49" s="53"/>
      <c r="C49" s="144" t="s">
        <v>324</v>
      </c>
      <c r="D49" s="74"/>
      <c r="E49" s="56"/>
      <c r="F49" s="75"/>
      <c r="G49" s="411"/>
      <c r="H49" s="109"/>
      <c r="I49" s="110"/>
      <c r="J49" s="110"/>
      <c r="K49" s="110"/>
    </row>
    <row r="50" spans="1:14" s="43" customFormat="1" ht="46.8" x14ac:dyDescent="0.3">
      <c r="A50" s="184" t="str">
        <f>IF(L50=1,"CBAS-"&amp;TEXT(COUNTIF($L$3:L50, "1"), "0"), "")</f>
        <v>CBAS-36</v>
      </c>
      <c r="B50" s="402" t="s">
        <v>18</v>
      </c>
      <c r="C50" s="119" t="s">
        <v>325</v>
      </c>
      <c r="D50" s="79"/>
      <c r="E50" s="80"/>
      <c r="F50" s="81"/>
      <c r="G50" s="82" t="s">
        <v>67</v>
      </c>
      <c r="H50" s="109"/>
      <c r="I50" s="110">
        <f>IF(NOT(ISBLANK($B50)),VLOOKUP($B50,specdata,2,FALSE()),"")</f>
        <v>0</v>
      </c>
      <c r="J50" s="110">
        <f>VLOOKUP(G50,AvailabilityData,2,FALSE())</f>
        <v>0</v>
      </c>
      <c r="K50" s="110">
        <f>I50*J50</f>
        <v>0</v>
      </c>
      <c r="L50" s="43">
        <v>1</v>
      </c>
      <c r="N50" s="51" t="s">
        <v>78</v>
      </c>
    </row>
    <row r="51" spans="1:14" s="43" customFormat="1" ht="31.2" x14ac:dyDescent="0.3">
      <c r="A51" s="184" t="str">
        <f>IF(L51=1,"CBAS-"&amp;TEXT(COUNTIF($L$3:L51, "1"), "0"), "")</f>
        <v>CBAS-37</v>
      </c>
      <c r="B51" s="400" t="s">
        <v>18</v>
      </c>
      <c r="C51" s="95" t="s">
        <v>326</v>
      </c>
      <c r="D51" s="85"/>
      <c r="E51" s="86"/>
      <c r="F51" s="87"/>
      <c r="G51" s="88" t="s">
        <v>67</v>
      </c>
      <c r="H51" s="109"/>
      <c r="I51" s="110">
        <f>IF(NOT(ISBLANK($B51)),VLOOKUP($B51,specdata,2,FALSE()),"")</f>
        <v>0</v>
      </c>
      <c r="J51" s="110">
        <f>VLOOKUP(G51,AvailabilityData,2,FALSE())</f>
        <v>0</v>
      </c>
      <c r="K51" s="110">
        <f>I51*J51</f>
        <v>0</v>
      </c>
      <c r="L51" s="43">
        <v>1</v>
      </c>
      <c r="N51" s="51" t="s">
        <v>78</v>
      </c>
    </row>
    <row r="52" spans="1:14" s="43" customFormat="1" ht="46.8" x14ac:dyDescent="0.3">
      <c r="A52" s="184" t="str">
        <f>IF(L52=1,"CBAS-"&amp;TEXT(COUNTIF($L$3:L52, "1"), "0"), "")</f>
        <v>CBAS-38</v>
      </c>
      <c r="B52" s="400" t="s">
        <v>18</v>
      </c>
      <c r="C52" s="95" t="s">
        <v>327</v>
      </c>
      <c r="D52" s="85"/>
      <c r="E52" s="86"/>
      <c r="F52" s="87"/>
      <c r="G52" s="88" t="s">
        <v>67</v>
      </c>
      <c r="H52" s="109"/>
      <c r="I52" s="110">
        <f>IF(NOT(ISBLANK($B52)),VLOOKUP($B52,specdata,2,FALSE()),"")</f>
        <v>0</v>
      </c>
      <c r="J52" s="110">
        <f>VLOOKUP(G52,AvailabilityData,2,FALSE())</f>
        <v>0</v>
      </c>
      <c r="K52" s="110">
        <f>I52*J52</f>
        <v>0</v>
      </c>
      <c r="L52" s="43">
        <v>1</v>
      </c>
      <c r="N52" s="51" t="s">
        <v>78</v>
      </c>
    </row>
    <row r="53" spans="1:14" s="43" customFormat="1" ht="31.2" x14ac:dyDescent="0.3">
      <c r="A53" s="184" t="str">
        <f>IF(L53=1,"CBAS-"&amp;TEXT(COUNTIF($L$3:L53, "1"), "0"), "")</f>
        <v>CBAS-39</v>
      </c>
      <c r="B53" s="401" t="s">
        <v>18</v>
      </c>
      <c r="C53" s="95" t="s">
        <v>328</v>
      </c>
      <c r="D53" s="99"/>
      <c r="E53" s="100"/>
      <c r="F53" s="101"/>
      <c r="G53" s="88" t="s">
        <v>67</v>
      </c>
      <c r="H53" s="109"/>
      <c r="I53" s="110">
        <f>IF(NOT(ISBLANK($B53)),VLOOKUP($B53,specdata,2,FALSE()),"")</f>
        <v>0</v>
      </c>
      <c r="J53" s="110">
        <f>VLOOKUP(G53,AvailabilityData,2,FALSE())</f>
        <v>0</v>
      </c>
      <c r="K53" s="110">
        <f>I53*J53</f>
        <v>0</v>
      </c>
      <c r="L53" s="43">
        <v>1</v>
      </c>
      <c r="N53" s="51" t="s">
        <v>78</v>
      </c>
    </row>
    <row r="54" spans="1:14" s="43" customFormat="1" x14ac:dyDescent="0.3">
      <c r="A54" s="53" t="str">
        <f>IF(L54=1,"CBAS-"&amp;TEXT(COUNTIF($L$3:L54, "1"), "0"), "")</f>
        <v/>
      </c>
      <c r="B54" s="53"/>
      <c r="C54" s="141" t="s">
        <v>329</v>
      </c>
      <c r="D54" s="74"/>
      <c r="E54" s="56"/>
      <c r="F54" s="75"/>
      <c r="G54" s="411"/>
      <c r="H54" s="109"/>
      <c r="I54" s="110"/>
      <c r="J54" s="110"/>
      <c r="K54" s="110"/>
    </row>
    <row r="55" spans="1:14" s="43" customFormat="1" ht="31.2" x14ac:dyDescent="0.3">
      <c r="A55" s="184" t="str">
        <f>IF(L55=1,"CBAS-"&amp;TEXT(COUNTIF($L$3:L55, "1"), "0"), "")</f>
        <v>CBAS-40</v>
      </c>
      <c r="B55" s="77" t="s">
        <v>10</v>
      </c>
      <c r="C55" s="119" t="s">
        <v>330</v>
      </c>
      <c r="D55" s="79"/>
      <c r="E55" s="80"/>
      <c r="F55" s="81"/>
      <c r="G55" s="82" t="s">
        <v>67</v>
      </c>
      <c r="H55" s="109"/>
      <c r="I55" s="110">
        <f t="shared" ref="I55:I62" si="6">IF(NOT(ISBLANK($B55)),VLOOKUP($B55,specdata,2,FALSE()),"")</f>
        <v>1</v>
      </c>
      <c r="J55" s="110">
        <f t="shared" ref="J55:J62" si="7">VLOOKUP(G55,AvailabilityData,2,FALSE())</f>
        <v>0</v>
      </c>
      <c r="K55" s="110">
        <f t="shared" ref="K55:K62" si="8">I55*J55</f>
        <v>0</v>
      </c>
      <c r="L55" s="43">
        <v>1</v>
      </c>
      <c r="N55" s="51" t="s">
        <v>78</v>
      </c>
    </row>
    <row r="56" spans="1:14" s="43" customFormat="1" ht="31.2" x14ac:dyDescent="0.3">
      <c r="A56" s="184" t="str">
        <f>IF(L56=1,"CBAS-"&amp;TEXT(COUNTIF($L$3:L56, "1"), "0"), "")</f>
        <v>CBAS-41</v>
      </c>
      <c r="B56" s="83" t="s">
        <v>10</v>
      </c>
      <c r="C56" s="95" t="s">
        <v>331</v>
      </c>
      <c r="D56" s="85"/>
      <c r="E56" s="86"/>
      <c r="F56" s="87"/>
      <c r="G56" s="88" t="s">
        <v>67</v>
      </c>
      <c r="H56" s="109"/>
      <c r="I56" s="110">
        <f t="shared" si="6"/>
        <v>1</v>
      </c>
      <c r="J56" s="110">
        <f t="shared" si="7"/>
        <v>0</v>
      </c>
      <c r="K56" s="110">
        <f t="shared" si="8"/>
        <v>0</v>
      </c>
      <c r="L56" s="43">
        <v>1</v>
      </c>
      <c r="N56" s="51" t="s">
        <v>78</v>
      </c>
    </row>
    <row r="57" spans="1:14" s="43" customFormat="1" ht="31.2" x14ac:dyDescent="0.3">
      <c r="A57" s="184" t="str">
        <f>IF(L57=1,"CBAS-"&amp;TEXT(COUNTIF($L$3:L57, "1"), "0"), "")</f>
        <v>CBAS-42</v>
      </c>
      <c r="B57" s="83" t="s">
        <v>10</v>
      </c>
      <c r="C57" s="95" t="s">
        <v>332</v>
      </c>
      <c r="D57" s="85"/>
      <c r="E57" s="86"/>
      <c r="F57" s="87"/>
      <c r="G57" s="88" t="s">
        <v>67</v>
      </c>
      <c r="H57" s="109"/>
      <c r="I57" s="110">
        <f t="shared" si="6"/>
        <v>1</v>
      </c>
      <c r="J57" s="110">
        <f t="shared" si="7"/>
        <v>0</v>
      </c>
      <c r="K57" s="110">
        <f t="shared" si="8"/>
        <v>0</v>
      </c>
      <c r="L57" s="43">
        <v>1</v>
      </c>
      <c r="N57" s="51" t="s">
        <v>78</v>
      </c>
    </row>
    <row r="58" spans="1:14" s="43" customFormat="1" ht="31.2" x14ac:dyDescent="0.3">
      <c r="A58" s="184" t="str">
        <f>IF(L58=1,"CBAS-"&amp;TEXT(COUNTIF($L$3:L58, "1"), "0"), "")</f>
        <v>CBAS-43</v>
      </c>
      <c r="B58" s="83" t="s">
        <v>10</v>
      </c>
      <c r="C58" s="95" t="s">
        <v>333</v>
      </c>
      <c r="D58" s="85"/>
      <c r="E58" s="86"/>
      <c r="F58" s="87"/>
      <c r="G58" s="88" t="s">
        <v>67</v>
      </c>
      <c r="H58" s="109"/>
      <c r="I58" s="110">
        <f t="shared" si="6"/>
        <v>1</v>
      </c>
      <c r="J58" s="110">
        <f t="shared" si="7"/>
        <v>0</v>
      </c>
      <c r="K58" s="110">
        <f t="shared" si="8"/>
        <v>0</v>
      </c>
      <c r="L58" s="43">
        <v>1</v>
      </c>
      <c r="N58" s="51" t="s">
        <v>78</v>
      </c>
    </row>
    <row r="59" spans="1:14" s="43" customFormat="1" ht="31.2" x14ac:dyDescent="0.3">
      <c r="A59" s="184" t="str">
        <f>IF(L59=1,"CBAS-"&amp;TEXT(COUNTIF($L$3:L59, "1"), "0"), "")</f>
        <v>CBAS-44</v>
      </c>
      <c r="B59" s="83" t="s">
        <v>10</v>
      </c>
      <c r="C59" s="95" t="s">
        <v>334</v>
      </c>
      <c r="D59" s="85"/>
      <c r="E59" s="86"/>
      <c r="F59" s="87"/>
      <c r="G59" s="88" t="s">
        <v>67</v>
      </c>
      <c r="H59" s="109"/>
      <c r="I59" s="110">
        <f t="shared" si="6"/>
        <v>1</v>
      </c>
      <c r="J59" s="110">
        <f t="shared" si="7"/>
        <v>0</v>
      </c>
      <c r="K59" s="110">
        <f t="shared" si="8"/>
        <v>0</v>
      </c>
      <c r="L59" s="43">
        <v>1</v>
      </c>
      <c r="N59" s="51" t="s">
        <v>78</v>
      </c>
    </row>
    <row r="60" spans="1:14" s="43" customFormat="1" ht="31.2" x14ac:dyDescent="0.3">
      <c r="A60" s="184" t="str">
        <f>IF(L60=1,"CBAS-"&amp;TEXT(COUNTIF($L$3:L60, "1"), "0"), "")</f>
        <v>CBAS-45</v>
      </c>
      <c r="B60" s="83" t="s">
        <v>10</v>
      </c>
      <c r="C60" s="95" t="s">
        <v>335</v>
      </c>
      <c r="D60" s="85"/>
      <c r="E60" s="86"/>
      <c r="F60" s="87"/>
      <c r="G60" s="88" t="s">
        <v>67</v>
      </c>
      <c r="H60" s="109"/>
      <c r="I60" s="110">
        <f t="shared" si="6"/>
        <v>1</v>
      </c>
      <c r="J60" s="110">
        <f t="shared" si="7"/>
        <v>0</v>
      </c>
      <c r="K60" s="110">
        <f t="shared" si="8"/>
        <v>0</v>
      </c>
      <c r="L60" s="43">
        <v>1</v>
      </c>
      <c r="N60" s="51" t="s">
        <v>78</v>
      </c>
    </row>
    <row r="61" spans="1:14" s="43" customFormat="1" ht="31.2" x14ac:dyDescent="0.3">
      <c r="A61" s="184" t="str">
        <f>IF(L61=1,"CBAS-"&amp;TEXT(COUNTIF($L$3:L61, "1"), "0"), "")</f>
        <v>CBAS-46</v>
      </c>
      <c r="B61" s="83" t="s">
        <v>10</v>
      </c>
      <c r="C61" s="95" t="s">
        <v>336</v>
      </c>
      <c r="D61" s="85"/>
      <c r="E61" s="86"/>
      <c r="F61" s="87"/>
      <c r="G61" s="88" t="s">
        <v>67</v>
      </c>
      <c r="H61" s="109"/>
      <c r="I61" s="110">
        <f t="shared" si="6"/>
        <v>1</v>
      </c>
      <c r="J61" s="110">
        <f t="shared" si="7"/>
        <v>0</v>
      </c>
      <c r="K61" s="110">
        <f t="shared" si="8"/>
        <v>0</v>
      </c>
      <c r="L61" s="43">
        <v>1</v>
      </c>
      <c r="N61" s="51" t="s">
        <v>78</v>
      </c>
    </row>
    <row r="62" spans="1:14" s="43" customFormat="1" ht="46.8" x14ac:dyDescent="0.3">
      <c r="A62" s="184" t="str">
        <f>IF(L62=1,"CBAS-"&amp;TEXT(COUNTIF($L$3:L62, "1"), "0"), "")</f>
        <v>CBAS-47</v>
      </c>
      <c r="B62" s="83" t="s">
        <v>10</v>
      </c>
      <c r="C62" s="95" t="s">
        <v>337</v>
      </c>
      <c r="D62" s="85"/>
      <c r="E62" s="86"/>
      <c r="F62" s="87"/>
      <c r="G62" s="88" t="s">
        <v>67</v>
      </c>
      <c r="H62" s="109"/>
      <c r="I62" s="110">
        <f t="shared" si="6"/>
        <v>1</v>
      </c>
      <c r="J62" s="110">
        <f t="shared" si="7"/>
        <v>0</v>
      </c>
      <c r="K62" s="110">
        <f t="shared" si="8"/>
        <v>0</v>
      </c>
      <c r="L62" s="43">
        <v>1</v>
      </c>
      <c r="N62" s="51" t="s">
        <v>78</v>
      </c>
    </row>
    <row r="63" spans="1:14" s="43" customFormat="1" x14ac:dyDescent="0.3">
      <c r="A63" s="53" t="str">
        <f>IF(L63=1,"CBAS-"&amp;TEXT(COUNTIF($L$3:L63, "1"), "0"), "")</f>
        <v/>
      </c>
      <c r="B63" s="53"/>
      <c r="C63" s="141" t="s">
        <v>338</v>
      </c>
      <c r="D63" s="74"/>
      <c r="E63" s="56"/>
      <c r="F63" s="75"/>
      <c r="G63" s="411"/>
      <c r="H63" s="109"/>
      <c r="I63" s="110"/>
      <c r="J63" s="110"/>
      <c r="K63" s="110"/>
    </row>
    <row r="64" spans="1:14" s="43" customFormat="1" ht="78" x14ac:dyDescent="0.3">
      <c r="A64" s="184" t="str">
        <f>IF(L64=1,"CBAS-"&amp;TEXT(COUNTIF($L$3:L64, "1"), "0"), "")</f>
        <v>CBAS-48</v>
      </c>
      <c r="B64" s="77" t="s">
        <v>10</v>
      </c>
      <c r="C64" s="119" t="s">
        <v>339</v>
      </c>
      <c r="D64" s="79"/>
      <c r="E64" s="80"/>
      <c r="F64" s="81"/>
      <c r="G64" s="82" t="s">
        <v>67</v>
      </c>
      <c r="H64" s="109"/>
      <c r="I64" s="110">
        <f t="shared" ref="I64:I73" si="9">IF(NOT(ISBLANK($B64)),VLOOKUP($B64,specdata,2,FALSE()),"")</f>
        <v>1</v>
      </c>
      <c r="J64" s="110">
        <f t="shared" ref="J64:J73" si="10">VLOOKUP(G64,AvailabilityData,2,FALSE())</f>
        <v>0</v>
      </c>
      <c r="K64" s="110">
        <f t="shared" ref="K64:K73" si="11">I64*J64</f>
        <v>0</v>
      </c>
      <c r="L64" s="43">
        <v>1</v>
      </c>
      <c r="N64" s="51" t="s">
        <v>78</v>
      </c>
    </row>
    <row r="65" spans="1:14" s="43" customFormat="1" ht="46.8" x14ac:dyDescent="0.3">
      <c r="A65" s="184" t="str">
        <f>IF(L65=1,"CBAS-"&amp;TEXT(COUNTIF($L$3:L65, "1"), "0"), "")</f>
        <v>CBAS-49</v>
      </c>
      <c r="B65" s="83" t="s">
        <v>10</v>
      </c>
      <c r="C65" s="95" t="s">
        <v>340</v>
      </c>
      <c r="D65" s="85"/>
      <c r="E65" s="86"/>
      <c r="F65" s="87"/>
      <c r="G65" s="88" t="s">
        <v>67</v>
      </c>
      <c r="H65" s="109"/>
      <c r="I65" s="110">
        <f t="shared" si="9"/>
        <v>1</v>
      </c>
      <c r="J65" s="110">
        <f t="shared" si="10"/>
        <v>0</v>
      </c>
      <c r="K65" s="110">
        <f t="shared" si="11"/>
        <v>0</v>
      </c>
      <c r="L65" s="43">
        <v>1</v>
      </c>
      <c r="N65" s="51" t="s">
        <v>78</v>
      </c>
    </row>
    <row r="66" spans="1:14" s="43" customFormat="1" ht="46.8" x14ac:dyDescent="0.3">
      <c r="A66" s="184" t="str">
        <f>IF(L66=1,"CBAS-"&amp;TEXT(COUNTIF($L$3:L66, "1"), "0"), "")</f>
        <v>CBAS-50</v>
      </c>
      <c r="B66" s="83" t="s">
        <v>10</v>
      </c>
      <c r="C66" s="95" t="s">
        <v>341</v>
      </c>
      <c r="D66" s="85"/>
      <c r="E66" s="86"/>
      <c r="F66" s="87"/>
      <c r="G66" s="88" t="s">
        <v>67</v>
      </c>
      <c r="H66" s="109"/>
      <c r="I66" s="110">
        <f t="shared" si="9"/>
        <v>1</v>
      </c>
      <c r="J66" s="110">
        <f t="shared" si="10"/>
        <v>0</v>
      </c>
      <c r="K66" s="110">
        <f t="shared" si="11"/>
        <v>0</v>
      </c>
      <c r="L66" s="43">
        <v>1</v>
      </c>
      <c r="N66" s="51" t="s">
        <v>78</v>
      </c>
    </row>
    <row r="67" spans="1:14" s="43" customFormat="1" ht="31.2" x14ac:dyDescent="0.3">
      <c r="A67" s="184" t="str">
        <f>IF(L67=1,"CBAS-"&amp;TEXT(COUNTIF($L$3:L67, "1"), "0"), "")</f>
        <v>CBAS-51</v>
      </c>
      <c r="B67" s="83" t="s">
        <v>10</v>
      </c>
      <c r="C67" s="95" t="s">
        <v>342</v>
      </c>
      <c r="D67" s="85"/>
      <c r="E67" s="86"/>
      <c r="F67" s="87"/>
      <c r="G67" s="88" t="s">
        <v>67</v>
      </c>
      <c r="H67" s="109"/>
      <c r="I67" s="110">
        <f t="shared" si="9"/>
        <v>1</v>
      </c>
      <c r="J67" s="110">
        <f t="shared" si="10"/>
        <v>0</v>
      </c>
      <c r="K67" s="110">
        <f t="shared" si="11"/>
        <v>0</v>
      </c>
      <c r="L67" s="43">
        <v>1</v>
      </c>
      <c r="N67" s="51" t="s">
        <v>78</v>
      </c>
    </row>
    <row r="68" spans="1:14" s="43" customFormat="1" ht="31.2" x14ac:dyDescent="0.3">
      <c r="A68" s="184" t="str">
        <f>IF(L68=1,"CBAS-"&amp;TEXT(COUNTIF($L$3:L68, "1"), "0"), "")</f>
        <v>CBAS-52</v>
      </c>
      <c r="B68" s="83" t="s">
        <v>10</v>
      </c>
      <c r="C68" s="95" t="s">
        <v>343</v>
      </c>
      <c r="D68" s="85"/>
      <c r="E68" s="86"/>
      <c r="F68" s="87"/>
      <c r="G68" s="88" t="s">
        <v>67</v>
      </c>
      <c r="H68" s="109"/>
      <c r="I68" s="110">
        <f t="shared" si="9"/>
        <v>1</v>
      </c>
      <c r="J68" s="110">
        <f t="shared" si="10"/>
        <v>0</v>
      </c>
      <c r="K68" s="110">
        <f t="shared" si="11"/>
        <v>0</v>
      </c>
      <c r="L68" s="43">
        <v>1</v>
      </c>
      <c r="N68" s="51" t="s">
        <v>78</v>
      </c>
    </row>
    <row r="69" spans="1:14" s="43" customFormat="1" ht="31.2" x14ac:dyDescent="0.3">
      <c r="A69" s="184" t="str">
        <f>IF(L69=1,"CBAS-"&amp;TEXT(COUNTIF($L$3:L69, "1"), "0"), "")</f>
        <v>CBAS-53</v>
      </c>
      <c r="B69" s="83" t="s">
        <v>10</v>
      </c>
      <c r="C69" s="95" t="s">
        <v>344</v>
      </c>
      <c r="D69" s="85"/>
      <c r="E69" s="86"/>
      <c r="F69" s="87"/>
      <c r="G69" s="88" t="s">
        <v>67</v>
      </c>
      <c r="H69" s="109"/>
      <c r="I69" s="110">
        <f t="shared" si="9"/>
        <v>1</v>
      </c>
      <c r="J69" s="110">
        <f t="shared" si="10"/>
        <v>0</v>
      </c>
      <c r="K69" s="110">
        <f t="shared" si="11"/>
        <v>0</v>
      </c>
      <c r="L69" s="43">
        <v>1</v>
      </c>
      <c r="N69" s="51" t="s">
        <v>78</v>
      </c>
    </row>
    <row r="70" spans="1:14" s="43" customFormat="1" ht="31.2" x14ac:dyDescent="0.3">
      <c r="A70" s="184" t="str">
        <f>IF(L70=1,"CBAS-"&amp;TEXT(COUNTIF($L$3:L70, "1"), "0"), "")</f>
        <v>CBAS-54</v>
      </c>
      <c r="B70" s="83" t="s">
        <v>10</v>
      </c>
      <c r="C70" s="95" t="s">
        <v>345</v>
      </c>
      <c r="D70" s="85"/>
      <c r="E70" s="86"/>
      <c r="F70" s="87"/>
      <c r="G70" s="88" t="s">
        <v>67</v>
      </c>
      <c r="H70" s="109"/>
      <c r="I70" s="110">
        <f t="shared" si="9"/>
        <v>1</v>
      </c>
      <c r="J70" s="110">
        <f t="shared" si="10"/>
        <v>0</v>
      </c>
      <c r="K70" s="110">
        <f t="shared" si="11"/>
        <v>0</v>
      </c>
      <c r="L70" s="43">
        <v>1</v>
      </c>
      <c r="N70" s="51" t="s">
        <v>78</v>
      </c>
    </row>
    <row r="71" spans="1:14" s="43" customFormat="1" ht="31.2" x14ac:dyDescent="0.3">
      <c r="A71" s="184" t="str">
        <f>IF(L71=1,"CBAS-"&amp;TEXT(COUNTIF($L$3:L71, "1"), "0"), "")</f>
        <v>CBAS-55</v>
      </c>
      <c r="B71" s="83" t="s">
        <v>10</v>
      </c>
      <c r="C71" s="95" t="s">
        <v>346</v>
      </c>
      <c r="D71" s="85"/>
      <c r="E71" s="86"/>
      <c r="F71" s="87"/>
      <c r="G71" s="88" t="s">
        <v>67</v>
      </c>
      <c r="H71" s="109"/>
      <c r="I71" s="110">
        <f t="shared" si="9"/>
        <v>1</v>
      </c>
      <c r="J71" s="110">
        <f t="shared" si="10"/>
        <v>0</v>
      </c>
      <c r="K71" s="110">
        <f t="shared" si="11"/>
        <v>0</v>
      </c>
      <c r="L71" s="43">
        <v>1</v>
      </c>
      <c r="N71" s="51" t="s">
        <v>78</v>
      </c>
    </row>
    <row r="72" spans="1:14" s="43" customFormat="1" ht="31.2" x14ac:dyDescent="0.3">
      <c r="A72" s="184" t="str">
        <f>IF(L72=1,"CBAS-"&amp;TEXT(COUNTIF($L$3:L72, "1"), "0"), "")</f>
        <v>CBAS-56</v>
      </c>
      <c r="B72" s="98" t="s">
        <v>10</v>
      </c>
      <c r="C72" s="95" t="s">
        <v>347</v>
      </c>
      <c r="D72" s="85"/>
      <c r="E72" s="86"/>
      <c r="F72" s="87"/>
      <c r="G72" s="88" t="s">
        <v>67</v>
      </c>
      <c r="H72" s="109"/>
      <c r="I72" s="110">
        <f t="shared" si="9"/>
        <v>1</v>
      </c>
      <c r="J72" s="110">
        <f t="shared" si="10"/>
        <v>0</v>
      </c>
      <c r="K72" s="110">
        <f t="shared" si="11"/>
        <v>0</v>
      </c>
      <c r="L72" s="43">
        <v>1</v>
      </c>
      <c r="N72" s="51" t="s">
        <v>78</v>
      </c>
    </row>
    <row r="73" spans="1:14" s="43" customFormat="1" ht="30" customHeight="1" x14ac:dyDescent="0.3">
      <c r="A73" s="184" t="str">
        <f>IF(L73=1,"CBAS-"&amp;TEXT(COUNTIF($L$3:L73, "1"), "0"), "")</f>
        <v>CBAS-57</v>
      </c>
      <c r="B73" s="83" t="s">
        <v>10</v>
      </c>
      <c r="C73" s="95" t="s">
        <v>348</v>
      </c>
      <c r="D73" s="85"/>
      <c r="E73" s="86"/>
      <c r="F73" s="87"/>
      <c r="G73" s="88" t="s">
        <v>67</v>
      </c>
      <c r="H73" s="109"/>
      <c r="I73" s="110">
        <f t="shared" si="9"/>
        <v>1</v>
      </c>
      <c r="J73" s="110">
        <f t="shared" si="10"/>
        <v>0</v>
      </c>
      <c r="K73" s="110">
        <f t="shared" si="11"/>
        <v>0</v>
      </c>
      <c r="L73" s="43">
        <v>1</v>
      </c>
      <c r="N73" s="51" t="s">
        <v>78</v>
      </c>
    </row>
    <row r="74" spans="1:14" s="43" customFormat="1" x14ac:dyDescent="0.3">
      <c r="A74" s="53" t="str">
        <f>IF(L74=1,"CBAS-"&amp;TEXT(COUNTIF($L$3:L74, "1"), "0"), "")</f>
        <v/>
      </c>
      <c r="B74" s="53"/>
      <c r="C74" s="141" t="s">
        <v>349</v>
      </c>
      <c r="D74" s="74"/>
      <c r="E74" s="56"/>
      <c r="F74" s="75"/>
      <c r="G74" s="411"/>
      <c r="H74" s="109"/>
      <c r="I74" s="110"/>
      <c r="J74" s="110"/>
      <c r="K74" s="110"/>
    </row>
    <row r="75" spans="1:14" s="43" customFormat="1" ht="31.2" x14ac:dyDescent="0.3">
      <c r="A75" s="184" t="str">
        <f>IF(L75=1,"CBAS-"&amp;TEXT(COUNTIF($L$3:L75, "1"), "0"), "")</f>
        <v>CBAS-58</v>
      </c>
      <c r="B75" s="112" t="s">
        <v>10</v>
      </c>
      <c r="C75" s="119" t="s">
        <v>350</v>
      </c>
      <c r="D75" s="114"/>
      <c r="E75" s="115"/>
      <c r="F75" s="116"/>
      <c r="G75" s="88" t="s">
        <v>67</v>
      </c>
      <c r="H75" s="109"/>
      <c r="I75" s="110">
        <f>IF(NOT(ISBLANK($B75)),VLOOKUP($B75,specdata,2,FALSE()),"")</f>
        <v>1</v>
      </c>
      <c r="J75" s="110">
        <f>VLOOKUP(G75,AvailabilityData,2,FALSE())</f>
        <v>0</v>
      </c>
      <c r="K75" s="110">
        <f>I75*J75</f>
        <v>0</v>
      </c>
      <c r="L75" s="43">
        <v>1</v>
      </c>
      <c r="N75" s="51" t="s">
        <v>78</v>
      </c>
    </row>
    <row r="76" spans="1:14" s="43" customFormat="1" x14ac:dyDescent="0.3">
      <c r="A76" s="53" t="str">
        <f>IF(L76=1,"CBAS-"&amp;TEXT(COUNTIF($L$3:L76, "1"), "0"), "")</f>
        <v/>
      </c>
      <c r="B76" s="53"/>
      <c r="C76" s="144" t="s">
        <v>351</v>
      </c>
      <c r="D76" s="74"/>
      <c r="E76" s="56"/>
      <c r="F76" s="75"/>
      <c r="G76" s="411"/>
      <c r="H76" s="109"/>
      <c r="I76" s="110"/>
      <c r="J76" s="110"/>
      <c r="K76" s="110"/>
    </row>
    <row r="77" spans="1:14" s="43" customFormat="1" ht="31.2" x14ac:dyDescent="0.3">
      <c r="A77" s="184" t="str">
        <f>IF(L77=1,"CBAS-"&amp;TEXT(COUNTIF($L$3:L77, "1"), "0"), "")</f>
        <v>CBAS-59</v>
      </c>
      <c r="B77" s="98" t="s">
        <v>10</v>
      </c>
      <c r="C77" s="119" t="s">
        <v>352</v>
      </c>
      <c r="D77" s="143"/>
      <c r="E77" s="80"/>
      <c r="F77" s="81"/>
      <c r="G77" s="82" t="s">
        <v>67</v>
      </c>
      <c r="H77" s="109"/>
      <c r="I77" s="110">
        <f>IF(NOT(ISBLANK($B77)),VLOOKUP($B77,specdata,2,FALSE()),"")</f>
        <v>1</v>
      </c>
      <c r="J77" s="110">
        <f>VLOOKUP(G77,AvailabilityData,2,FALSE())</f>
        <v>0</v>
      </c>
      <c r="K77" s="110">
        <f>I77*J77</f>
        <v>0</v>
      </c>
      <c r="L77" s="43">
        <v>1</v>
      </c>
      <c r="N77" s="51" t="s">
        <v>78</v>
      </c>
    </row>
    <row r="78" spans="1:14" s="43" customFormat="1" ht="46.8" x14ac:dyDescent="0.3">
      <c r="A78" s="184" t="str">
        <f>IF(L78=1,"CBAS-"&amp;TEXT(COUNTIF($L$3:L78, "1"), "0"), "")</f>
        <v>CBAS-60</v>
      </c>
      <c r="B78" s="98" t="s">
        <v>10</v>
      </c>
      <c r="C78" s="188" t="s">
        <v>353</v>
      </c>
      <c r="D78" s="137"/>
      <c r="E78" s="100"/>
      <c r="F78" s="101"/>
      <c r="G78" s="88" t="s">
        <v>67</v>
      </c>
      <c r="H78" s="109"/>
      <c r="I78" s="110">
        <f>IF(NOT(ISBLANK($B78)),VLOOKUP($B78,specdata,2,FALSE()),"")</f>
        <v>1</v>
      </c>
      <c r="J78" s="110">
        <f>VLOOKUP(G78,AvailabilityData,2,FALSE())</f>
        <v>0</v>
      </c>
      <c r="K78" s="110">
        <f>I78*J78</f>
        <v>0</v>
      </c>
      <c r="L78" s="43">
        <v>1</v>
      </c>
      <c r="N78" s="51" t="s">
        <v>78</v>
      </c>
    </row>
    <row r="79" spans="1:14" s="43" customFormat="1" ht="19.5" customHeight="1" x14ac:dyDescent="0.3">
      <c r="A79" s="53" t="str">
        <f>IF(L79=1,"CBAS-"&amp;TEXT(COUNTIF($L$3:L79, "1"), "0"), "")</f>
        <v/>
      </c>
      <c r="B79" s="53"/>
      <c r="C79" s="199" t="s">
        <v>354</v>
      </c>
      <c r="D79" s="74"/>
      <c r="E79" s="56"/>
      <c r="F79" s="75"/>
      <c r="G79" s="411"/>
      <c r="H79" s="109"/>
      <c r="I79" s="110"/>
      <c r="J79" s="110"/>
      <c r="K79" s="110"/>
    </row>
    <row r="80" spans="1:14" s="43" customFormat="1" ht="46.8" x14ac:dyDescent="0.3">
      <c r="A80" s="184" t="str">
        <f>IF(L80=1,"CBAS-"&amp;TEXT(COUNTIF($L$3:L80, "1"), "0"), "")</f>
        <v>CBAS-61</v>
      </c>
      <c r="B80" s="77" t="s">
        <v>9</v>
      </c>
      <c r="C80" s="200" t="s">
        <v>355</v>
      </c>
      <c r="D80" s="79"/>
      <c r="E80" s="80"/>
      <c r="F80" s="81"/>
      <c r="G80" s="82" t="s">
        <v>67</v>
      </c>
      <c r="H80" s="109"/>
      <c r="I80" s="110">
        <f t="shared" ref="I80:I86" si="12">IF(NOT(ISBLANK($B80)),VLOOKUP($B80,specdata,2,FALSE()),"")</f>
        <v>5</v>
      </c>
      <c r="J80" s="110">
        <f t="shared" ref="J80:J86" si="13">VLOOKUP(G80,AvailabilityData,2,FALSE())</f>
        <v>0</v>
      </c>
      <c r="K80" s="110">
        <f t="shared" ref="K80:K86" si="14">I80*J80</f>
        <v>0</v>
      </c>
      <c r="L80" s="43">
        <v>1</v>
      </c>
      <c r="N80" s="51" t="s">
        <v>87</v>
      </c>
    </row>
    <row r="81" spans="1:14" s="43" customFormat="1" ht="46.8" x14ac:dyDescent="0.3">
      <c r="A81" s="184" t="str">
        <f>IF(L81=1,"CBAS-"&amp;TEXT(COUNTIF($L$3:L81, "1"), "0"), "")</f>
        <v>CBAS-62</v>
      </c>
      <c r="B81" s="83" t="s">
        <v>9</v>
      </c>
      <c r="C81" s="201" t="s">
        <v>356</v>
      </c>
      <c r="D81" s="133"/>
      <c r="E81" s="86"/>
      <c r="F81" s="87"/>
      <c r="G81" s="88" t="s">
        <v>67</v>
      </c>
      <c r="H81" s="109"/>
      <c r="I81" s="110">
        <f t="shared" si="12"/>
        <v>5</v>
      </c>
      <c r="J81" s="110">
        <f t="shared" si="13"/>
        <v>0</v>
      </c>
      <c r="K81" s="110">
        <f t="shared" si="14"/>
        <v>0</v>
      </c>
      <c r="L81" s="43">
        <v>1</v>
      </c>
      <c r="N81" s="51" t="s">
        <v>87</v>
      </c>
    </row>
    <row r="82" spans="1:14" s="43" customFormat="1" ht="62.4" x14ac:dyDescent="0.3">
      <c r="A82" s="184" t="str">
        <f>IF(L82=1,"CBAS-"&amp;TEXT(COUNTIF($L$3:L82, "1"), "0"), "")</f>
        <v>CBAS-63</v>
      </c>
      <c r="B82" s="83" t="s">
        <v>9</v>
      </c>
      <c r="C82" s="201" t="s">
        <v>357</v>
      </c>
      <c r="D82" s="85"/>
      <c r="E82" s="86"/>
      <c r="F82" s="87"/>
      <c r="G82" s="88" t="s">
        <v>67</v>
      </c>
      <c r="H82" s="109"/>
      <c r="I82" s="110">
        <f t="shared" si="12"/>
        <v>5</v>
      </c>
      <c r="J82" s="110">
        <f t="shared" si="13"/>
        <v>0</v>
      </c>
      <c r="K82" s="110">
        <f t="shared" si="14"/>
        <v>0</v>
      </c>
      <c r="L82" s="43">
        <v>1</v>
      </c>
      <c r="N82" s="51" t="s">
        <v>87</v>
      </c>
    </row>
    <row r="83" spans="1:14" s="43" customFormat="1" ht="31.2" x14ac:dyDescent="0.3">
      <c r="A83" s="184" t="str">
        <f>IF(L83=1,"CBAS-"&amp;TEXT(COUNTIF($L$3:L83, "1"), "0"), "")</f>
        <v>CBAS-64</v>
      </c>
      <c r="B83" s="83" t="s">
        <v>9</v>
      </c>
      <c r="C83" s="201" t="s">
        <v>358</v>
      </c>
      <c r="D83" s="85"/>
      <c r="E83" s="86"/>
      <c r="F83" s="87"/>
      <c r="G83" s="88" t="s">
        <v>67</v>
      </c>
      <c r="H83" s="109"/>
      <c r="I83" s="110">
        <f t="shared" si="12"/>
        <v>5</v>
      </c>
      <c r="J83" s="110">
        <f t="shared" si="13"/>
        <v>0</v>
      </c>
      <c r="K83" s="110">
        <f t="shared" si="14"/>
        <v>0</v>
      </c>
      <c r="L83" s="43">
        <v>1</v>
      </c>
      <c r="N83" s="51" t="s">
        <v>87</v>
      </c>
    </row>
    <row r="84" spans="1:14" s="43" customFormat="1" ht="31.2" x14ac:dyDescent="0.3">
      <c r="A84" s="184" t="str">
        <f>IF(L84=1,"CBAS-"&amp;TEXT(COUNTIF($L$3:L84, "1"), "0"), "")</f>
        <v>CBAS-65</v>
      </c>
      <c r="B84" s="83" t="s">
        <v>9</v>
      </c>
      <c r="C84" s="188" t="s">
        <v>359</v>
      </c>
      <c r="D84" s="85"/>
      <c r="E84" s="86"/>
      <c r="F84" s="87"/>
      <c r="G84" s="88" t="s">
        <v>67</v>
      </c>
      <c r="H84" s="109"/>
      <c r="I84" s="110">
        <f t="shared" si="12"/>
        <v>5</v>
      </c>
      <c r="J84" s="110">
        <f t="shared" si="13"/>
        <v>0</v>
      </c>
      <c r="K84" s="110">
        <f t="shared" si="14"/>
        <v>0</v>
      </c>
      <c r="L84" s="43">
        <v>1</v>
      </c>
      <c r="N84" s="51" t="s">
        <v>87</v>
      </c>
    </row>
    <row r="85" spans="1:14" s="43" customFormat="1" ht="31.2" x14ac:dyDescent="0.3">
      <c r="A85" s="184" t="str">
        <f>IF(L85=1,"CBAS-"&amp;TEXT(COUNTIF($L$3:L85, "1"), "0"), "")</f>
        <v>CBAS-66</v>
      </c>
      <c r="B85" s="98" t="s">
        <v>9</v>
      </c>
      <c r="C85" s="95" t="s">
        <v>360</v>
      </c>
      <c r="D85" s="99"/>
      <c r="E85" s="100"/>
      <c r="F85" s="101"/>
      <c r="G85" s="102" t="s">
        <v>67</v>
      </c>
      <c r="H85" s="109"/>
      <c r="I85" s="110">
        <f t="shared" si="12"/>
        <v>5</v>
      </c>
      <c r="J85" s="110">
        <f t="shared" si="13"/>
        <v>0</v>
      </c>
      <c r="K85" s="110">
        <f t="shared" si="14"/>
        <v>0</v>
      </c>
      <c r="L85" s="43">
        <v>1</v>
      </c>
      <c r="N85" s="51" t="s">
        <v>87</v>
      </c>
    </row>
    <row r="86" spans="1:14" s="43" customFormat="1" ht="46.8" x14ac:dyDescent="0.3">
      <c r="A86" s="184" t="str">
        <f>IF(L86=1,"CBAS-"&amp;TEXT(COUNTIF($L$3:L86, "1"), "0"), "")</f>
        <v>CBAS-67</v>
      </c>
      <c r="B86" s="83" t="s">
        <v>9</v>
      </c>
      <c r="C86" s="106" t="s">
        <v>361</v>
      </c>
      <c r="D86" s="85"/>
      <c r="E86" s="86"/>
      <c r="F86" s="88"/>
      <c r="G86" s="88" t="s">
        <v>67</v>
      </c>
      <c r="H86" s="109"/>
      <c r="I86" s="110">
        <f t="shared" si="12"/>
        <v>5</v>
      </c>
      <c r="J86" s="110">
        <f t="shared" si="13"/>
        <v>0</v>
      </c>
      <c r="K86" s="110">
        <f t="shared" si="14"/>
        <v>0</v>
      </c>
      <c r="L86" s="43">
        <v>1</v>
      </c>
      <c r="N86" s="51" t="s">
        <v>87</v>
      </c>
    </row>
    <row r="87" spans="1:14" s="43" customFormat="1" x14ac:dyDescent="0.3">
      <c r="A87" s="53" t="str">
        <f>IF(L87=1,"CBAS-"&amp;TEXT(COUNTIF($L$3:L87, "1"), "0"), "")</f>
        <v/>
      </c>
      <c r="B87" s="53"/>
      <c r="C87" s="144" t="s">
        <v>362</v>
      </c>
      <c r="D87" s="74"/>
      <c r="E87" s="56"/>
      <c r="F87" s="75"/>
      <c r="G87" s="411"/>
      <c r="H87" s="109"/>
      <c r="I87" s="110"/>
      <c r="J87" s="110"/>
      <c r="K87" s="110"/>
    </row>
    <row r="88" spans="1:14" s="43" customFormat="1" ht="31.2" x14ac:dyDescent="0.3">
      <c r="A88" s="184" t="str">
        <f>IF(L88=1,"CBAS-"&amp;TEXT(COUNTIF($L$3:L88, "1"), "0"), "")</f>
        <v>CBAS-68</v>
      </c>
      <c r="B88" s="83" t="s">
        <v>9</v>
      </c>
      <c r="C88" s="95" t="s">
        <v>363</v>
      </c>
      <c r="D88" s="85"/>
      <c r="E88" s="86"/>
      <c r="F88" s="87"/>
      <c r="G88" s="88" t="s">
        <v>67</v>
      </c>
      <c r="H88" s="109"/>
      <c r="I88" s="110">
        <f t="shared" ref="I88:I91" si="15">IF(NOT(ISBLANK($B88)),VLOOKUP($B88,specdata,2,FALSE()),"")</f>
        <v>5</v>
      </c>
      <c r="J88" s="110">
        <f t="shared" ref="J88:J91" si="16">VLOOKUP(G88,AvailabilityData,2,FALSE())</f>
        <v>0</v>
      </c>
      <c r="K88" s="110">
        <f t="shared" ref="K88:K91" si="17">I88*J88</f>
        <v>0</v>
      </c>
      <c r="L88" s="43">
        <v>1</v>
      </c>
      <c r="N88" s="51" t="s">
        <v>87</v>
      </c>
    </row>
    <row r="89" spans="1:14" s="43" customFormat="1" ht="46.8" x14ac:dyDescent="0.3">
      <c r="A89" s="184" t="str">
        <f>IF(L89=1,"CBAS-"&amp;TEXT(COUNTIF($L$3:L89, "1"), "0"), "")</f>
        <v>CBAS-69</v>
      </c>
      <c r="B89" s="83" t="s">
        <v>9</v>
      </c>
      <c r="C89" s="95" t="s">
        <v>364</v>
      </c>
      <c r="D89" s="85"/>
      <c r="E89" s="86"/>
      <c r="F89" s="87"/>
      <c r="G89" s="88" t="s">
        <v>67</v>
      </c>
      <c r="H89" s="109"/>
      <c r="I89" s="110">
        <f t="shared" si="15"/>
        <v>5</v>
      </c>
      <c r="J89" s="110">
        <f t="shared" si="16"/>
        <v>0</v>
      </c>
      <c r="K89" s="110">
        <f t="shared" si="17"/>
        <v>0</v>
      </c>
      <c r="L89" s="43">
        <v>1</v>
      </c>
      <c r="N89" s="51" t="s">
        <v>87</v>
      </c>
    </row>
    <row r="90" spans="1:14" s="43" customFormat="1" ht="31.2" x14ac:dyDescent="0.3">
      <c r="A90" s="184" t="str">
        <f>IF(L90=1,"CBAS-"&amp;TEXT(COUNTIF($L$3:L90, "1"), "0"), "")</f>
        <v>CBAS-70</v>
      </c>
      <c r="B90" s="83" t="s">
        <v>9</v>
      </c>
      <c r="C90" s="95" t="s">
        <v>365</v>
      </c>
      <c r="D90" s="85"/>
      <c r="E90" s="86"/>
      <c r="F90" s="87"/>
      <c r="G90" s="88" t="s">
        <v>67</v>
      </c>
      <c r="H90" s="109"/>
      <c r="I90" s="110">
        <f t="shared" si="15"/>
        <v>5</v>
      </c>
      <c r="J90" s="110">
        <f t="shared" si="16"/>
        <v>0</v>
      </c>
      <c r="K90" s="110">
        <f t="shared" si="17"/>
        <v>0</v>
      </c>
      <c r="L90" s="43">
        <v>1</v>
      </c>
      <c r="N90" s="51" t="s">
        <v>87</v>
      </c>
    </row>
    <row r="91" spans="1:14" s="43" customFormat="1" ht="31.2" x14ac:dyDescent="0.3">
      <c r="A91" s="184" t="str">
        <f>IF(L91=1,"CBAS-"&amp;TEXT(COUNTIF($L$3:L91, "1"), "0"), "")</f>
        <v>CBAS-71</v>
      </c>
      <c r="B91" s="83" t="s">
        <v>9</v>
      </c>
      <c r="C91" s="95" t="s">
        <v>366</v>
      </c>
      <c r="D91" s="85"/>
      <c r="E91" s="86"/>
      <c r="F91" s="87"/>
      <c r="G91" s="88" t="s">
        <v>67</v>
      </c>
      <c r="H91" s="109"/>
      <c r="I91" s="110">
        <f t="shared" si="15"/>
        <v>5</v>
      </c>
      <c r="J91" s="110">
        <f t="shared" si="16"/>
        <v>0</v>
      </c>
      <c r="K91" s="110">
        <f t="shared" si="17"/>
        <v>0</v>
      </c>
      <c r="L91" s="43">
        <v>1</v>
      </c>
      <c r="N91" s="51" t="s">
        <v>87</v>
      </c>
    </row>
    <row r="92" spans="1:14" s="43" customFormat="1" x14ac:dyDescent="0.3">
      <c r="A92" s="53" t="str">
        <f>IF(L92=1,"CBAS-"&amp;TEXT(COUNTIF($L$3:L92, "1"), "0"), "")</f>
        <v/>
      </c>
      <c r="B92" s="53"/>
      <c r="C92" s="144" t="s">
        <v>367</v>
      </c>
      <c r="D92" s="74"/>
      <c r="E92" s="56"/>
      <c r="F92" s="75"/>
      <c r="G92" s="411"/>
      <c r="H92" s="109"/>
      <c r="I92" s="110"/>
      <c r="J92" s="110"/>
      <c r="K92" s="110"/>
    </row>
    <row r="93" spans="1:14" s="43" customFormat="1" ht="46.8" x14ac:dyDescent="0.3">
      <c r="A93" s="184" t="str">
        <f>IF(L93=1,"CBAS-"&amp;TEXT(COUNTIF($L$3:L93, "1"), "0"), "")</f>
        <v>CBAS-72</v>
      </c>
      <c r="B93" s="77" t="s">
        <v>9</v>
      </c>
      <c r="C93" s="119" t="s">
        <v>368</v>
      </c>
      <c r="D93" s="79"/>
      <c r="E93" s="80"/>
      <c r="F93" s="81"/>
      <c r="G93" s="82" t="s">
        <v>67</v>
      </c>
      <c r="H93" s="109"/>
      <c r="I93" s="110">
        <f>IF(NOT(ISBLANK($B93)),VLOOKUP($B93,specdata,2,FALSE()),"")</f>
        <v>5</v>
      </c>
      <c r="J93" s="110">
        <f>VLOOKUP(G93,AvailabilityData,2,FALSE())</f>
        <v>0</v>
      </c>
      <c r="K93" s="110">
        <f>I93*J93</f>
        <v>0</v>
      </c>
      <c r="L93" s="43">
        <v>1</v>
      </c>
      <c r="N93" s="51" t="s">
        <v>87</v>
      </c>
    </row>
    <row r="94" spans="1:14" s="43" customFormat="1" ht="46.8" x14ac:dyDescent="0.3">
      <c r="A94" s="184" t="str">
        <f>IF(L94=1,"CBAS-"&amp;TEXT(COUNTIF($L$3:L94, "1"), "0"), "")</f>
        <v>CBAS-73</v>
      </c>
      <c r="B94" s="98" t="s">
        <v>9</v>
      </c>
      <c r="C94" s="95" t="s">
        <v>369</v>
      </c>
      <c r="D94" s="99"/>
      <c r="E94" s="100"/>
      <c r="F94" s="101"/>
      <c r="G94" s="88" t="s">
        <v>67</v>
      </c>
      <c r="H94" s="109"/>
      <c r="I94" s="110">
        <f>IF(NOT(ISBLANK($B94)),VLOOKUP($B94,specdata,2,FALSE()),"")</f>
        <v>5</v>
      </c>
      <c r="J94" s="110">
        <f>VLOOKUP(G94,AvailabilityData,2,FALSE())</f>
        <v>0</v>
      </c>
      <c r="K94" s="110">
        <f>I94*J94</f>
        <v>0</v>
      </c>
      <c r="L94" s="43">
        <v>1</v>
      </c>
      <c r="N94" s="51" t="s">
        <v>87</v>
      </c>
    </row>
    <row r="95" spans="1:14" s="43" customFormat="1" x14ac:dyDescent="0.3">
      <c r="A95" s="53" t="str">
        <f>IF(L95=1,"CBAS-"&amp;TEXT(COUNTIF($L$3:L95, "1"), "0"), "")</f>
        <v/>
      </c>
      <c r="B95" s="121"/>
      <c r="C95" s="122" t="s">
        <v>370</v>
      </c>
      <c r="D95" s="185"/>
      <c r="E95" s="186"/>
      <c r="F95" s="125"/>
      <c r="G95" s="411"/>
      <c r="H95" s="109"/>
      <c r="I95" s="110"/>
      <c r="J95" s="110"/>
      <c r="K95" s="110"/>
    </row>
    <row r="96" spans="1:14" s="43" customFormat="1" ht="31.2" x14ac:dyDescent="0.3">
      <c r="A96" s="53" t="str">
        <f>IF(L96=1,"CBAS-"&amp;TEXT(COUNTIF($L$3:L96, "1"), "0"), "")</f>
        <v/>
      </c>
      <c r="B96" s="53"/>
      <c r="C96" s="126" t="s">
        <v>371</v>
      </c>
      <c r="D96" s="74"/>
      <c r="E96" s="56"/>
      <c r="F96" s="75"/>
      <c r="G96" s="411"/>
      <c r="H96" s="109"/>
      <c r="I96" s="110"/>
      <c r="J96" s="110"/>
      <c r="K96" s="110"/>
    </row>
    <row r="97" spans="1:14" s="43" customFormat="1" ht="30" customHeight="1" x14ac:dyDescent="0.3">
      <c r="A97" s="184" t="str">
        <f>IF(L97=1,"CBAS-"&amp;TEXT(COUNTIF($L$3:L97, "1"), "0"), "")</f>
        <v>CBAS-74</v>
      </c>
      <c r="B97" s="77" t="s">
        <v>10</v>
      </c>
      <c r="C97" s="78" t="s">
        <v>372</v>
      </c>
      <c r="D97" s="79"/>
      <c r="E97" s="80"/>
      <c r="F97" s="81"/>
      <c r="G97" s="82" t="s">
        <v>67</v>
      </c>
      <c r="H97" s="109"/>
      <c r="I97" s="110">
        <f>IF(NOT(ISBLANK($B97)),VLOOKUP($B97,specdata,2,FALSE()),"")</f>
        <v>1</v>
      </c>
      <c r="J97" s="110">
        <f>VLOOKUP(G97,AvailabilityData,2,FALSE())</f>
        <v>0</v>
      </c>
      <c r="K97" s="110">
        <f>I97*J97</f>
        <v>0</v>
      </c>
      <c r="L97" s="43">
        <v>1</v>
      </c>
      <c r="N97" s="51" t="s">
        <v>78</v>
      </c>
    </row>
    <row r="98" spans="1:14" s="43" customFormat="1" ht="30" customHeight="1" x14ac:dyDescent="0.3">
      <c r="A98" s="184" t="str">
        <f>IF(L98=1,"CBAS-"&amp;TEXT(COUNTIF($L$3:L98, "1"), "0"), "")</f>
        <v>CBAS-75</v>
      </c>
      <c r="B98" s="98" t="s">
        <v>10</v>
      </c>
      <c r="C98" s="84" t="s">
        <v>373</v>
      </c>
      <c r="D98" s="99"/>
      <c r="E98" s="100"/>
      <c r="F98" s="101"/>
      <c r="G98" s="88" t="s">
        <v>67</v>
      </c>
      <c r="H98" s="109"/>
      <c r="I98" s="110">
        <f>IF(NOT(ISBLANK($B98)),VLOOKUP($B98,specdata,2,FALSE()),"")</f>
        <v>1</v>
      </c>
      <c r="J98" s="110">
        <f>VLOOKUP(G98,AvailabilityData,2,FALSE())</f>
        <v>0</v>
      </c>
      <c r="K98" s="110">
        <f>I98*J98</f>
        <v>0</v>
      </c>
      <c r="L98" s="43">
        <v>1</v>
      </c>
      <c r="N98" s="51" t="s">
        <v>78</v>
      </c>
    </row>
    <row r="99" spans="1:14" s="43" customFormat="1" ht="46.8" x14ac:dyDescent="0.3">
      <c r="A99" s="53" t="str">
        <f>IF(L99=1,"CBAS-"&amp;TEXT(COUNTIF($L$3:L99, "1"), "0"), "")</f>
        <v/>
      </c>
      <c r="B99" s="53"/>
      <c r="C99" s="126" t="s">
        <v>374</v>
      </c>
      <c r="D99" s="74"/>
      <c r="E99" s="56"/>
      <c r="F99" s="75"/>
      <c r="G99" s="411"/>
      <c r="H99" s="109"/>
      <c r="I99" s="110"/>
      <c r="J99" s="110"/>
      <c r="K99" s="110"/>
    </row>
    <row r="100" spans="1:14" s="43" customFormat="1" ht="30" customHeight="1" x14ac:dyDescent="0.3">
      <c r="A100" s="184" t="str">
        <f>IF(L100=1,"CBAS-"&amp;TEXT(COUNTIF($L$3:L100, "1"), "0"), "")</f>
        <v>CBAS-76</v>
      </c>
      <c r="B100" s="77" t="s">
        <v>10</v>
      </c>
      <c r="C100" s="78" t="s">
        <v>375</v>
      </c>
      <c r="D100" s="79"/>
      <c r="E100" s="80"/>
      <c r="F100" s="81"/>
      <c r="G100" s="82" t="s">
        <v>67</v>
      </c>
      <c r="H100" s="109"/>
      <c r="I100" s="110">
        <f>IF(NOT(ISBLANK($B100)),VLOOKUP($B100,specdata,2,FALSE()),"")</f>
        <v>1</v>
      </c>
      <c r="J100" s="110">
        <f>VLOOKUP(G100,AvailabilityData,2,FALSE())</f>
        <v>0</v>
      </c>
      <c r="K100" s="110">
        <f>I100*J100</f>
        <v>0</v>
      </c>
      <c r="L100" s="43">
        <v>1</v>
      </c>
      <c r="N100" s="51" t="s">
        <v>78</v>
      </c>
    </row>
    <row r="101" spans="1:14" s="43" customFormat="1" ht="30" customHeight="1" x14ac:dyDescent="0.3">
      <c r="A101" s="184" t="str">
        <f>IF(L101=1,"CBAS-"&amp;TEXT(COUNTIF($L$3:L101, "1"), "0"), "")</f>
        <v>CBAS-77</v>
      </c>
      <c r="B101" s="98" t="s">
        <v>10</v>
      </c>
      <c r="C101" s="84" t="s">
        <v>376</v>
      </c>
      <c r="D101" s="99"/>
      <c r="E101" s="100"/>
      <c r="F101" s="101"/>
      <c r="G101" s="88" t="s">
        <v>67</v>
      </c>
      <c r="H101" s="109"/>
      <c r="I101" s="110">
        <f>IF(NOT(ISBLANK($B101)),VLOOKUP($B101,specdata,2,FALSE()),"")</f>
        <v>1</v>
      </c>
      <c r="J101" s="110">
        <f>VLOOKUP(G101,AvailabilityData,2,FALSE())</f>
        <v>0</v>
      </c>
      <c r="K101" s="110">
        <f>I101*J101</f>
        <v>0</v>
      </c>
      <c r="L101" s="43">
        <v>1</v>
      </c>
      <c r="N101" s="51" t="s">
        <v>78</v>
      </c>
    </row>
    <row r="102" spans="1:14" s="43" customFormat="1" x14ac:dyDescent="0.3">
      <c r="A102" s="53" t="str">
        <f>IF(L102=1,"CBAS-"&amp;TEXT(COUNTIF($L$3:L102, "1"), "0"), "")</f>
        <v/>
      </c>
      <c r="B102" s="121"/>
      <c r="C102" s="122" t="s">
        <v>377</v>
      </c>
      <c r="D102" s="185"/>
      <c r="E102" s="186"/>
      <c r="F102" s="125"/>
      <c r="G102" s="411"/>
      <c r="H102" s="109"/>
      <c r="I102" s="110"/>
      <c r="J102" s="110"/>
      <c r="K102" s="110"/>
    </row>
    <row r="103" spans="1:14" s="43" customFormat="1" ht="31.2" x14ac:dyDescent="0.3">
      <c r="A103" s="53" t="str">
        <f>IF(L103=1,"CBAS-"&amp;TEXT(COUNTIF($L$3:L103, "1"), "0"), "")</f>
        <v/>
      </c>
      <c r="B103" s="53"/>
      <c r="C103" s="199" t="s">
        <v>378</v>
      </c>
      <c r="D103" s="74"/>
      <c r="E103" s="56"/>
      <c r="F103" s="75"/>
      <c r="G103" s="411"/>
      <c r="H103" s="109"/>
      <c r="I103" s="110"/>
      <c r="J103" s="110"/>
      <c r="K103" s="110"/>
    </row>
    <row r="104" spans="1:14" s="43" customFormat="1" ht="30" customHeight="1" x14ac:dyDescent="0.3">
      <c r="A104" s="184" t="str">
        <f>IF(L104=1,"CBAS-"&amp;TEXT(COUNTIF($L$3:L104, "1"), "0"), "")</f>
        <v>CBAS-78</v>
      </c>
      <c r="B104" s="83" t="s">
        <v>10</v>
      </c>
      <c r="C104" s="201" t="s">
        <v>379</v>
      </c>
      <c r="D104" s="85"/>
      <c r="E104" s="86"/>
      <c r="F104" s="87"/>
      <c r="G104" s="88" t="s">
        <v>67</v>
      </c>
      <c r="H104" s="109"/>
      <c r="I104" s="110">
        <f t="shared" ref="I104:I113" si="18">IF(NOT(ISBLANK($B104)),VLOOKUP($B104,specdata,2,FALSE()),"")</f>
        <v>1</v>
      </c>
      <c r="J104" s="110">
        <f t="shared" ref="J104:J113" si="19">VLOOKUP(G104,AvailabilityData,2,FALSE())</f>
        <v>0</v>
      </c>
      <c r="K104" s="110">
        <f t="shared" ref="K104:K113" si="20">I104*J104</f>
        <v>0</v>
      </c>
      <c r="L104" s="43">
        <v>1</v>
      </c>
      <c r="N104" s="51" t="s">
        <v>78</v>
      </c>
    </row>
    <row r="105" spans="1:14" s="43" customFormat="1" ht="30" customHeight="1" x14ac:dyDescent="0.3">
      <c r="A105" s="184" t="str">
        <f>IF(L105=1,"CBAS-"&amp;TEXT(COUNTIF($L$3:L105, "1"), "0"), "")</f>
        <v>CBAS-79</v>
      </c>
      <c r="B105" s="83" t="s">
        <v>10</v>
      </c>
      <c r="C105" s="201" t="s">
        <v>380</v>
      </c>
      <c r="D105" s="85"/>
      <c r="E105" s="86"/>
      <c r="F105" s="87"/>
      <c r="G105" s="88" t="s">
        <v>67</v>
      </c>
      <c r="H105" s="109"/>
      <c r="I105" s="110">
        <f t="shared" si="18"/>
        <v>1</v>
      </c>
      <c r="J105" s="110">
        <f t="shared" si="19"/>
        <v>0</v>
      </c>
      <c r="K105" s="110">
        <f t="shared" si="20"/>
        <v>0</v>
      </c>
      <c r="L105" s="43">
        <v>1</v>
      </c>
      <c r="N105" s="51" t="s">
        <v>78</v>
      </c>
    </row>
    <row r="106" spans="1:14" s="43" customFormat="1" ht="30" customHeight="1" x14ac:dyDescent="0.3">
      <c r="A106" s="184" t="str">
        <f>IF(L106=1,"CBAS-"&amp;TEXT(COUNTIF($L$3:L106, "1"), "0"), "")</f>
        <v>CBAS-80</v>
      </c>
      <c r="B106" s="83" t="s">
        <v>10</v>
      </c>
      <c r="C106" s="201" t="s">
        <v>381</v>
      </c>
      <c r="D106" s="85"/>
      <c r="E106" s="86"/>
      <c r="F106" s="87"/>
      <c r="G106" s="88" t="s">
        <v>67</v>
      </c>
      <c r="H106" s="109"/>
      <c r="I106" s="110">
        <f t="shared" si="18"/>
        <v>1</v>
      </c>
      <c r="J106" s="110">
        <f t="shared" si="19"/>
        <v>0</v>
      </c>
      <c r="K106" s="110">
        <f t="shared" si="20"/>
        <v>0</v>
      </c>
      <c r="L106" s="43">
        <v>1</v>
      </c>
      <c r="N106" s="51" t="s">
        <v>78</v>
      </c>
    </row>
    <row r="107" spans="1:14" s="43" customFormat="1" ht="30" customHeight="1" x14ac:dyDescent="0.3">
      <c r="A107" s="184" t="str">
        <f>IF(L107=1,"CBAS-"&amp;TEXT(COUNTIF($L$3:L107, "1"), "0"), "")</f>
        <v>CBAS-81</v>
      </c>
      <c r="B107" s="83" t="s">
        <v>10</v>
      </c>
      <c r="C107" s="201" t="s">
        <v>382</v>
      </c>
      <c r="D107" s="85"/>
      <c r="E107" s="86"/>
      <c r="F107" s="87"/>
      <c r="G107" s="88" t="s">
        <v>67</v>
      </c>
      <c r="H107" s="109"/>
      <c r="I107" s="110">
        <f t="shared" si="18"/>
        <v>1</v>
      </c>
      <c r="J107" s="110">
        <f t="shared" si="19"/>
        <v>0</v>
      </c>
      <c r="K107" s="110">
        <f t="shared" si="20"/>
        <v>0</v>
      </c>
      <c r="L107" s="43">
        <v>1</v>
      </c>
      <c r="N107" s="51" t="s">
        <v>78</v>
      </c>
    </row>
    <row r="108" spans="1:14" s="43" customFormat="1" ht="31.2" x14ac:dyDescent="0.3">
      <c r="A108" s="184" t="str">
        <f>IF(L108=1,"CBAS-"&amp;TEXT(COUNTIF($L$3:L108, "1"), "0"), "")</f>
        <v>CBAS-82</v>
      </c>
      <c r="B108" s="83" t="s">
        <v>10</v>
      </c>
      <c r="C108" s="201" t="s">
        <v>383</v>
      </c>
      <c r="D108" s="85"/>
      <c r="E108" s="86"/>
      <c r="F108" s="87"/>
      <c r="G108" s="88" t="s">
        <v>67</v>
      </c>
      <c r="H108" s="109"/>
      <c r="I108" s="110">
        <f t="shared" si="18"/>
        <v>1</v>
      </c>
      <c r="J108" s="110">
        <f t="shared" si="19"/>
        <v>0</v>
      </c>
      <c r="K108" s="110">
        <f t="shared" si="20"/>
        <v>0</v>
      </c>
      <c r="L108" s="43">
        <v>1</v>
      </c>
      <c r="N108" s="51" t="s">
        <v>78</v>
      </c>
    </row>
    <row r="109" spans="1:14" s="43" customFormat="1" ht="31.2" x14ac:dyDescent="0.3">
      <c r="A109" s="184" t="str">
        <f>IF(L109=1,"CBAS-"&amp;TEXT(COUNTIF($L$3:L109, "1"), "0"), "")</f>
        <v>CBAS-83</v>
      </c>
      <c r="B109" s="83" t="s">
        <v>10</v>
      </c>
      <c r="C109" s="201" t="s">
        <v>384</v>
      </c>
      <c r="D109" s="85"/>
      <c r="E109" s="86"/>
      <c r="F109" s="87"/>
      <c r="G109" s="88" t="s">
        <v>67</v>
      </c>
      <c r="H109" s="109"/>
      <c r="I109" s="110">
        <f t="shared" si="18"/>
        <v>1</v>
      </c>
      <c r="J109" s="110">
        <f t="shared" si="19"/>
        <v>0</v>
      </c>
      <c r="K109" s="110">
        <f t="shared" si="20"/>
        <v>0</v>
      </c>
      <c r="L109" s="43">
        <v>1</v>
      </c>
      <c r="N109" s="51" t="s">
        <v>78</v>
      </c>
    </row>
    <row r="110" spans="1:14" s="43" customFormat="1" ht="30" customHeight="1" x14ac:dyDescent="0.3">
      <c r="A110" s="184" t="str">
        <f>IF(L110=1,"CBAS-"&amp;TEXT(COUNTIF($L$3:L110, "1"), "0"), "")</f>
        <v>CBAS-84</v>
      </c>
      <c r="B110" s="83" t="s">
        <v>10</v>
      </c>
      <c r="C110" s="201" t="s">
        <v>385</v>
      </c>
      <c r="D110" s="85"/>
      <c r="E110" s="86"/>
      <c r="F110" s="87"/>
      <c r="G110" s="88" t="s">
        <v>67</v>
      </c>
      <c r="H110" s="109"/>
      <c r="I110" s="110">
        <f t="shared" si="18"/>
        <v>1</v>
      </c>
      <c r="J110" s="110">
        <f t="shared" si="19"/>
        <v>0</v>
      </c>
      <c r="K110" s="110">
        <f t="shared" si="20"/>
        <v>0</v>
      </c>
      <c r="L110" s="43">
        <v>1</v>
      </c>
      <c r="N110" s="51" t="s">
        <v>78</v>
      </c>
    </row>
    <row r="111" spans="1:14" s="43" customFormat="1" ht="31.2" x14ac:dyDescent="0.3">
      <c r="A111" s="184" t="str">
        <f>IF(L111=1,"CBAS-"&amp;TEXT(COUNTIF($L$3:L111, "1"), "0"), "")</f>
        <v>CBAS-85</v>
      </c>
      <c r="B111" s="83" t="s">
        <v>10</v>
      </c>
      <c r="C111" s="201" t="s">
        <v>386</v>
      </c>
      <c r="D111" s="85"/>
      <c r="E111" s="86"/>
      <c r="F111" s="87"/>
      <c r="G111" s="88" t="s">
        <v>67</v>
      </c>
      <c r="H111" s="109"/>
      <c r="I111" s="110">
        <f t="shared" si="18"/>
        <v>1</v>
      </c>
      <c r="J111" s="110">
        <f t="shared" si="19"/>
        <v>0</v>
      </c>
      <c r="K111" s="110">
        <f t="shared" si="20"/>
        <v>0</v>
      </c>
      <c r="L111" s="43">
        <v>1</v>
      </c>
      <c r="N111" s="51" t="s">
        <v>78</v>
      </c>
    </row>
    <row r="112" spans="1:14" s="43" customFormat="1" ht="30" customHeight="1" x14ac:dyDescent="0.3">
      <c r="A112" s="184" t="str">
        <f>IF(L112=1,"CBAS-"&amp;TEXT(COUNTIF($L$3:L112, "1"), "0"), "")</f>
        <v>CBAS-86</v>
      </c>
      <c r="B112" s="83" t="s">
        <v>10</v>
      </c>
      <c r="C112" s="201" t="s">
        <v>387</v>
      </c>
      <c r="D112" s="85"/>
      <c r="E112" s="86"/>
      <c r="F112" s="87"/>
      <c r="G112" s="88" t="s">
        <v>67</v>
      </c>
      <c r="H112" s="109"/>
      <c r="I112" s="110">
        <f t="shared" si="18"/>
        <v>1</v>
      </c>
      <c r="J112" s="110">
        <f t="shared" si="19"/>
        <v>0</v>
      </c>
      <c r="K112" s="110">
        <f t="shared" si="20"/>
        <v>0</v>
      </c>
      <c r="L112" s="43">
        <v>1</v>
      </c>
      <c r="N112" s="51" t="s">
        <v>78</v>
      </c>
    </row>
    <row r="113" spans="1:14" s="43" customFormat="1" ht="30" customHeight="1" x14ac:dyDescent="0.3">
      <c r="A113" s="184" t="str">
        <f>IF(L113=1,"CBAS-"&amp;TEXT(COUNTIF($L$3:L113, "1"), "0"), "")</f>
        <v>CBAS-87</v>
      </c>
      <c r="B113" s="98" t="s">
        <v>10</v>
      </c>
      <c r="C113" s="201" t="s">
        <v>388</v>
      </c>
      <c r="D113" s="99"/>
      <c r="E113" s="100"/>
      <c r="F113" s="101"/>
      <c r="G113" s="88" t="s">
        <v>67</v>
      </c>
      <c r="H113" s="109"/>
      <c r="I113" s="110">
        <f t="shared" si="18"/>
        <v>1</v>
      </c>
      <c r="J113" s="110">
        <f t="shared" si="19"/>
        <v>0</v>
      </c>
      <c r="K113" s="110">
        <f t="shared" si="20"/>
        <v>0</v>
      </c>
      <c r="L113" s="43">
        <v>1</v>
      </c>
      <c r="N113" s="51" t="s">
        <v>78</v>
      </c>
    </row>
    <row r="114" spans="1:14" s="43" customFormat="1" ht="31.2" x14ac:dyDescent="0.3">
      <c r="A114" s="53" t="str">
        <f>IF(L114=1,"CBAS-"&amp;TEXT(COUNTIF($L$3:L114, "1"), "0"), "")</f>
        <v/>
      </c>
      <c r="B114" s="53"/>
      <c r="C114" s="126" t="s">
        <v>389</v>
      </c>
      <c r="D114" s="74"/>
      <c r="E114" s="56"/>
      <c r="F114" s="75"/>
      <c r="G114" s="411"/>
      <c r="H114" s="109"/>
      <c r="I114" s="110"/>
      <c r="J114" s="110"/>
      <c r="K114" s="110"/>
    </row>
    <row r="115" spans="1:14" s="43" customFormat="1" ht="30" customHeight="1" x14ac:dyDescent="0.3">
      <c r="A115" s="184" t="str">
        <f>IF(L115=1,"CBAS-"&amp;TEXT(COUNTIF($L$3:L115, "1"), "0"), "")</f>
        <v>CBAS-88</v>
      </c>
      <c r="B115" s="77" t="s">
        <v>10</v>
      </c>
      <c r="C115" s="78" t="s">
        <v>379</v>
      </c>
      <c r="D115" s="79"/>
      <c r="E115" s="80"/>
      <c r="F115" s="81"/>
      <c r="G115" s="82" t="s">
        <v>67</v>
      </c>
      <c r="H115" s="109"/>
      <c r="I115" s="110">
        <f t="shared" ref="I115:I126" si="21">IF(NOT(ISBLANK($B115)),VLOOKUP($B115,specdata,2,FALSE()),"")</f>
        <v>1</v>
      </c>
      <c r="J115" s="110">
        <f t="shared" ref="J115:J126" si="22">VLOOKUP(G115,AvailabilityData,2,FALSE())</f>
        <v>0</v>
      </c>
      <c r="K115" s="110">
        <f t="shared" ref="K115:K126" si="23">I115*J115</f>
        <v>0</v>
      </c>
      <c r="L115" s="43">
        <v>1</v>
      </c>
      <c r="N115" s="51" t="s">
        <v>78</v>
      </c>
    </row>
    <row r="116" spans="1:14" s="43" customFormat="1" ht="30" customHeight="1" x14ac:dyDescent="0.3">
      <c r="A116" s="184" t="str">
        <f>IF(L116=1,"CBAS-"&amp;TEXT(COUNTIF($L$3:L116, "1"), "0"), "")</f>
        <v>CBAS-89</v>
      </c>
      <c r="B116" s="83" t="s">
        <v>10</v>
      </c>
      <c r="C116" s="84" t="s">
        <v>380</v>
      </c>
      <c r="D116" s="85"/>
      <c r="E116" s="86"/>
      <c r="F116" s="87"/>
      <c r="G116" s="88" t="s">
        <v>67</v>
      </c>
      <c r="H116" s="109"/>
      <c r="I116" s="110">
        <f t="shared" si="21"/>
        <v>1</v>
      </c>
      <c r="J116" s="110">
        <f t="shared" si="22"/>
        <v>0</v>
      </c>
      <c r="K116" s="110">
        <f t="shared" si="23"/>
        <v>0</v>
      </c>
      <c r="L116" s="43">
        <v>1</v>
      </c>
      <c r="N116" s="51" t="s">
        <v>78</v>
      </c>
    </row>
    <row r="117" spans="1:14" s="43" customFormat="1" ht="30" customHeight="1" x14ac:dyDescent="0.3">
      <c r="A117" s="184" t="str">
        <f>IF(L117=1,"CBAS-"&amp;TEXT(COUNTIF($L$3:L117, "1"), "0"), "")</f>
        <v>CBAS-90</v>
      </c>
      <c r="B117" s="83" t="s">
        <v>10</v>
      </c>
      <c r="C117" s="84" t="s">
        <v>381</v>
      </c>
      <c r="D117" s="85"/>
      <c r="E117" s="86"/>
      <c r="F117" s="87"/>
      <c r="G117" s="88" t="s">
        <v>67</v>
      </c>
      <c r="H117" s="109"/>
      <c r="I117" s="110">
        <f t="shared" si="21"/>
        <v>1</v>
      </c>
      <c r="J117" s="110">
        <f t="shared" si="22"/>
        <v>0</v>
      </c>
      <c r="K117" s="110">
        <f t="shared" si="23"/>
        <v>0</v>
      </c>
      <c r="L117" s="43">
        <v>1</v>
      </c>
      <c r="N117" s="51" t="s">
        <v>78</v>
      </c>
    </row>
    <row r="118" spans="1:14" s="43" customFormat="1" ht="30" customHeight="1" x14ac:dyDescent="0.3">
      <c r="A118" s="184" t="str">
        <f>IF(L118=1,"CBAS-"&amp;TEXT(COUNTIF($L$3:L118, "1"), "0"), "")</f>
        <v>CBAS-91</v>
      </c>
      <c r="B118" s="83" t="s">
        <v>10</v>
      </c>
      <c r="C118" s="84" t="s">
        <v>382</v>
      </c>
      <c r="D118" s="85"/>
      <c r="E118" s="86"/>
      <c r="F118" s="87"/>
      <c r="G118" s="88" t="s">
        <v>67</v>
      </c>
      <c r="H118" s="109"/>
      <c r="I118" s="110">
        <f t="shared" si="21"/>
        <v>1</v>
      </c>
      <c r="J118" s="110">
        <f t="shared" si="22"/>
        <v>0</v>
      </c>
      <c r="K118" s="110">
        <f t="shared" si="23"/>
        <v>0</v>
      </c>
      <c r="L118" s="43">
        <v>1</v>
      </c>
      <c r="N118" s="51" t="s">
        <v>78</v>
      </c>
    </row>
    <row r="119" spans="1:14" s="43" customFormat="1" ht="30" customHeight="1" x14ac:dyDescent="0.3">
      <c r="A119" s="184" t="str">
        <f>IF(L119=1,"CBAS-"&amp;TEXT(COUNTIF($L$3:L119, "1"), "0"), "")</f>
        <v>CBAS-92</v>
      </c>
      <c r="B119" s="83" t="s">
        <v>10</v>
      </c>
      <c r="C119" s="84" t="s">
        <v>383</v>
      </c>
      <c r="D119" s="85"/>
      <c r="E119" s="86"/>
      <c r="F119" s="87"/>
      <c r="G119" s="88" t="s">
        <v>67</v>
      </c>
      <c r="H119" s="109"/>
      <c r="I119" s="110">
        <f t="shared" si="21"/>
        <v>1</v>
      </c>
      <c r="J119" s="110">
        <f t="shared" si="22"/>
        <v>0</v>
      </c>
      <c r="K119" s="110">
        <f t="shared" si="23"/>
        <v>0</v>
      </c>
      <c r="L119" s="43">
        <v>1</v>
      </c>
      <c r="N119" s="51" t="s">
        <v>78</v>
      </c>
    </row>
    <row r="120" spans="1:14" s="43" customFormat="1" ht="30" customHeight="1" x14ac:dyDescent="0.3">
      <c r="A120" s="184" t="str">
        <f>IF(L120=1,"CBAS-"&amp;TEXT(COUNTIF($L$3:L120, "1"), "0"), "")</f>
        <v>CBAS-93</v>
      </c>
      <c r="B120" s="83" t="s">
        <v>10</v>
      </c>
      <c r="C120" s="84" t="s">
        <v>384</v>
      </c>
      <c r="D120" s="85"/>
      <c r="E120" s="86"/>
      <c r="F120" s="87"/>
      <c r="G120" s="88" t="s">
        <v>67</v>
      </c>
      <c r="H120" s="109"/>
      <c r="I120" s="110">
        <f t="shared" si="21"/>
        <v>1</v>
      </c>
      <c r="J120" s="110">
        <f t="shared" si="22"/>
        <v>0</v>
      </c>
      <c r="K120" s="110">
        <f t="shared" si="23"/>
        <v>0</v>
      </c>
      <c r="L120" s="43">
        <v>1</v>
      </c>
      <c r="N120" s="51" t="s">
        <v>78</v>
      </c>
    </row>
    <row r="121" spans="1:14" s="43" customFormat="1" ht="30" customHeight="1" x14ac:dyDescent="0.3">
      <c r="A121" s="184" t="str">
        <f>IF(L121=1,"CBAS-"&amp;TEXT(COUNTIF($L$3:L121, "1"), "0"), "")</f>
        <v>CBAS-94</v>
      </c>
      <c r="B121" s="83" t="s">
        <v>10</v>
      </c>
      <c r="C121" s="84" t="s">
        <v>385</v>
      </c>
      <c r="D121" s="85"/>
      <c r="E121" s="86"/>
      <c r="F121" s="87"/>
      <c r="G121" s="88" t="s">
        <v>67</v>
      </c>
      <c r="H121" s="109"/>
      <c r="I121" s="110">
        <f t="shared" si="21"/>
        <v>1</v>
      </c>
      <c r="J121" s="110">
        <f t="shared" si="22"/>
        <v>0</v>
      </c>
      <c r="K121" s="110">
        <f t="shared" si="23"/>
        <v>0</v>
      </c>
      <c r="L121" s="43">
        <v>1</v>
      </c>
      <c r="N121" s="51" t="s">
        <v>78</v>
      </c>
    </row>
    <row r="122" spans="1:14" s="43" customFormat="1" ht="30" customHeight="1" x14ac:dyDescent="0.3">
      <c r="A122" s="184" t="str">
        <f>IF(L122=1,"CBAS-"&amp;TEXT(COUNTIF($L$3:L122, "1"), "0"), "")</f>
        <v>CBAS-95</v>
      </c>
      <c r="B122" s="83" t="s">
        <v>10</v>
      </c>
      <c r="C122" s="84" t="s">
        <v>386</v>
      </c>
      <c r="D122" s="85"/>
      <c r="E122" s="86"/>
      <c r="F122" s="87"/>
      <c r="G122" s="88" t="s">
        <v>67</v>
      </c>
      <c r="H122" s="109"/>
      <c r="I122" s="110">
        <f t="shared" si="21"/>
        <v>1</v>
      </c>
      <c r="J122" s="110">
        <f t="shared" si="22"/>
        <v>0</v>
      </c>
      <c r="K122" s="110">
        <f t="shared" si="23"/>
        <v>0</v>
      </c>
      <c r="L122" s="43">
        <v>1</v>
      </c>
      <c r="N122" s="51" t="s">
        <v>78</v>
      </c>
    </row>
    <row r="123" spans="1:14" s="43" customFormat="1" ht="30" customHeight="1" x14ac:dyDescent="0.3">
      <c r="A123" s="184" t="str">
        <f>IF(L123=1,"CBAS-"&amp;TEXT(COUNTIF($L$3:L123, "1"), "0"), "")</f>
        <v>CBAS-96</v>
      </c>
      <c r="B123" s="83" t="s">
        <v>10</v>
      </c>
      <c r="C123" s="84" t="s">
        <v>387</v>
      </c>
      <c r="D123" s="85"/>
      <c r="E123" s="86"/>
      <c r="F123" s="87"/>
      <c r="G123" s="88" t="s">
        <v>67</v>
      </c>
      <c r="H123" s="109"/>
      <c r="I123" s="110">
        <f t="shared" si="21"/>
        <v>1</v>
      </c>
      <c r="J123" s="110">
        <f t="shared" si="22"/>
        <v>0</v>
      </c>
      <c r="K123" s="110">
        <f t="shared" si="23"/>
        <v>0</v>
      </c>
      <c r="L123" s="43">
        <v>1</v>
      </c>
      <c r="N123" s="51" t="s">
        <v>78</v>
      </c>
    </row>
    <row r="124" spans="1:14" s="43" customFormat="1" ht="30" customHeight="1" x14ac:dyDescent="0.3">
      <c r="A124" s="184" t="str">
        <f>IF(L124=1,"CBAS-"&amp;TEXT(COUNTIF($L$3:L124, "1"), "0"), "")</f>
        <v>CBAS-97</v>
      </c>
      <c r="B124" s="83" t="s">
        <v>10</v>
      </c>
      <c r="C124" s="84" t="s">
        <v>388</v>
      </c>
      <c r="D124" s="85"/>
      <c r="E124" s="86"/>
      <c r="F124" s="87"/>
      <c r="G124" s="88" t="s">
        <v>67</v>
      </c>
      <c r="H124" s="109"/>
      <c r="I124" s="110">
        <f t="shared" si="21"/>
        <v>1</v>
      </c>
      <c r="J124" s="110">
        <f t="shared" si="22"/>
        <v>0</v>
      </c>
      <c r="K124" s="110">
        <f t="shared" si="23"/>
        <v>0</v>
      </c>
      <c r="L124" s="43">
        <v>1</v>
      </c>
      <c r="N124" s="51" t="s">
        <v>78</v>
      </c>
    </row>
    <row r="125" spans="1:14" s="43" customFormat="1" ht="46.8" x14ac:dyDescent="0.3">
      <c r="A125" s="184" t="str">
        <f>IF(L125=1,"CBAS-"&amp;TEXT(COUNTIF($L$3:L125, "1"), "0"), "")</f>
        <v>CBAS-98</v>
      </c>
      <c r="B125" s="83" t="s">
        <v>10</v>
      </c>
      <c r="C125" s="95" t="s">
        <v>390</v>
      </c>
      <c r="D125" s="85"/>
      <c r="E125" s="86"/>
      <c r="F125" s="87"/>
      <c r="G125" s="88" t="s">
        <v>67</v>
      </c>
      <c r="H125" s="109"/>
      <c r="I125" s="110">
        <f t="shared" si="21"/>
        <v>1</v>
      </c>
      <c r="J125" s="110">
        <f t="shared" si="22"/>
        <v>0</v>
      </c>
      <c r="K125" s="110">
        <f t="shared" si="23"/>
        <v>0</v>
      </c>
      <c r="L125" s="43">
        <v>1</v>
      </c>
      <c r="N125" s="51" t="s">
        <v>78</v>
      </c>
    </row>
    <row r="126" spans="1:14" s="43" customFormat="1" ht="31.2" x14ac:dyDescent="0.3">
      <c r="A126" s="184" t="str">
        <f>IF(L126=1,"CBAS-"&amp;TEXT(COUNTIF($L$3:L126, "1"), "0"), "")</f>
        <v>CBAS-99</v>
      </c>
      <c r="B126" s="98" t="s">
        <v>10</v>
      </c>
      <c r="C126" s="95" t="s">
        <v>391</v>
      </c>
      <c r="D126" s="99"/>
      <c r="E126" s="100"/>
      <c r="F126" s="101"/>
      <c r="G126" s="88" t="s">
        <v>67</v>
      </c>
      <c r="H126" s="109"/>
      <c r="I126" s="110">
        <f t="shared" si="21"/>
        <v>1</v>
      </c>
      <c r="J126" s="110">
        <f t="shared" si="22"/>
        <v>0</v>
      </c>
      <c r="K126" s="110">
        <f t="shared" si="23"/>
        <v>0</v>
      </c>
      <c r="L126" s="43">
        <v>1</v>
      </c>
      <c r="N126" s="51" t="s">
        <v>78</v>
      </c>
    </row>
    <row r="127" spans="1:14" s="43" customFormat="1" x14ac:dyDescent="0.3">
      <c r="A127" s="53" t="str">
        <f>IF(L127=1,"CBAS-"&amp;TEXT(COUNTIF($L$3:L127, "1"), "0"), "")</f>
        <v/>
      </c>
      <c r="B127" s="121"/>
      <c r="C127" s="122" t="s">
        <v>392</v>
      </c>
      <c r="D127" s="185"/>
      <c r="E127" s="186"/>
      <c r="F127" s="125"/>
      <c r="G127" s="411"/>
      <c r="H127" s="109"/>
      <c r="I127" s="110"/>
      <c r="J127" s="110"/>
      <c r="K127" s="110"/>
    </row>
    <row r="128" spans="1:14" s="43" customFormat="1" ht="31.2" x14ac:dyDescent="0.3">
      <c r="A128" s="53" t="str">
        <f>IF(L128=1,"CBAS-"&amp;TEXT(COUNTIF($L$3:L128, "1"), "0"), "")</f>
        <v/>
      </c>
      <c r="B128" s="53"/>
      <c r="C128" s="126" t="s">
        <v>393</v>
      </c>
      <c r="D128" s="74"/>
      <c r="E128" s="56"/>
      <c r="F128" s="75"/>
      <c r="G128" s="411"/>
      <c r="H128" s="109"/>
      <c r="I128" s="110"/>
      <c r="J128" s="110"/>
      <c r="K128" s="110"/>
    </row>
    <row r="129" spans="1:14" s="43" customFormat="1" x14ac:dyDescent="0.3">
      <c r="A129" s="184" t="str">
        <f>IF(L129=1,"CBAS-"&amp;TEXT(COUNTIF($L$3:L129, "1"), "0"), "")</f>
        <v>CBAS-100</v>
      </c>
      <c r="B129" s="98" t="s">
        <v>10</v>
      </c>
      <c r="C129" s="78" t="s">
        <v>394</v>
      </c>
      <c r="D129" s="79"/>
      <c r="E129" s="80"/>
      <c r="F129" s="81"/>
      <c r="G129" s="82" t="s">
        <v>67</v>
      </c>
      <c r="H129" s="109"/>
      <c r="I129" s="110">
        <f t="shared" ref="I129:I137" si="24">IF(NOT(ISBLANK($B129)),VLOOKUP($B129,specdata,2,FALSE()),"")</f>
        <v>1</v>
      </c>
      <c r="J129" s="110">
        <f t="shared" ref="J129:J137" si="25">VLOOKUP(G129,AvailabilityData,2,FALSE())</f>
        <v>0</v>
      </c>
      <c r="K129" s="110">
        <f t="shared" ref="K129:K137" si="26">I129*J129</f>
        <v>0</v>
      </c>
      <c r="L129" s="43">
        <v>1</v>
      </c>
      <c r="N129" s="51" t="s">
        <v>87</v>
      </c>
    </row>
    <row r="130" spans="1:14" s="43" customFormat="1" ht="31.2" x14ac:dyDescent="0.3">
      <c r="A130" s="184" t="str">
        <f>IF(L130=1,"CBAS-"&amp;TEXT(COUNTIF($L$3:L130, "1"), "0"), "")</f>
        <v>CBAS-101</v>
      </c>
      <c r="B130" s="83" t="s">
        <v>9</v>
      </c>
      <c r="C130" s="84" t="s">
        <v>395</v>
      </c>
      <c r="D130" s="85"/>
      <c r="E130" s="86"/>
      <c r="F130" s="87"/>
      <c r="G130" s="88" t="s">
        <v>67</v>
      </c>
      <c r="H130" s="109"/>
      <c r="I130" s="110">
        <f t="shared" si="24"/>
        <v>5</v>
      </c>
      <c r="J130" s="110">
        <f t="shared" si="25"/>
        <v>0</v>
      </c>
      <c r="K130" s="110">
        <f t="shared" si="26"/>
        <v>0</v>
      </c>
      <c r="L130" s="43">
        <v>1</v>
      </c>
      <c r="N130" s="51" t="s">
        <v>87</v>
      </c>
    </row>
    <row r="131" spans="1:14" s="43" customFormat="1" ht="31.2" x14ac:dyDescent="0.3">
      <c r="A131" s="184" t="str">
        <f>IF(L131=1,"CBAS-"&amp;TEXT(COUNTIF($L$3:L131, "1"), "0"), "")</f>
        <v>CBAS-102</v>
      </c>
      <c r="B131" s="98" t="s">
        <v>10</v>
      </c>
      <c r="C131" s="84" t="s">
        <v>396</v>
      </c>
      <c r="D131" s="85"/>
      <c r="E131" s="86"/>
      <c r="F131" s="87"/>
      <c r="G131" s="88" t="s">
        <v>67</v>
      </c>
      <c r="H131" s="109"/>
      <c r="I131" s="110">
        <f t="shared" si="24"/>
        <v>1</v>
      </c>
      <c r="J131" s="110">
        <f t="shared" si="25"/>
        <v>0</v>
      </c>
      <c r="K131" s="110">
        <f t="shared" si="26"/>
        <v>0</v>
      </c>
      <c r="L131" s="43">
        <v>1</v>
      </c>
      <c r="N131" s="51" t="s">
        <v>87</v>
      </c>
    </row>
    <row r="132" spans="1:14" s="43" customFormat="1" ht="31.2" x14ac:dyDescent="0.3">
      <c r="A132" s="184" t="str">
        <f>IF(L132=1,"CBAS-"&amp;TEXT(COUNTIF($L$3:L132, "1"), "0"), "")</f>
        <v>CBAS-103</v>
      </c>
      <c r="B132" s="83" t="s">
        <v>9</v>
      </c>
      <c r="C132" s="84" t="s">
        <v>397</v>
      </c>
      <c r="D132" s="85"/>
      <c r="E132" s="86"/>
      <c r="F132" s="87"/>
      <c r="G132" s="88" t="s">
        <v>67</v>
      </c>
      <c r="H132" s="109"/>
      <c r="I132" s="110">
        <f t="shared" si="24"/>
        <v>5</v>
      </c>
      <c r="J132" s="110">
        <f t="shared" si="25"/>
        <v>0</v>
      </c>
      <c r="K132" s="110">
        <f t="shared" si="26"/>
        <v>0</v>
      </c>
      <c r="L132" s="43">
        <v>1</v>
      </c>
      <c r="N132" s="51" t="s">
        <v>87</v>
      </c>
    </row>
    <row r="133" spans="1:14" s="43" customFormat="1" ht="31.2" x14ac:dyDescent="0.3">
      <c r="A133" s="184" t="str">
        <f>IF(L133=1,"CBAS-"&amp;TEXT(COUNTIF($L$3:L133, "1"), "0"), "")</f>
        <v>CBAS-104</v>
      </c>
      <c r="B133" s="83" t="s">
        <v>9</v>
      </c>
      <c r="C133" s="84" t="s">
        <v>398</v>
      </c>
      <c r="D133" s="85"/>
      <c r="E133" s="86"/>
      <c r="F133" s="87"/>
      <c r="G133" s="88" t="s">
        <v>67</v>
      </c>
      <c r="H133" s="109"/>
      <c r="I133" s="110">
        <f t="shared" si="24"/>
        <v>5</v>
      </c>
      <c r="J133" s="110">
        <f t="shared" si="25"/>
        <v>0</v>
      </c>
      <c r="K133" s="110">
        <f t="shared" si="26"/>
        <v>0</v>
      </c>
      <c r="L133" s="43">
        <v>1</v>
      </c>
      <c r="N133" s="51" t="s">
        <v>87</v>
      </c>
    </row>
    <row r="134" spans="1:14" s="43" customFormat="1" ht="31.2" x14ac:dyDescent="0.3">
      <c r="A134" s="184" t="str">
        <f>IF(L134=1,"CBAS-"&amp;TEXT(COUNTIF($L$3:L134, "1"), "0"), "")</f>
        <v>CBAS-105</v>
      </c>
      <c r="B134" s="83" t="s">
        <v>9</v>
      </c>
      <c r="C134" s="95" t="s">
        <v>399</v>
      </c>
      <c r="D134" s="85"/>
      <c r="E134" s="86"/>
      <c r="F134" s="87"/>
      <c r="G134" s="88" t="s">
        <v>67</v>
      </c>
      <c r="H134" s="109"/>
      <c r="I134" s="110">
        <f t="shared" si="24"/>
        <v>5</v>
      </c>
      <c r="J134" s="110">
        <f t="shared" si="25"/>
        <v>0</v>
      </c>
      <c r="K134" s="110">
        <f t="shared" si="26"/>
        <v>0</v>
      </c>
      <c r="L134" s="43">
        <v>1</v>
      </c>
      <c r="N134" s="51" t="s">
        <v>87</v>
      </c>
    </row>
    <row r="135" spans="1:14" s="43" customFormat="1" ht="31.2" x14ac:dyDescent="0.3">
      <c r="A135" s="184" t="str">
        <f>IF(L135=1,"CBAS-"&amp;TEXT(COUNTIF($L$3:L135, "1"), "0"), "")</f>
        <v>CBAS-106</v>
      </c>
      <c r="B135" s="83" t="s">
        <v>9</v>
      </c>
      <c r="C135" s="95" t="s">
        <v>400</v>
      </c>
      <c r="D135" s="85"/>
      <c r="E135" s="86"/>
      <c r="F135" s="87"/>
      <c r="G135" s="88" t="s">
        <v>67</v>
      </c>
      <c r="H135" s="109"/>
      <c r="I135" s="110">
        <f t="shared" si="24"/>
        <v>5</v>
      </c>
      <c r="J135" s="110">
        <f t="shared" si="25"/>
        <v>0</v>
      </c>
      <c r="K135" s="110">
        <f t="shared" si="26"/>
        <v>0</v>
      </c>
      <c r="L135" s="43">
        <v>1</v>
      </c>
      <c r="N135" s="51" t="s">
        <v>87</v>
      </c>
    </row>
    <row r="136" spans="1:14" s="43" customFormat="1" ht="30" customHeight="1" x14ac:dyDescent="0.3">
      <c r="A136" s="184" t="str">
        <f>IF(L136=1,"CBAS-"&amp;TEXT(COUNTIF($L$3:L136, "1"), "0"), "")</f>
        <v>CBAS-107</v>
      </c>
      <c r="B136" s="83" t="s">
        <v>9</v>
      </c>
      <c r="C136" s="95" t="s">
        <v>401</v>
      </c>
      <c r="D136" s="85"/>
      <c r="E136" s="86"/>
      <c r="F136" s="87"/>
      <c r="G136" s="88" t="s">
        <v>67</v>
      </c>
      <c r="H136" s="109"/>
      <c r="I136" s="110">
        <f t="shared" si="24"/>
        <v>5</v>
      </c>
      <c r="J136" s="110">
        <f t="shared" si="25"/>
        <v>0</v>
      </c>
      <c r="K136" s="110">
        <f t="shared" si="26"/>
        <v>0</v>
      </c>
      <c r="L136" s="43">
        <v>1</v>
      </c>
      <c r="N136" s="51" t="s">
        <v>87</v>
      </c>
    </row>
    <row r="137" spans="1:14" s="43" customFormat="1" ht="30" customHeight="1" x14ac:dyDescent="0.3">
      <c r="A137" s="184" t="str">
        <f>IF(L137=1,"CBAS-"&amp;TEXT(COUNTIF($L$3:L137, "1"), "0"), "")</f>
        <v>CBAS-108</v>
      </c>
      <c r="B137" s="400" t="s">
        <v>18</v>
      </c>
      <c r="C137" s="95" t="s">
        <v>402</v>
      </c>
      <c r="D137" s="85"/>
      <c r="E137" s="86"/>
      <c r="F137" s="87"/>
      <c r="G137" s="88" t="s">
        <v>67</v>
      </c>
      <c r="H137" s="109"/>
      <c r="I137" s="110">
        <f t="shared" si="24"/>
        <v>0</v>
      </c>
      <c r="J137" s="110">
        <f t="shared" si="25"/>
        <v>0</v>
      </c>
      <c r="K137" s="110">
        <f t="shared" si="26"/>
        <v>0</v>
      </c>
      <c r="L137" s="43">
        <v>1</v>
      </c>
      <c r="N137" s="51" t="s">
        <v>87</v>
      </c>
    </row>
    <row r="138" spans="1:14" s="43" customFormat="1" x14ac:dyDescent="0.3">
      <c r="A138" s="53" t="str">
        <f>IF(L138=1,"CBAS-"&amp;TEXT(COUNTIF($L$3:L138, "1"), "0"), "")</f>
        <v/>
      </c>
      <c r="B138" s="53"/>
      <c r="C138" s="144" t="s">
        <v>403</v>
      </c>
      <c r="D138" s="74"/>
      <c r="E138" s="56"/>
      <c r="F138" s="75"/>
      <c r="G138" s="411"/>
      <c r="H138" s="109"/>
      <c r="I138" s="110"/>
      <c r="J138" s="110"/>
      <c r="K138" s="110"/>
    </row>
    <row r="139" spans="1:14" s="43" customFormat="1" ht="46.8" x14ac:dyDescent="0.3">
      <c r="A139" s="184" t="str">
        <f>IF(L139=1,"CBAS-"&amp;TEXT(COUNTIF($L$3:L139, "1"), "0"), "")</f>
        <v>CBAS-109</v>
      </c>
      <c r="B139" s="98" t="s">
        <v>10</v>
      </c>
      <c r="C139" s="119" t="s">
        <v>404</v>
      </c>
      <c r="D139" s="79"/>
      <c r="E139" s="80"/>
      <c r="F139" s="81"/>
      <c r="G139" s="82" t="s">
        <v>67</v>
      </c>
      <c r="H139" s="109"/>
      <c r="I139" s="110">
        <f>IF(NOT(ISBLANK($B139)),VLOOKUP($B139,specdata,2,FALSE()),"")</f>
        <v>1</v>
      </c>
      <c r="J139" s="110">
        <f>VLOOKUP(G139,AvailabilityData,2,FALSE())</f>
        <v>0</v>
      </c>
      <c r="K139" s="110">
        <f>I139*J139</f>
        <v>0</v>
      </c>
      <c r="L139" s="43">
        <v>1</v>
      </c>
      <c r="N139" s="51" t="s">
        <v>87</v>
      </c>
    </row>
    <row r="140" spans="1:14" s="43" customFormat="1" ht="46.8" x14ac:dyDescent="0.3">
      <c r="A140" s="184" t="str">
        <f>IF(L140=1,"CBAS-"&amp;TEXT(COUNTIF($L$3:L140, "1"), "0"), "")</f>
        <v>CBAS-110</v>
      </c>
      <c r="B140" s="83" t="s">
        <v>10</v>
      </c>
      <c r="C140" s="95" t="s">
        <v>405</v>
      </c>
      <c r="D140" s="85"/>
      <c r="E140" s="86"/>
      <c r="F140" s="87"/>
      <c r="G140" s="88" t="s">
        <v>67</v>
      </c>
      <c r="H140" s="109"/>
      <c r="I140" s="110">
        <f>IF(NOT(ISBLANK($B140)),VLOOKUP($B140,specdata,2,FALSE()),"")</f>
        <v>1</v>
      </c>
      <c r="J140" s="110">
        <f>VLOOKUP(G140,AvailabilityData,2,FALSE())</f>
        <v>0</v>
      </c>
      <c r="K140" s="110">
        <f>I140*J140</f>
        <v>0</v>
      </c>
      <c r="L140" s="43">
        <v>1</v>
      </c>
      <c r="N140" s="51" t="s">
        <v>87</v>
      </c>
    </row>
    <row r="141" spans="1:14" s="43" customFormat="1" ht="31.2" x14ac:dyDescent="0.3">
      <c r="A141" s="184" t="str">
        <f>IF(L141=1,"CBAS-"&amp;TEXT(COUNTIF($L$3:L141, "1"), "0"), "")</f>
        <v>CBAS-111</v>
      </c>
      <c r="B141" s="98" t="s">
        <v>10</v>
      </c>
      <c r="C141" s="95" t="s">
        <v>406</v>
      </c>
      <c r="D141" s="99"/>
      <c r="E141" s="100"/>
      <c r="F141" s="101"/>
      <c r="G141" s="88" t="s">
        <v>67</v>
      </c>
      <c r="H141" s="109"/>
      <c r="I141" s="110">
        <f>IF(NOT(ISBLANK($B141)),VLOOKUP($B141,specdata,2,FALSE()),"")</f>
        <v>1</v>
      </c>
      <c r="J141" s="110">
        <f>VLOOKUP(G141,AvailabilityData,2,FALSE())</f>
        <v>0</v>
      </c>
      <c r="K141" s="110">
        <f>I141*J141</f>
        <v>0</v>
      </c>
      <c r="L141" s="43">
        <v>1</v>
      </c>
      <c r="N141" s="51" t="s">
        <v>87</v>
      </c>
    </row>
    <row r="142" spans="1:14" s="43" customFormat="1" x14ac:dyDescent="0.3">
      <c r="A142" s="53" t="str">
        <f>IF(L142=1,"CBAS-"&amp;TEXT(COUNTIF($L$3:L142, "1"), "0"), "")</f>
        <v/>
      </c>
      <c r="B142" s="53"/>
      <c r="C142" s="144" t="s">
        <v>408</v>
      </c>
      <c r="D142" s="74"/>
      <c r="E142" s="56"/>
      <c r="F142" s="75"/>
      <c r="G142" s="411"/>
      <c r="H142" s="109"/>
      <c r="I142" s="110"/>
      <c r="J142" s="110"/>
      <c r="K142" s="110"/>
    </row>
    <row r="143" spans="1:14" s="43" customFormat="1" ht="46.8" x14ac:dyDescent="0.3">
      <c r="A143" s="184" t="str">
        <f>IF(L143=1,"CBAS-"&amp;TEXT(COUNTIF($L$3:L143, "1"), "0"), "")</f>
        <v>CBAS-112</v>
      </c>
      <c r="B143" s="77" t="s">
        <v>10</v>
      </c>
      <c r="C143" s="119" t="s">
        <v>409</v>
      </c>
      <c r="D143" s="79"/>
      <c r="E143" s="80"/>
      <c r="F143" s="81"/>
      <c r="G143" s="82" t="s">
        <v>67</v>
      </c>
      <c r="H143" s="109"/>
      <c r="I143" s="110">
        <f>IF(NOT(ISBLANK($B143)),VLOOKUP($B143,specdata,2,FALSE()),"")</f>
        <v>1</v>
      </c>
      <c r="J143" s="110">
        <f>VLOOKUP(G143,AvailabilityData,2,FALSE())</f>
        <v>0</v>
      </c>
      <c r="K143" s="110">
        <f>I143*J143</f>
        <v>0</v>
      </c>
      <c r="L143" s="43">
        <v>1</v>
      </c>
      <c r="N143" s="51" t="s">
        <v>78</v>
      </c>
    </row>
    <row r="144" spans="1:14" s="43" customFormat="1" ht="78" x14ac:dyDescent="0.3">
      <c r="A144" s="184" t="str">
        <f>IF(L144=1,"CBAS-"&amp;TEXT(COUNTIF($L$3:L144, "1"), "0"), "")</f>
        <v>CBAS-113</v>
      </c>
      <c r="B144" s="83" t="s">
        <v>10</v>
      </c>
      <c r="C144" s="95" t="s">
        <v>410</v>
      </c>
      <c r="D144" s="85"/>
      <c r="E144" s="86"/>
      <c r="F144" s="87"/>
      <c r="G144" s="88" t="s">
        <v>67</v>
      </c>
      <c r="H144" s="109"/>
      <c r="I144" s="110">
        <f>IF(NOT(ISBLANK($B144)),VLOOKUP($B144,specdata,2,FALSE()),"")</f>
        <v>1</v>
      </c>
      <c r="J144" s="110">
        <f>VLOOKUP(G144,AvailabilityData,2,FALSE())</f>
        <v>0</v>
      </c>
      <c r="K144" s="110">
        <f>I144*J144</f>
        <v>0</v>
      </c>
      <c r="L144" s="43">
        <v>1</v>
      </c>
      <c r="N144" s="51" t="s">
        <v>78</v>
      </c>
    </row>
    <row r="145" spans="1:14" s="43" customFormat="1" ht="78" x14ac:dyDescent="0.3">
      <c r="A145" s="184" t="str">
        <f>IF(L145=1,"CBAS-"&amp;TEXT(COUNTIF($L$3:L145, "1"), "0"), "")</f>
        <v>CBAS-114</v>
      </c>
      <c r="B145" s="98" t="s">
        <v>10</v>
      </c>
      <c r="C145" s="95" t="s">
        <v>411</v>
      </c>
      <c r="D145" s="99"/>
      <c r="E145" s="100"/>
      <c r="F145" s="101"/>
      <c r="G145" s="88" t="s">
        <v>67</v>
      </c>
      <c r="H145" s="109"/>
      <c r="I145" s="110">
        <f>IF(NOT(ISBLANK($B145)),VLOOKUP($B145,specdata,2,FALSE()),"")</f>
        <v>1</v>
      </c>
      <c r="J145" s="110">
        <f>VLOOKUP(G145,AvailabilityData,2,FALSE())</f>
        <v>0</v>
      </c>
      <c r="K145" s="110">
        <f>I145*J145</f>
        <v>0</v>
      </c>
      <c r="L145" s="43">
        <v>1</v>
      </c>
      <c r="N145" s="51" t="s">
        <v>78</v>
      </c>
    </row>
    <row r="146" spans="1:14" s="43" customFormat="1" x14ac:dyDescent="0.3">
      <c r="A146" s="53" t="str">
        <f>IF(L146=1,"CBAS-"&amp;TEXT(COUNTIF($L$3:L146, "1"), "0"), "")</f>
        <v/>
      </c>
      <c r="B146" s="53"/>
      <c r="C146" s="126" t="s">
        <v>412</v>
      </c>
      <c r="D146" s="74"/>
      <c r="E146" s="56"/>
      <c r="F146" s="75"/>
      <c r="G146" s="411"/>
      <c r="H146" s="109"/>
      <c r="I146" s="110"/>
      <c r="J146" s="110"/>
      <c r="K146" s="110"/>
    </row>
    <row r="147" spans="1:14" s="43" customFormat="1" ht="30" customHeight="1" x14ac:dyDescent="0.3">
      <c r="A147" s="184" t="str">
        <f>IF(L147=1,"CBAS-"&amp;TEXT(COUNTIF($L$3:L147, "1"), "0"), "")</f>
        <v>CBAS-115</v>
      </c>
      <c r="B147" s="77" t="s">
        <v>10</v>
      </c>
      <c r="C147" s="202" t="s">
        <v>413</v>
      </c>
      <c r="D147" s="79"/>
      <c r="E147" s="80"/>
      <c r="F147" s="81"/>
      <c r="G147" s="82" t="s">
        <v>67</v>
      </c>
      <c r="H147" s="109"/>
      <c r="I147" s="110">
        <f>IF(NOT(ISBLANK($B147)),VLOOKUP($B147,specdata,2,FALSE()),"")</f>
        <v>1</v>
      </c>
      <c r="J147" s="110">
        <f>VLOOKUP(G147,AvailabilityData,2,FALSE())</f>
        <v>0</v>
      </c>
      <c r="K147" s="110">
        <f>I147*J147</f>
        <v>0</v>
      </c>
      <c r="L147" s="43">
        <v>1</v>
      </c>
      <c r="N147" s="51" t="s">
        <v>78</v>
      </c>
    </row>
    <row r="148" spans="1:14" s="43" customFormat="1" ht="30" customHeight="1" x14ac:dyDescent="0.3">
      <c r="A148" s="184" t="str">
        <f>IF(L148=1,"CBAS-"&amp;TEXT(COUNTIF($L$3:L148, "1"), "0"), "")</f>
        <v>CBAS-116</v>
      </c>
      <c r="B148" s="83" t="s">
        <v>10</v>
      </c>
      <c r="C148" s="203" t="s">
        <v>414</v>
      </c>
      <c r="D148" s="85"/>
      <c r="E148" s="86"/>
      <c r="F148" s="87"/>
      <c r="G148" s="88" t="s">
        <v>67</v>
      </c>
      <c r="H148" s="109"/>
      <c r="I148" s="110">
        <f>IF(NOT(ISBLANK($B148)),VLOOKUP($B148,specdata,2,FALSE()),"")</f>
        <v>1</v>
      </c>
      <c r="J148" s="110">
        <f>VLOOKUP(G148,AvailabilityData,2,FALSE())</f>
        <v>0</v>
      </c>
      <c r="K148" s="110">
        <f>I148*J148</f>
        <v>0</v>
      </c>
      <c r="L148" s="43">
        <v>1</v>
      </c>
      <c r="N148" s="51" t="s">
        <v>78</v>
      </c>
    </row>
    <row r="149" spans="1:14" s="43" customFormat="1" ht="30" customHeight="1" x14ac:dyDescent="0.3">
      <c r="A149" s="184" t="str">
        <f>IF(L149=1,"CBAS-"&amp;TEXT(COUNTIF($L$3:L149, "1"), "0"), "")</f>
        <v>CBAS-117</v>
      </c>
      <c r="B149" s="98" t="s">
        <v>10</v>
      </c>
      <c r="C149" s="203" t="s">
        <v>415</v>
      </c>
      <c r="D149" s="99"/>
      <c r="E149" s="100"/>
      <c r="F149" s="101"/>
      <c r="G149" s="88" t="s">
        <v>67</v>
      </c>
      <c r="H149" s="109"/>
      <c r="I149" s="110">
        <f>IF(NOT(ISBLANK($B149)),VLOOKUP($B149,specdata,2,FALSE()),"")</f>
        <v>1</v>
      </c>
      <c r="J149" s="110">
        <f>VLOOKUP(G149,AvailabilityData,2,FALSE())</f>
        <v>0</v>
      </c>
      <c r="K149" s="110">
        <f>I149*J149</f>
        <v>0</v>
      </c>
      <c r="L149" s="43">
        <v>1</v>
      </c>
      <c r="N149" s="51" t="s">
        <v>78</v>
      </c>
    </row>
    <row r="150" spans="1:14" s="43" customFormat="1" x14ac:dyDescent="0.3">
      <c r="A150" s="53" t="str">
        <f>IF(L150=1,"CBAS-"&amp;TEXT(COUNTIF($L$3:L150, "1"), "0"), "")</f>
        <v/>
      </c>
      <c r="B150" s="53"/>
      <c r="C150" s="144" t="s">
        <v>416</v>
      </c>
      <c r="D150" s="74"/>
      <c r="E150" s="56"/>
      <c r="F150" s="75"/>
      <c r="G150" s="411"/>
      <c r="H150" s="109"/>
      <c r="I150" s="110"/>
      <c r="J150" s="110"/>
      <c r="K150" s="110"/>
    </row>
    <row r="151" spans="1:14" s="43" customFormat="1" ht="46.8" x14ac:dyDescent="0.3">
      <c r="A151" s="184" t="str">
        <f>IF(L151=1,"CBAS-"&amp;TEXT(COUNTIF($L$3:L151, "1"), "0"), "")</f>
        <v>CBAS-118</v>
      </c>
      <c r="B151" s="77" t="s">
        <v>10</v>
      </c>
      <c r="C151" s="119" t="s">
        <v>417</v>
      </c>
      <c r="D151" s="79"/>
      <c r="E151" s="80"/>
      <c r="F151" s="81"/>
      <c r="G151" s="82" t="s">
        <v>67</v>
      </c>
      <c r="H151" s="109"/>
      <c r="I151" s="110">
        <f>IF(NOT(ISBLANK($B151)),VLOOKUP($B151,specdata,2,FALSE()),"")</f>
        <v>1</v>
      </c>
      <c r="J151" s="110">
        <f>VLOOKUP(G151,AvailabilityData,2,FALSE())</f>
        <v>0</v>
      </c>
      <c r="K151" s="110">
        <f>I151*J151</f>
        <v>0</v>
      </c>
      <c r="L151" s="43">
        <v>1</v>
      </c>
      <c r="N151" s="51" t="s">
        <v>78</v>
      </c>
    </row>
    <row r="152" spans="1:14" s="43" customFormat="1" x14ac:dyDescent="0.3">
      <c r="A152" s="184" t="str">
        <f>IF(L152=1,"CBAS-"&amp;TEXT(COUNTIF($L$3:L152, "1"), "0"), "")</f>
        <v>CBAS-119</v>
      </c>
      <c r="B152" s="98" t="s">
        <v>10</v>
      </c>
      <c r="C152" s="95" t="s">
        <v>418</v>
      </c>
      <c r="D152" s="99"/>
      <c r="E152" s="100"/>
      <c r="F152" s="101"/>
      <c r="G152" s="88" t="s">
        <v>67</v>
      </c>
      <c r="H152" s="109"/>
      <c r="I152" s="110">
        <f>IF(NOT(ISBLANK($B152)),VLOOKUP($B152,specdata,2,FALSE()),"")</f>
        <v>1</v>
      </c>
      <c r="J152" s="110">
        <f>VLOOKUP(G152,AvailabilityData,2,FALSE())</f>
        <v>0</v>
      </c>
      <c r="K152" s="110">
        <f>I152*J152</f>
        <v>0</v>
      </c>
      <c r="L152" s="43">
        <v>1</v>
      </c>
      <c r="N152" s="51" t="s">
        <v>78</v>
      </c>
    </row>
    <row r="153" spans="1:14" s="43" customFormat="1" x14ac:dyDescent="0.3">
      <c r="A153" s="53" t="str">
        <f>IF(L153=1,"CBAS-"&amp;TEXT(COUNTIF($L$3:L153, "1"), "0"), "")</f>
        <v/>
      </c>
      <c r="B153" s="53"/>
      <c r="C153" s="144" t="s">
        <v>419</v>
      </c>
      <c r="D153" s="74"/>
      <c r="E153" s="56"/>
      <c r="F153" s="75"/>
      <c r="G153" s="411"/>
      <c r="H153" s="109"/>
      <c r="I153" s="110"/>
      <c r="J153" s="110"/>
      <c r="K153" s="110"/>
    </row>
    <row r="154" spans="1:14" s="43" customFormat="1" ht="31.2" x14ac:dyDescent="0.3">
      <c r="A154" s="184" t="str">
        <f>IF(L154=1,"CBAS-"&amp;TEXT(COUNTIF($L$3:L154, "1"), "0"), "")</f>
        <v>CBAS-120</v>
      </c>
      <c r="B154" s="77" t="s">
        <v>10</v>
      </c>
      <c r="C154" s="119" t="s">
        <v>420</v>
      </c>
      <c r="D154" s="79"/>
      <c r="E154" s="80"/>
      <c r="F154" s="81"/>
      <c r="G154" s="82" t="s">
        <v>67</v>
      </c>
      <c r="H154" s="109"/>
      <c r="I154" s="110">
        <f>IF(NOT(ISBLANK($B154)),VLOOKUP($B154,specdata,2,FALSE()),"")</f>
        <v>1</v>
      </c>
      <c r="J154" s="110">
        <f>VLOOKUP(G154,AvailabilityData,2,FALSE())</f>
        <v>0</v>
      </c>
      <c r="K154" s="110">
        <f>I154*J154</f>
        <v>0</v>
      </c>
      <c r="L154" s="43">
        <v>1</v>
      </c>
      <c r="N154" s="51" t="s">
        <v>78</v>
      </c>
    </row>
    <row r="155" spans="1:14" s="43" customFormat="1" ht="30" customHeight="1" x14ac:dyDescent="0.3">
      <c r="A155" s="184" t="str">
        <f>IF(L155=1,"CBAS-"&amp;TEXT(COUNTIF($L$3:L155, "1"), "0"), "")</f>
        <v>CBAS-121</v>
      </c>
      <c r="B155" s="83" t="s">
        <v>10</v>
      </c>
      <c r="C155" s="95" t="s">
        <v>421</v>
      </c>
      <c r="D155" s="85"/>
      <c r="E155" s="86"/>
      <c r="F155" s="87"/>
      <c r="G155" s="88" t="s">
        <v>67</v>
      </c>
      <c r="H155" s="109"/>
      <c r="I155" s="110">
        <f>IF(NOT(ISBLANK($B155)),VLOOKUP($B155,specdata,2,FALSE()),"")</f>
        <v>1</v>
      </c>
      <c r="J155" s="110">
        <f>VLOOKUP(G155,AvailabilityData,2,FALSE())</f>
        <v>0</v>
      </c>
      <c r="K155" s="110">
        <f>I155*J155</f>
        <v>0</v>
      </c>
      <c r="L155" s="43">
        <v>1</v>
      </c>
      <c r="N155" s="51" t="s">
        <v>78</v>
      </c>
    </row>
    <row r="156" spans="1:14" s="43" customFormat="1" ht="30" customHeight="1" x14ac:dyDescent="0.3">
      <c r="A156" s="184" t="str">
        <f>IF(L156=1,"CBAS-"&amp;TEXT(COUNTIF($L$3:L156, "1"), "0"), "")</f>
        <v>CBAS-122</v>
      </c>
      <c r="B156" s="83" t="s">
        <v>10</v>
      </c>
      <c r="C156" s="95" t="s">
        <v>422</v>
      </c>
      <c r="D156" s="85"/>
      <c r="E156" s="86"/>
      <c r="F156" s="87"/>
      <c r="G156" s="88" t="s">
        <v>67</v>
      </c>
      <c r="H156" s="109"/>
      <c r="I156" s="110">
        <f>IF(NOT(ISBLANK($B156)),VLOOKUP($B156,specdata,2,FALSE()),"")</f>
        <v>1</v>
      </c>
      <c r="J156" s="110">
        <f>VLOOKUP(G156,AvailabilityData,2,FALSE())</f>
        <v>0</v>
      </c>
      <c r="K156" s="110">
        <f>I156*J156</f>
        <v>0</v>
      </c>
      <c r="L156" s="43">
        <v>1</v>
      </c>
      <c r="N156" s="51" t="s">
        <v>78</v>
      </c>
    </row>
    <row r="157" spans="1:14" s="43" customFormat="1" ht="31.2" x14ac:dyDescent="0.3">
      <c r="A157" s="184" t="str">
        <f>IF(L157=1,"CBAS-"&amp;TEXT(COUNTIF($L$3:L157, "1"), "0"), "")</f>
        <v>CBAS-123</v>
      </c>
      <c r="B157" s="98" t="s">
        <v>10</v>
      </c>
      <c r="C157" s="95" t="s">
        <v>423</v>
      </c>
      <c r="D157" s="99"/>
      <c r="E157" s="100"/>
      <c r="F157" s="101"/>
      <c r="G157" s="88" t="s">
        <v>67</v>
      </c>
      <c r="H157" s="109"/>
      <c r="I157" s="110">
        <f>IF(NOT(ISBLANK($B157)),VLOOKUP($B157,specdata,2,FALSE()),"")</f>
        <v>1</v>
      </c>
      <c r="J157" s="110">
        <f>VLOOKUP(G157,AvailabilityData,2,FALSE())</f>
        <v>0</v>
      </c>
      <c r="K157" s="110">
        <f>I157*J157</f>
        <v>0</v>
      </c>
      <c r="L157" s="43">
        <v>1</v>
      </c>
      <c r="N157" s="51" t="s">
        <v>78</v>
      </c>
    </row>
    <row r="158" spans="1:14" s="43" customFormat="1" x14ac:dyDescent="0.3">
      <c r="A158" s="53" t="str">
        <f>IF(L158=1,"CBAS-"&amp;TEXT(COUNTIF($L$3:L158, "1"), "0"), "")</f>
        <v/>
      </c>
      <c r="B158" s="53"/>
      <c r="C158" s="144" t="s">
        <v>424</v>
      </c>
      <c r="D158" s="74"/>
      <c r="E158" s="56"/>
      <c r="F158" s="75"/>
      <c r="G158" s="411"/>
      <c r="H158" s="109"/>
      <c r="I158" s="110"/>
      <c r="J158" s="110"/>
      <c r="K158" s="110"/>
    </row>
    <row r="159" spans="1:14" s="43" customFormat="1" ht="30" customHeight="1" x14ac:dyDescent="0.3">
      <c r="A159" s="184" t="str">
        <f>IF(L159=1,"CBAS-"&amp;TEXT(COUNTIF($L$3:L159, "1"), "0"), "")</f>
        <v>CBAS-124</v>
      </c>
      <c r="B159" s="77" t="s">
        <v>10</v>
      </c>
      <c r="C159" s="119" t="s">
        <v>425</v>
      </c>
      <c r="D159" s="79"/>
      <c r="E159" s="80"/>
      <c r="F159" s="81"/>
      <c r="G159" s="82" t="s">
        <v>67</v>
      </c>
      <c r="H159" s="109"/>
      <c r="I159" s="110">
        <f>IF(NOT(ISBLANK($B159)),VLOOKUP($B159,specdata,2,FALSE()),"")</f>
        <v>1</v>
      </c>
      <c r="J159" s="110">
        <f>VLOOKUP(G159,AvailabilityData,2,FALSE())</f>
        <v>0</v>
      </c>
      <c r="K159" s="110">
        <f>I159*J159</f>
        <v>0</v>
      </c>
      <c r="L159" s="43">
        <v>1</v>
      </c>
      <c r="N159" s="51" t="s">
        <v>78</v>
      </c>
    </row>
    <row r="160" spans="1:14" s="43" customFormat="1" ht="31.2" x14ac:dyDescent="0.3">
      <c r="A160" s="184" t="str">
        <f>IF(L160=1,"CBAS-"&amp;TEXT(COUNTIF($L$3:L160, "1"), "0"), "")</f>
        <v>CBAS-125</v>
      </c>
      <c r="B160" s="83" t="s">
        <v>10</v>
      </c>
      <c r="C160" s="95" t="s">
        <v>426</v>
      </c>
      <c r="D160" s="85"/>
      <c r="E160" s="86"/>
      <c r="F160" s="87"/>
      <c r="G160" s="88" t="s">
        <v>67</v>
      </c>
      <c r="H160" s="109"/>
      <c r="I160" s="110">
        <f>IF(NOT(ISBLANK($B160)),VLOOKUP($B160,specdata,2,FALSE()),"")</f>
        <v>1</v>
      </c>
      <c r="J160" s="110">
        <f>VLOOKUP(G160,AvailabilityData,2,FALSE())</f>
        <v>0</v>
      </c>
      <c r="K160" s="110">
        <f>I160*J160</f>
        <v>0</v>
      </c>
      <c r="L160" s="43">
        <v>1</v>
      </c>
      <c r="N160" s="51" t="s">
        <v>78</v>
      </c>
    </row>
    <row r="161" spans="1:14" s="43" customFormat="1" ht="31.2" x14ac:dyDescent="0.3">
      <c r="A161" s="184" t="str">
        <f>IF(L161=1,"CBAS-"&amp;TEXT(COUNTIF($L$3:L161, "1"), "0"), "")</f>
        <v>CBAS-126</v>
      </c>
      <c r="B161" s="83" t="s">
        <v>10</v>
      </c>
      <c r="C161" s="95" t="s">
        <v>427</v>
      </c>
      <c r="D161" s="85"/>
      <c r="E161" s="86"/>
      <c r="F161" s="87"/>
      <c r="G161" s="88" t="s">
        <v>67</v>
      </c>
      <c r="H161" s="109"/>
      <c r="I161" s="110">
        <f>IF(NOT(ISBLANK($B161)),VLOOKUP($B161,specdata,2,FALSE()),"")</f>
        <v>1</v>
      </c>
      <c r="J161" s="110">
        <f>VLOOKUP(G161,AvailabilityData,2,FALSE())</f>
        <v>0</v>
      </c>
      <c r="K161" s="110">
        <f>I161*J161</f>
        <v>0</v>
      </c>
      <c r="L161" s="43">
        <v>1</v>
      </c>
      <c r="N161" s="51" t="s">
        <v>78</v>
      </c>
    </row>
    <row r="162" spans="1:14" s="43" customFormat="1" ht="31.2" x14ac:dyDescent="0.3">
      <c r="A162" s="184" t="str">
        <f>IF(L162=1,"CBAS-"&amp;TEXT(COUNTIF($L$3:L162, "1"), "0"), "")</f>
        <v>CBAS-127</v>
      </c>
      <c r="B162" s="98" t="s">
        <v>10</v>
      </c>
      <c r="C162" s="95" t="s">
        <v>428</v>
      </c>
      <c r="D162" s="99"/>
      <c r="E162" s="100"/>
      <c r="F162" s="101"/>
      <c r="G162" s="88" t="s">
        <v>67</v>
      </c>
      <c r="H162" s="109"/>
      <c r="I162" s="110">
        <f>IF(NOT(ISBLANK($B162)),VLOOKUP($B162,specdata,2,FALSE()),"")</f>
        <v>1</v>
      </c>
      <c r="J162" s="110">
        <f>VLOOKUP(G162,AvailabilityData,2,FALSE())</f>
        <v>0</v>
      </c>
      <c r="K162" s="110">
        <f>I162*J162</f>
        <v>0</v>
      </c>
      <c r="L162" s="43">
        <v>1</v>
      </c>
      <c r="N162" s="51" t="s">
        <v>78</v>
      </c>
    </row>
    <row r="163" spans="1:14" s="43" customFormat="1" x14ac:dyDescent="0.3">
      <c r="A163" s="53" t="str">
        <f>IF(L163=1,"CBAS-"&amp;TEXT(COUNTIF($L$3:L163, "1"), "0"), "")</f>
        <v/>
      </c>
      <c r="B163" s="53"/>
      <c r="C163" s="204" t="s">
        <v>429</v>
      </c>
      <c r="D163" s="74"/>
      <c r="E163" s="56"/>
      <c r="F163" s="75"/>
      <c r="G163" s="411"/>
      <c r="H163" s="109"/>
      <c r="I163" s="110"/>
      <c r="J163" s="110"/>
      <c r="K163" s="110"/>
    </row>
    <row r="164" spans="1:14" s="43" customFormat="1" ht="31.2" x14ac:dyDescent="0.3">
      <c r="A164" s="184" t="str">
        <f>IF(L164=1,"CBAS-"&amp;TEXT(COUNTIF($L$3:L164, "1"), "0"), "")</f>
        <v>CBAS-128</v>
      </c>
      <c r="B164" s="98" t="s">
        <v>9</v>
      </c>
      <c r="C164" s="119" t="s">
        <v>430</v>
      </c>
      <c r="D164" s="79"/>
      <c r="E164" s="86"/>
      <c r="F164" s="87"/>
      <c r="G164" s="88" t="s">
        <v>67</v>
      </c>
      <c r="H164" s="109"/>
      <c r="I164" s="110">
        <f t="shared" ref="I164:I166" si="27">IF(NOT(ISBLANK($B164)),VLOOKUP($B164,specdata,2,FALSE()),"")</f>
        <v>5</v>
      </c>
      <c r="J164" s="110">
        <f t="shared" ref="J164:J166" si="28">VLOOKUP(G164,AvailabilityData,2,FALSE())</f>
        <v>0</v>
      </c>
      <c r="K164" s="110">
        <f t="shared" ref="K164:K166" si="29">I164*J164</f>
        <v>0</v>
      </c>
      <c r="L164" s="43">
        <v>1</v>
      </c>
      <c r="N164" s="51" t="s">
        <v>87</v>
      </c>
    </row>
    <row r="165" spans="1:14" s="43" customFormat="1" ht="31.2" x14ac:dyDescent="0.3">
      <c r="A165" s="184" t="str">
        <f>IF(L165=1,"CBAS-"&amp;TEXT(COUNTIF($L$3:L165, "1"), "0"), "")</f>
        <v>CBAS-129</v>
      </c>
      <c r="B165" s="98" t="s">
        <v>9</v>
      </c>
      <c r="C165" s="203" t="s">
        <v>431</v>
      </c>
      <c r="D165" s="85"/>
      <c r="E165" s="86"/>
      <c r="F165" s="87"/>
      <c r="G165" s="88" t="s">
        <v>67</v>
      </c>
      <c r="H165" s="109"/>
      <c r="I165" s="110">
        <f t="shared" si="27"/>
        <v>5</v>
      </c>
      <c r="J165" s="110">
        <f t="shared" si="28"/>
        <v>0</v>
      </c>
      <c r="K165" s="110">
        <f t="shared" si="29"/>
        <v>0</v>
      </c>
      <c r="L165" s="43">
        <v>1</v>
      </c>
      <c r="N165" s="51" t="s">
        <v>87</v>
      </c>
    </row>
    <row r="166" spans="1:14" s="43" customFormat="1" ht="62.4" x14ac:dyDescent="0.3">
      <c r="A166" s="184" t="str">
        <f>IF(L166=1,"CBAS-"&amp;TEXT(COUNTIF($L$3:L166, "1"), "0"), "")</f>
        <v>CBAS-130</v>
      </c>
      <c r="B166" s="400" t="s">
        <v>18</v>
      </c>
      <c r="C166" s="95" t="s">
        <v>432</v>
      </c>
      <c r="D166" s="85"/>
      <c r="E166" s="86"/>
      <c r="F166" s="87"/>
      <c r="G166" s="88" t="s">
        <v>67</v>
      </c>
      <c r="H166" s="109"/>
      <c r="I166" s="110">
        <f t="shared" si="27"/>
        <v>0</v>
      </c>
      <c r="J166" s="110">
        <f t="shared" si="28"/>
        <v>0</v>
      </c>
      <c r="K166" s="110">
        <f t="shared" si="29"/>
        <v>0</v>
      </c>
      <c r="L166" s="43">
        <v>1</v>
      </c>
      <c r="N166" s="51" t="s">
        <v>87</v>
      </c>
    </row>
    <row r="167" spans="1:14" s="43" customFormat="1" x14ac:dyDescent="0.3">
      <c r="A167" s="53" t="str">
        <f>IF(L167=1,"CBAS-"&amp;TEXT(COUNTIF($L$3:L167, "1"), "0"), "")</f>
        <v/>
      </c>
      <c r="B167" s="53"/>
      <c r="C167" s="141" t="s">
        <v>433</v>
      </c>
      <c r="D167" s="74"/>
      <c r="E167" s="56"/>
      <c r="F167" s="75"/>
      <c r="G167" s="411"/>
      <c r="H167" s="109"/>
      <c r="I167" s="110"/>
      <c r="J167" s="110"/>
      <c r="K167" s="110"/>
    </row>
    <row r="168" spans="1:14" s="43" customFormat="1" ht="46.8" x14ac:dyDescent="0.3">
      <c r="A168" s="184" t="str">
        <f>IF(L168=1,"CBAS-"&amp;TEXT(COUNTIF($L$3:L168, "1"), "0"), "")</f>
        <v>CBAS-131</v>
      </c>
      <c r="B168" s="77" t="s">
        <v>9</v>
      </c>
      <c r="C168" s="119" t="s">
        <v>434</v>
      </c>
      <c r="D168" s="79"/>
      <c r="E168" s="80"/>
      <c r="F168" s="81"/>
      <c r="G168" s="82" t="s">
        <v>67</v>
      </c>
      <c r="H168" s="109"/>
      <c r="I168" s="110">
        <f>IF(NOT(ISBLANK($B168)),VLOOKUP($B168,specdata,2,FALSE()),"")</f>
        <v>5</v>
      </c>
      <c r="J168" s="110">
        <f>VLOOKUP(G168,AvailabilityData,2,FALSE())</f>
        <v>0</v>
      </c>
      <c r="K168" s="110">
        <f>I168*J168</f>
        <v>0</v>
      </c>
      <c r="L168" s="43">
        <v>1</v>
      </c>
      <c r="N168" s="51" t="s">
        <v>87</v>
      </c>
    </row>
    <row r="169" spans="1:14" s="43" customFormat="1" ht="31.2" x14ac:dyDescent="0.3">
      <c r="A169" s="184" t="str">
        <f>IF(L169=1,"CBAS-"&amp;TEXT(COUNTIF($L$3:L169, "1"), "0"), "")</f>
        <v>CBAS-132</v>
      </c>
      <c r="B169" s="83" t="s">
        <v>9</v>
      </c>
      <c r="C169" s="95" t="s">
        <v>435</v>
      </c>
      <c r="D169" s="85"/>
      <c r="E169" s="86"/>
      <c r="F169" s="87"/>
      <c r="G169" s="88" t="s">
        <v>67</v>
      </c>
      <c r="H169" s="109"/>
      <c r="I169" s="110">
        <f>IF(NOT(ISBLANK($B169)),VLOOKUP($B169,specdata,2,FALSE()),"")</f>
        <v>5</v>
      </c>
      <c r="J169" s="110">
        <f>VLOOKUP(G169,AvailabilityData,2,FALSE())</f>
        <v>0</v>
      </c>
      <c r="K169" s="110">
        <f>I169*J169</f>
        <v>0</v>
      </c>
      <c r="L169" s="43">
        <v>1</v>
      </c>
      <c r="N169" s="51" t="s">
        <v>87</v>
      </c>
    </row>
    <row r="170" spans="1:14" s="43" customFormat="1" ht="62.4" x14ac:dyDescent="0.3">
      <c r="A170" s="184" t="str">
        <f>IF(L170=1,"CBAS-"&amp;TEXT(COUNTIF($L$3:L170, "1"), "0"), "")</f>
        <v>CBAS-133</v>
      </c>
      <c r="B170" s="83" t="s">
        <v>9</v>
      </c>
      <c r="C170" s="95" t="s">
        <v>436</v>
      </c>
      <c r="D170" s="85"/>
      <c r="E170" s="86"/>
      <c r="F170" s="87"/>
      <c r="G170" s="88" t="s">
        <v>67</v>
      </c>
      <c r="H170" s="109"/>
      <c r="I170" s="110">
        <f>IF(NOT(ISBLANK($B170)),VLOOKUP($B170,specdata,2,FALSE()),"")</f>
        <v>5</v>
      </c>
      <c r="J170" s="110">
        <f>VLOOKUP(G170,AvailabilityData,2,FALSE())</f>
        <v>0</v>
      </c>
      <c r="K170" s="110">
        <f>I170*J170</f>
        <v>0</v>
      </c>
      <c r="L170" s="43">
        <v>1</v>
      </c>
      <c r="N170" s="51" t="s">
        <v>87</v>
      </c>
    </row>
    <row r="171" spans="1:14" s="43" customFormat="1" x14ac:dyDescent="0.3">
      <c r="A171" s="53" t="str">
        <f>IF(L171=1,"CBAS-"&amp;TEXT(COUNTIF($L$3:L171, "1"), "0"), "")</f>
        <v/>
      </c>
      <c r="B171" s="89"/>
      <c r="C171" s="205" t="s">
        <v>437</v>
      </c>
      <c r="D171" s="90"/>
      <c r="E171" s="91"/>
      <c r="F171" s="92"/>
      <c r="G171" s="411"/>
      <c r="H171" s="109"/>
      <c r="I171" s="110"/>
      <c r="J171" s="110"/>
      <c r="K171" s="110"/>
    </row>
    <row r="172" spans="1:14" s="43" customFormat="1" ht="31.2" x14ac:dyDescent="0.3">
      <c r="A172" s="184" t="str">
        <f>IF(L172=1,"CBAS-"&amp;TEXT(COUNTIF($L$3:L172, "1"), "0"), "")</f>
        <v>CBAS-134</v>
      </c>
      <c r="B172" s="83" t="s">
        <v>9</v>
      </c>
      <c r="C172" s="95" t="s">
        <v>438</v>
      </c>
      <c r="D172" s="85"/>
      <c r="E172" s="86"/>
      <c r="F172" s="87"/>
      <c r="G172" s="88" t="s">
        <v>67</v>
      </c>
      <c r="H172" s="109"/>
      <c r="I172" s="110">
        <f>IF(NOT(ISBLANK($B172)),VLOOKUP($B172,specdata,2,FALSE()),"")</f>
        <v>5</v>
      </c>
      <c r="J172" s="110">
        <f>VLOOKUP(G172,AvailabilityData,2,FALSE())</f>
        <v>0</v>
      </c>
      <c r="K172" s="110">
        <f>I172*J172</f>
        <v>0</v>
      </c>
      <c r="L172" s="43">
        <v>1</v>
      </c>
      <c r="N172" s="51" t="s">
        <v>87</v>
      </c>
    </row>
    <row r="173" spans="1:14" s="43" customFormat="1" ht="31.2" x14ac:dyDescent="0.3">
      <c r="A173" s="184" t="str">
        <f>IF(L173=1,"CBAS-"&amp;TEXT(COUNTIF($L$3:L173, "1"), "0"), "")</f>
        <v>CBAS-135</v>
      </c>
      <c r="B173" s="83" t="s">
        <v>9</v>
      </c>
      <c r="C173" s="95" t="s">
        <v>439</v>
      </c>
      <c r="D173" s="85"/>
      <c r="E173" s="86"/>
      <c r="F173" s="87"/>
      <c r="G173" s="88" t="s">
        <v>67</v>
      </c>
      <c r="H173" s="109"/>
      <c r="I173" s="110">
        <f>IF(NOT(ISBLANK($B173)),VLOOKUP($B173,specdata,2,FALSE()),"")</f>
        <v>5</v>
      </c>
      <c r="J173" s="110">
        <f>VLOOKUP(G173,AvailabilityData,2,FALSE())</f>
        <v>0</v>
      </c>
      <c r="K173" s="110">
        <f>I173*J173</f>
        <v>0</v>
      </c>
      <c r="L173" s="43">
        <v>1</v>
      </c>
      <c r="N173" s="51" t="s">
        <v>87</v>
      </c>
    </row>
    <row r="174" spans="1:14" s="43" customFormat="1" ht="46.8" x14ac:dyDescent="0.3">
      <c r="A174" s="184" t="str">
        <f>IF(L174=1,"CBAS-"&amp;TEXT(COUNTIF($L$3:L174, "1"), "0"), "")</f>
        <v>CBAS-136</v>
      </c>
      <c r="B174" s="83" t="s">
        <v>9</v>
      </c>
      <c r="C174" s="95" t="s">
        <v>440</v>
      </c>
      <c r="D174" s="85"/>
      <c r="E174" s="86"/>
      <c r="F174" s="87"/>
      <c r="G174" s="88" t="s">
        <v>67</v>
      </c>
      <c r="H174" s="109"/>
      <c r="I174" s="110">
        <f>IF(NOT(ISBLANK($B174)),VLOOKUP($B174,specdata,2,FALSE()),"")</f>
        <v>5</v>
      </c>
      <c r="J174" s="110">
        <f>VLOOKUP(G174,AvailabilityData,2,FALSE())</f>
        <v>0</v>
      </c>
      <c r="K174" s="110">
        <f>I174*J174</f>
        <v>0</v>
      </c>
      <c r="L174" s="43">
        <v>1</v>
      </c>
      <c r="N174" s="51" t="s">
        <v>87</v>
      </c>
    </row>
    <row r="175" spans="1:14" s="43" customFormat="1" x14ac:dyDescent="0.3">
      <c r="A175" s="53" t="str">
        <f>IF(L175=1,"CBAS-"&amp;TEXT(COUNTIF($L$3:L175, "1"), "0"), "")</f>
        <v/>
      </c>
      <c r="B175" s="89"/>
      <c r="C175" s="205" t="s">
        <v>441</v>
      </c>
      <c r="D175" s="90"/>
      <c r="E175" s="91"/>
      <c r="F175" s="92"/>
      <c r="G175" s="411"/>
      <c r="H175" s="109"/>
      <c r="I175" s="110"/>
      <c r="J175" s="110"/>
      <c r="K175" s="110"/>
    </row>
    <row r="176" spans="1:14" s="43" customFormat="1" ht="31.2" x14ac:dyDescent="0.3">
      <c r="A176" s="184" t="str">
        <f>IF(L176=1,"CBAS-"&amp;TEXT(COUNTIF($L$3:L176, "1"), "0"), "")</f>
        <v>CBAS-137</v>
      </c>
      <c r="B176" s="98" t="s">
        <v>9</v>
      </c>
      <c r="C176" s="95" t="s">
        <v>442</v>
      </c>
      <c r="D176" s="99"/>
      <c r="E176" s="100"/>
      <c r="F176" s="101"/>
      <c r="G176" s="88" t="s">
        <v>67</v>
      </c>
      <c r="H176" s="109"/>
      <c r="I176" s="110">
        <f>IF(NOT(ISBLANK($B176)),VLOOKUP($B176,specdata,2,FALSE()),"")</f>
        <v>5</v>
      </c>
      <c r="J176" s="110">
        <f>VLOOKUP(G176,AvailabilityData,2,FALSE())</f>
        <v>0</v>
      </c>
      <c r="K176" s="110">
        <f>I176*J176</f>
        <v>0</v>
      </c>
      <c r="L176" s="43">
        <v>1</v>
      </c>
      <c r="N176" s="51" t="s">
        <v>87</v>
      </c>
    </row>
    <row r="177" spans="1:14" s="43" customFormat="1" ht="31.2" x14ac:dyDescent="0.3">
      <c r="A177" s="53" t="str">
        <f>IF(L177=1,"CBAS-"&amp;TEXT(COUNTIF($L$3:L177, "1"), "0"), "")</f>
        <v/>
      </c>
      <c r="B177" s="53"/>
      <c r="C177" s="126" t="s">
        <v>443</v>
      </c>
      <c r="D177" s="74"/>
      <c r="E177" s="56"/>
      <c r="F177" s="75"/>
      <c r="G177" s="411"/>
      <c r="H177" s="109"/>
      <c r="I177" s="110"/>
      <c r="J177" s="110"/>
      <c r="K177" s="110"/>
    </row>
    <row r="178" spans="1:14" s="43" customFormat="1" ht="62.4" x14ac:dyDescent="0.3">
      <c r="A178" s="184" t="str">
        <f>IF(L178=1,"CBAS-"&amp;TEXT(COUNTIF($L$3:L178, "1"), "0"), "")</f>
        <v>CBAS-138</v>
      </c>
      <c r="B178" s="77" t="s">
        <v>9</v>
      </c>
      <c r="C178" s="119" t="s">
        <v>444</v>
      </c>
      <c r="D178" s="79"/>
      <c r="E178" s="80"/>
      <c r="F178" s="81"/>
      <c r="G178" s="88" t="s">
        <v>67</v>
      </c>
      <c r="H178" s="109"/>
      <c r="I178" s="110">
        <f>IF(NOT(ISBLANK($B178)),VLOOKUP($B178,specdata,2,FALSE()),"")</f>
        <v>5</v>
      </c>
      <c r="J178" s="110">
        <f>VLOOKUP(G178,AvailabilityData,2,FALSE())</f>
        <v>0</v>
      </c>
      <c r="K178" s="110">
        <f>I178*J178</f>
        <v>0</v>
      </c>
      <c r="L178" s="43">
        <v>1</v>
      </c>
      <c r="N178" s="51" t="s">
        <v>87</v>
      </c>
    </row>
    <row r="179" spans="1:14" s="43" customFormat="1" ht="31.2" x14ac:dyDescent="0.3">
      <c r="A179" s="53" t="str">
        <f>IF(L179=1,"CBAS-"&amp;TEXT(COUNTIF($L$3:L179, "1"), "0"), "")</f>
        <v/>
      </c>
      <c r="B179" s="53"/>
      <c r="C179" s="126" t="s">
        <v>445</v>
      </c>
      <c r="D179" s="74"/>
      <c r="E179" s="56"/>
      <c r="F179" s="75"/>
      <c r="G179" s="411"/>
      <c r="H179" s="109"/>
      <c r="I179" s="110"/>
      <c r="J179" s="110"/>
      <c r="K179" s="110"/>
    </row>
    <row r="180" spans="1:14" s="43" customFormat="1" ht="31.2" x14ac:dyDescent="0.3">
      <c r="A180" s="184" t="str">
        <f>IF(L180=1,"CBAS-"&amp;TEXT(COUNTIF($L$3:L180, "1"), "0"), "")</f>
        <v>CBAS-139</v>
      </c>
      <c r="B180" s="77" t="s">
        <v>9</v>
      </c>
      <c r="C180" s="78" t="s">
        <v>446</v>
      </c>
      <c r="D180" s="79"/>
      <c r="E180" s="80"/>
      <c r="F180" s="81"/>
      <c r="G180" s="82" t="s">
        <v>67</v>
      </c>
      <c r="H180" s="109"/>
      <c r="I180" s="110">
        <f>IF(NOT(ISBLANK($B180)),VLOOKUP($B180,specdata,2,FALSE()),"")</f>
        <v>5</v>
      </c>
      <c r="J180" s="110">
        <f>VLOOKUP(G180,AvailabilityData,2,FALSE())</f>
        <v>0</v>
      </c>
      <c r="K180" s="110">
        <f>I180*J180</f>
        <v>0</v>
      </c>
      <c r="L180" s="43">
        <v>1</v>
      </c>
      <c r="N180" s="51" t="s">
        <v>87</v>
      </c>
    </row>
    <row r="181" spans="1:14" s="43" customFormat="1" ht="46.8" x14ac:dyDescent="0.3">
      <c r="A181" s="184" t="str">
        <f>IF(L181=1,"CBAS-"&amp;TEXT(COUNTIF($L$3:L181, "1"), "0"), "")</f>
        <v>CBAS-140</v>
      </c>
      <c r="B181" s="83" t="s">
        <v>9</v>
      </c>
      <c r="C181" s="84" t="s">
        <v>447</v>
      </c>
      <c r="D181" s="85"/>
      <c r="E181" s="86"/>
      <c r="F181" s="87"/>
      <c r="G181" s="88" t="s">
        <v>67</v>
      </c>
      <c r="H181" s="109"/>
      <c r="I181" s="110">
        <f>IF(NOT(ISBLANK($B181)),VLOOKUP($B181,specdata,2,FALSE()),"")</f>
        <v>5</v>
      </c>
      <c r="J181" s="110">
        <f>VLOOKUP(G181,AvailabilityData,2,FALSE())</f>
        <v>0</v>
      </c>
      <c r="K181" s="110">
        <f>I181*J181</f>
        <v>0</v>
      </c>
      <c r="L181" s="43">
        <v>1</v>
      </c>
      <c r="N181" s="51" t="s">
        <v>87</v>
      </c>
    </row>
    <row r="182" spans="1:14" s="43" customFormat="1" ht="46.8" x14ac:dyDescent="0.3">
      <c r="A182" s="53" t="str">
        <f>IF(L182=1,"CBAS-"&amp;TEXT(COUNTIF($L$3:L182, "1"), "0"), "")</f>
        <v/>
      </c>
      <c r="B182" s="53"/>
      <c r="C182" s="126" t="s">
        <v>448</v>
      </c>
      <c r="D182" s="74"/>
      <c r="E182" s="56"/>
      <c r="F182" s="75"/>
      <c r="G182" s="411"/>
      <c r="H182" s="109"/>
      <c r="I182" s="110"/>
      <c r="J182" s="110"/>
      <c r="K182" s="110"/>
    </row>
    <row r="183" spans="1:14" s="43" customFormat="1" ht="30" customHeight="1" x14ac:dyDescent="0.3">
      <c r="A183" s="184" t="str">
        <f>IF(L183=1,"CBAS-"&amp;TEXT(COUNTIF($L$3:L183, "1"), "0"), "")</f>
        <v>CBAS-141</v>
      </c>
      <c r="B183" s="77" t="s">
        <v>10</v>
      </c>
      <c r="C183" s="78" t="s">
        <v>449</v>
      </c>
      <c r="D183" s="79"/>
      <c r="E183" s="80"/>
      <c r="F183" s="81"/>
      <c r="G183" s="82" t="s">
        <v>67</v>
      </c>
      <c r="H183" s="109"/>
      <c r="I183" s="110">
        <f>IF(NOT(ISBLANK($B183)),VLOOKUP($B183,specdata,2,FALSE()),"")</f>
        <v>1</v>
      </c>
      <c r="J183" s="110">
        <f>VLOOKUP(G183,AvailabilityData,2,FALSE())</f>
        <v>0</v>
      </c>
      <c r="K183" s="110">
        <f>I183*J183</f>
        <v>0</v>
      </c>
      <c r="L183" s="43">
        <v>1</v>
      </c>
      <c r="N183" s="51" t="s">
        <v>87</v>
      </c>
    </row>
    <row r="184" spans="1:14" s="43" customFormat="1" ht="30" customHeight="1" x14ac:dyDescent="0.3">
      <c r="A184" s="184" t="str">
        <f>IF(L184=1,"CBAS-"&amp;TEXT(COUNTIF($L$3:L184, "1"), "0"), "")</f>
        <v>CBAS-142</v>
      </c>
      <c r="B184" s="83" t="s">
        <v>10</v>
      </c>
      <c r="C184" s="84" t="s">
        <v>450</v>
      </c>
      <c r="D184" s="85"/>
      <c r="E184" s="86"/>
      <c r="F184" s="87"/>
      <c r="G184" s="88" t="s">
        <v>67</v>
      </c>
      <c r="H184" s="109"/>
      <c r="I184" s="110">
        <f>IF(NOT(ISBLANK($B184)),VLOOKUP($B184,specdata,2,FALSE()),"")</f>
        <v>1</v>
      </c>
      <c r="J184" s="110">
        <f>VLOOKUP(G184,AvailabilityData,2,FALSE())</f>
        <v>0</v>
      </c>
      <c r="K184" s="110">
        <f>I184*J184</f>
        <v>0</v>
      </c>
      <c r="L184" s="43">
        <v>1</v>
      </c>
      <c r="N184" s="51" t="s">
        <v>87</v>
      </c>
    </row>
    <row r="185" spans="1:14" s="43" customFormat="1" ht="30" customHeight="1" x14ac:dyDescent="0.3">
      <c r="A185" s="184" t="str">
        <f>IF(L185=1,"CBAS-"&amp;TEXT(COUNTIF($L$3:L185, "1"), "0"), "")</f>
        <v>CBAS-143</v>
      </c>
      <c r="B185" s="83" t="s">
        <v>10</v>
      </c>
      <c r="C185" s="84" t="s">
        <v>451</v>
      </c>
      <c r="D185" s="85"/>
      <c r="E185" s="86"/>
      <c r="F185" s="87"/>
      <c r="G185" s="88" t="s">
        <v>67</v>
      </c>
      <c r="H185" s="109"/>
      <c r="I185" s="110">
        <f>IF(NOT(ISBLANK($B185)),VLOOKUP($B185,specdata,2,FALSE()),"")</f>
        <v>1</v>
      </c>
      <c r="J185" s="110">
        <f>VLOOKUP(G185,AvailabilityData,2,FALSE())</f>
        <v>0</v>
      </c>
      <c r="K185" s="110">
        <f>I185*J185</f>
        <v>0</v>
      </c>
      <c r="L185" s="43">
        <v>1</v>
      </c>
      <c r="N185" s="51" t="s">
        <v>87</v>
      </c>
    </row>
    <row r="186" spans="1:14" s="43" customFormat="1" ht="30" customHeight="1" x14ac:dyDescent="0.3">
      <c r="A186" s="184" t="str">
        <f>IF(L186=1,"CBAS-"&amp;TEXT(COUNTIF($L$3:L186, "1"), "0"), "")</f>
        <v>CBAS-144</v>
      </c>
      <c r="B186" s="98" t="s">
        <v>10</v>
      </c>
      <c r="C186" s="84" t="s">
        <v>452</v>
      </c>
      <c r="D186" s="99"/>
      <c r="E186" s="100"/>
      <c r="F186" s="101"/>
      <c r="G186" s="88" t="s">
        <v>67</v>
      </c>
      <c r="H186" s="109"/>
      <c r="I186" s="110">
        <f>IF(NOT(ISBLANK($B186)),VLOOKUP($B186,specdata,2,FALSE()),"")</f>
        <v>1</v>
      </c>
      <c r="J186" s="110">
        <f>VLOOKUP(G186,AvailabilityData,2,FALSE())</f>
        <v>0</v>
      </c>
      <c r="K186" s="110">
        <f>I186*J186</f>
        <v>0</v>
      </c>
      <c r="L186" s="43">
        <v>1</v>
      </c>
      <c r="N186" s="51" t="s">
        <v>87</v>
      </c>
    </row>
    <row r="187" spans="1:14" s="43" customFormat="1" ht="31.2" x14ac:dyDescent="0.3">
      <c r="A187" s="53" t="str">
        <f>IF(L187=1,"CBAS-"&amp;TEXT(COUNTIF($L$3:L187, "1"), "0"), "")</f>
        <v/>
      </c>
      <c r="B187" s="53"/>
      <c r="C187" s="126" t="s">
        <v>453</v>
      </c>
      <c r="D187" s="74"/>
      <c r="E187" s="56"/>
      <c r="F187" s="75"/>
      <c r="G187" s="411"/>
      <c r="H187" s="109"/>
      <c r="I187" s="110"/>
      <c r="J187" s="110"/>
      <c r="K187" s="110"/>
    </row>
    <row r="188" spans="1:14" s="43" customFormat="1" ht="30" customHeight="1" x14ac:dyDescent="0.3">
      <c r="A188" s="184" t="str">
        <f>IF(L188=1,"CBAS-"&amp;TEXT(COUNTIF($L$3:L188, "1"), "0"), "")</f>
        <v>CBAS-145</v>
      </c>
      <c r="B188" s="77" t="s">
        <v>10</v>
      </c>
      <c r="C188" s="78" t="s">
        <v>454</v>
      </c>
      <c r="D188" s="79"/>
      <c r="E188" s="80"/>
      <c r="F188" s="81"/>
      <c r="G188" s="82" t="s">
        <v>67</v>
      </c>
      <c r="H188" s="109"/>
      <c r="I188" s="110">
        <f t="shared" ref="I188:I192" si="30">IF(NOT(ISBLANK($B188)),VLOOKUP($B188,specdata,2,FALSE()),"")</f>
        <v>1</v>
      </c>
      <c r="J188" s="110">
        <f t="shared" ref="J188:J192" si="31">VLOOKUP(G188,AvailabilityData,2,FALSE())</f>
        <v>0</v>
      </c>
      <c r="K188" s="110">
        <f t="shared" ref="K188:K192" si="32">I188*J188</f>
        <v>0</v>
      </c>
      <c r="L188" s="43">
        <v>1</v>
      </c>
      <c r="N188" s="51" t="s">
        <v>87</v>
      </c>
    </row>
    <row r="189" spans="1:14" s="43" customFormat="1" ht="30" customHeight="1" x14ac:dyDescent="0.3">
      <c r="A189" s="184" t="str">
        <f>IF(L189=1,"CBAS-"&amp;TEXT(COUNTIF($L$3:L189, "1"), "0"), "")</f>
        <v>CBAS-146</v>
      </c>
      <c r="B189" s="83" t="s">
        <v>10</v>
      </c>
      <c r="C189" s="84" t="s">
        <v>455</v>
      </c>
      <c r="D189" s="85"/>
      <c r="E189" s="86"/>
      <c r="F189" s="87"/>
      <c r="G189" s="88" t="s">
        <v>67</v>
      </c>
      <c r="H189" s="109"/>
      <c r="I189" s="110">
        <f t="shared" si="30"/>
        <v>1</v>
      </c>
      <c r="J189" s="110">
        <f t="shared" si="31"/>
        <v>0</v>
      </c>
      <c r="K189" s="110">
        <f t="shared" si="32"/>
        <v>0</v>
      </c>
      <c r="L189" s="43">
        <v>1</v>
      </c>
      <c r="N189" s="51" t="s">
        <v>87</v>
      </c>
    </row>
    <row r="190" spans="1:14" s="43" customFormat="1" ht="30" customHeight="1" x14ac:dyDescent="0.3">
      <c r="A190" s="184" t="str">
        <f>IF(L190=1,"CBAS-"&amp;TEXT(COUNTIF($L$3:L190, "1"), "0"), "")</f>
        <v>CBAS-147</v>
      </c>
      <c r="B190" s="83" t="s">
        <v>10</v>
      </c>
      <c r="C190" s="84" t="s">
        <v>456</v>
      </c>
      <c r="D190" s="85"/>
      <c r="E190" s="86"/>
      <c r="F190" s="87"/>
      <c r="G190" s="88" t="s">
        <v>67</v>
      </c>
      <c r="H190" s="109"/>
      <c r="I190" s="110">
        <f t="shared" si="30"/>
        <v>1</v>
      </c>
      <c r="J190" s="110">
        <f t="shared" si="31"/>
        <v>0</v>
      </c>
      <c r="K190" s="110">
        <f t="shared" si="32"/>
        <v>0</v>
      </c>
      <c r="L190" s="43">
        <v>1</v>
      </c>
      <c r="N190" s="51" t="s">
        <v>87</v>
      </c>
    </row>
    <row r="191" spans="1:14" s="43" customFormat="1" ht="30" customHeight="1" x14ac:dyDescent="0.3">
      <c r="A191" s="184" t="str">
        <f>IF(L191=1,"CBAS-"&amp;TEXT(COUNTIF($L$3:L191, "1"), "0"), "")</f>
        <v>CBAS-148</v>
      </c>
      <c r="B191" s="83" t="s">
        <v>10</v>
      </c>
      <c r="C191" s="95" t="s">
        <v>457</v>
      </c>
      <c r="D191" s="85"/>
      <c r="E191" s="86"/>
      <c r="F191" s="87"/>
      <c r="G191" s="88" t="s">
        <v>67</v>
      </c>
      <c r="H191" s="109"/>
      <c r="I191" s="110">
        <f t="shared" si="30"/>
        <v>1</v>
      </c>
      <c r="J191" s="110">
        <f t="shared" si="31"/>
        <v>0</v>
      </c>
      <c r="K191" s="110">
        <f t="shared" si="32"/>
        <v>0</v>
      </c>
      <c r="L191" s="43">
        <v>1</v>
      </c>
      <c r="N191" s="51" t="s">
        <v>87</v>
      </c>
    </row>
    <row r="192" spans="1:14" s="43" customFormat="1" ht="46.8" x14ac:dyDescent="0.3">
      <c r="A192" s="184" t="str">
        <f>IF(L192=1,"CBAS-"&amp;TEXT(COUNTIF($L$3:L192, "1"), "0"), "")</f>
        <v>CBAS-149</v>
      </c>
      <c r="B192" s="98" t="s">
        <v>10</v>
      </c>
      <c r="C192" s="95" t="s">
        <v>458</v>
      </c>
      <c r="D192" s="99"/>
      <c r="E192" s="100"/>
      <c r="F192" s="101"/>
      <c r="G192" s="88" t="s">
        <v>67</v>
      </c>
      <c r="H192" s="109"/>
      <c r="I192" s="110">
        <f t="shared" si="30"/>
        <v>1</v>
      </c>
      <c r="J192" s="110">
        <f t="shared" si="31"/>
        <v>0</v>
      </c>
      <c r="K192" s="110">
        <f t="shared" si="32"/>
        <v>0</v>
      </c>
      <c r="L192" s="43">
        <v>1</v>
      </c>
      <c r="N192" s="51" t="s">
        <v>87</v>
      </c>
    </row>
    <row r="193" spans="1:14" s="43" customFormat="1" x14ac:dyDescent="0.3">
      <c r="A193" s="53" t="str">
        <f>IF(L193=1,"CBAS-"&amp;TEXT(COUNTIF($L$3:L193, "1"), "0"), "")</f>
        <v/>
      </c>
      <c r="B193" s="53"/>
      <c r="C193" s="126" t="s">
        <v>459</v>
      </c>
      <c r="D193" s="74"/>
      <c r="E193" s="56"/>
      <c r="F193" s="75"/>
      <c r="G193" s="411"/>
      <c r="H193" s="109"/>
      <c r="I193" s="110"/>
      <c r="J193" s="110"/>
      <c r="K193" s="110"/>
    </row>
    <row r="194" spans="1:14" s="43" customFormat="1" ht="46.8" x14ac:dyDescent="0.3">
      <c r="A194" s="184" t="str">
        <f>IF(L194=1,"CBAS-"&amp;TEXT(COUNTIF($L$3:L194, "1"), "0"), "")</f>
        <v>CBAS-150</v>
      </c>
      <c r="B194" s="77" t="s">
        <v>9</v>
      </c>
      <c r="C194" s="78" t="s">
        <v>460</v>
      </c>
      <c r="D194" s="79"/>
      <c r="E194" s="80"/>
      <c r="F194" s="81"/>
      <c r="G194" s="82" t="s">
        <v>67</v>
      </c>
      <c r="H194" s="109"/>
      <c r="I194" s="110">
        <f t="shared" ref="I194:I197" si="33">IF(NOT(ISBLANK($B194)),VLOOKUP($B194,specdata,2,FALSE()),"")</f>
        <v>5</v>
      </c>
      <c r="J194" s="110">
        <f t="shared" ref="J194:J197" si="34">VLOOKUP(G194,AvailabilityData,2,FALSE())</f>
        <v>0</v>
      </c>
      <c r="K194" s="110">
        <f t="shared" ref="K194:K197" si="35">I194*J194</f>
        <v>0</v>
      </c>
      <c r="L194" s="43">
        <v>1</v>
      </c>
      <c r="N194" s="51" t="s">
        <v>87</v>
      </c>
    </row>
    <row r="195" spans="1:14" s="43" customFormat="1" ht="31.2" x14ac:dyDescent="0.3">
      <c r="A195" s="184" t="str">
        <f>IF(L195=1,"CBAS-"&amp;TEXT(COUNTIF($L$3:L195, "1"), "0"), "")</f>
        <v>CBAS-151</v>
      </c>
      <c r="B195" s="83" t="s">
        <v>18</v>
      </c>
      <c r="C195" s="84" t="s">
        <v>461</v>
      </c>
      <c r="D195" s="85"/>
      <c r="E195" s="86"/>
      <c r="F195" s="87"/>
      <c r="G195" s="88" t="s">
        <v>67</v>
      </c>
      <c r="H195" s="109"/>
      <c r="I195" s="110">
        <f t="shared" si="33"/>
        <v>0</v>
      </c>
      <c r="J195" s="110">
        <f t="shared" si="34"/>
        <v>0</v>
      </c>
      <c r="K195" s="110">
        <f t="shared" si="35"/>
        <v>0</v>
      </c>
      <c r="L195" s="43">
        <v>1</v>
      </c>
      <c r="N195" s="51" t="s">
        <v>87</v>
      </c>
    </row>
    <row r="196" spans="1:14" s="43" customFormat="1" ht="31.2" x14ac:dyDescent="0.3">
      <c r="A196" s="184" t="str">
        <f>IF(L196=1,"CBAS-"&amp;TEXT(COUNTIF($L$3:L196, "1"), "0"), "")</f>
        <v>CBAS-152</v>
      </c>
      <c r="B196" s="83" t="s">
        <v>10</v>
      </c>
      <c r="C196" s="84" t="s">
        <v>462</v>
      </c>
      <c r="D196" s="85"/>
      <c r="E196" s="86"/>
      <c r="F196" s="87"/>
      <c r="G196" s="88" t="s">
        <v>67</v>
      </c>
      <c r="H196" s="109"/>
      <c r="I196" s="110">
        <f t="shared" si="33"/>
        <v>1</v>
      </c>
      <c r="J196" s="110">
        <f t="shared" si="34"/>
        <v>0</v>
      </c>
      <c r="K196" s="110">
        <f t="shared" si="35"/>
        <v>0</v>
      </c>
      <c r="L196" s="43">
        <v>1</v>
      </c>
      <c r="N196" s="51" t="s">
        <v>87</v>
      </c>
    </row>
    <row r="197" spans="1:14" s="43" customFormat="1" ht="30" customHeight="1" x14ac:dyDescent="0.3">
      <c r="A197" s="184" t="str">
        <f>IF(L197=1,"CBAS-"&amp;TEXT(COUNTIF($L$3:L197, "1"), "0"), "")</f>
        <v>CBAS-153</v>
      </c>
      <c r="B197" s="98" t="s">
        <v>10</v>
      </c>
      <c r="C197" s="84" t="s">
        <v>463</v>
      </c>
      <c r="D197" s="99"/>
      <c r="E197" s="100"/>
      <c r="F197" s="101"/>
      <c r="G197" s="412" t="s">
        <v>67</v>
      </c>
      <c r="H197" s="109"/>
      <c r="I197" s="110">
        <f t="shared" si="33"/>
        <v>1</v>
      </c>
      <c r="J197" s="110">
        <f t="shared" si="34"/>
        <v>0</v>
      </c>
      <c r="K197" s="110">
        <f t="shared" si="35"/>
        <v>0</v>
      </c>
      <c r="L197" s="43">
        <v>1</v>
      </c>
      <c r="N197" s="51" t="s">
        <v>87</v>
      </c>
    </row>
    <row r="198" spans="1:14" s="43" customFormat="1" ht="31.2" x14ac:dyDescent="0.3">
      <c r="A198" s="53" t="str">
        <f>IF(L198=1,"CBAS-"&amp;TEXT(COUNTIF($L$3:L198, "1"), "0"), "")</f>
        <v/>
      </c>
      <c r="B198" s="53"/>
      <c r="C198" s="126" t="s">
        <v>464</v>
      </c>
      <c r="D198" s="74"/>
      <c r="E198" s="56"/>
      <c r="F198" s="75"/>
      <c r="G198" s="411"/>
      <c r="H198" s="109"/>
      <c r="I198" s="110"/>
      <c r="J198" s="110"/>
      <c r="K198" s="110"/>
    </row>
    <row r="199" spans="1:14" s="43" customFormat="1" ht="31.2" x14ac:dyDescent="0.3">
      <c r="A199" s="184" t="str">
        <f>IF(L199=1,"CBAS-"&amp;TEXT(COUNTIF($L$3:L199, "1"), "0"), "")</f>
        <v>CBAS-154</v>
      </c>
      <c r="B199" s="83" t="s">
        <v>9</v>
      </c>
      <c r="C199" s="95" t="s">
        <v>465</v>
      </c>
      <c r="D199" s="85"/>
      <c r="E199" s="86"/>
      <c r="F199" s="87"/>
      <c r="G199" s="88" t="s">
        <v>67</v>
      </c>
      <c r="H199" s="109"/>
      <c r="I199" s="110">
        <f t="shared" ref="I199:I201" si="36">IF(NOT(ISBLANK($B199)),VLOOKUP($B199,specdata,2,FALSE()),"")</f>
        <v>5</v>
      </c>
      <c r="J199" s="110">
        <f t="shared" ref="J199:J201" si="37">VLOOKUP(G199,AvailabilityData,2,FALSE())</f>
        <v>0</v>
      </c>
      <c r="K199" s="110">
        <f t="shared" ref="K199:K201" si="38">I199*J199</f>
        <v>0</v>
      </c>
      <c r="L199" s="43">
        <v>1</v>
      </c>
      <c r="N199" s="51" t="s">
        <v>87</v>
      </c>
    </row>
    <row r="200" spans="1:14" s="43" customFormat="1" ht="31.2" x14ac:dyDescent="0.3">
      <c r="A200" s="184" t="str">
        <f>IF(L200=1,"CBAS-"&amp;TEXT(COUNTIF($L$3:L200, "1"), "0"), "")</f>
        <v>CBAS-155</v>
      </c>
      <c r="B200" s="83" t="s">
        <v>9</v>
      </c>
      <c r="C200" s="95" t="s">
        <v>466</v>
      </c>
      <c r="D200" s="85"/>
      <c r="E200" s="86"/>
      <c r="F200" s="87"/>
      <c r="G200" s="88" t="s">
        <v>67</v>
      </c>
      <c r="H200" s="109"/>
      <c r="I200" s="110">
        <f t="shared" si="36"/>
        <v>5</v>
      </c>
      <c r="J200" s="110">
        <f t="shared" si="37"/>
        <v>0</v>
      </c>
      <c r="K200" s="110">
        <f t="shared" si="38"/>
        <v>0</v>
      </c>
      <c r="L200" s="43">
        <v>1</v>
      </c>
      <c r="N200" s="51" t="s">
        <v>87</v>
      </c>
    </row>
    <row r="201" spans="1:14" s="43" customFormat="1" ht="46.8" x14ac:dyDescent="0.3">
      <c r="A201" s="184" t="str">
        <f>IF(L201=1,"CBAS-"&amp;TEXT(COUNTIF($L$3:L201, "1"), "0"), "")</f>
        <v>CBAS-156</v>
      </c>
      <c r="B201" s="98" t="s">
        <v>9</v>
      </c>
      <c r="C201" s="95" t="s">
        <v>467</v>
      </c>
      <c r="D201" s="99"/>
      <c r="E201" s="100"/>
      <c r="F201" s="101"/>
      <c r="G201" s="412" t="s">
        <v>67</v>
      </c>
      <c r="H201" s="109"/>
      <c r="I201" s="110">
        <f t="shared" si="36"/>
        <v>5</v>
      </c>
      <c r="J201" s="110">
        <f t="shared" si="37"/>
        <v>0</v>
      </c>
      <c r="K201" s="110">
        <f t="shared" si="38"/>
        <v>0</v>
      </c>
      <c r="L201" s="43">
        <v>1</v>
      </c>
      <c r="N201" s="51" t="s">
        <v>87</v>
      </c>
    </row>
    <row r="202" spans="1:14" s="43" customFormat="1" x14ac:dyDescent="0.3">
      <c r="A202" s="53" t="str">
        <f>IF(L202=1,"CBAS-"&amp;TEXT(COUNTIF($L$3:L202, "1"), "0"), "")</f>
        <v/>
      </c>
      <c r="B202" s="53"/>
      <c r="C202" s="144" t="s">
        <v>468</v>
      </c>
      <c r="D202" s="74"/>
      <c r="E202" s="56"/>
      <c r="F202" s="75"/>
      <c r="G202" s="411"/>
      <c r="H202" s="109"/>
      <c r="I202" s="110"/>
      <c r="J202" s="110"/>
      <c r="K202" s="110"/>
    </row>
    <row r="203" spans="1:14" s="43" customFormat="1" ht="31.2" x14ac:dyDescent="0.3">
      <c r="A203" s="184" t="str">
        <f>IF(L203=1,"CBAS-"&amp;TEXT(COUNTIF($L$3:L203, "1"), "0"), "")</f>
        <v>CBAS-157</v>
      </c>
      <c r="B203" s="77" t="s">
        <v>9</v>
      </c>
      <c r="C203" s="119" t="s">
        <v>469</v>
      </c>
      <c r="D203" s="79"/>
      <c r="E203" s="80"/>
      <c r="F203" s="81"/>
      <c r="G203" s="412" t="s">
        <v>67</v>
      </c>
      <c r="H203" s="109"/>
      <c r="I203" s="110">
        <f t="shared" ref="I203" si="39">IF(NOT(ISBLANK($B203)),VLOOKUP($B203,specdata,2,FALSE()),"")</f>
        <v>5</v>
      </c>
      <c r="J203" s="110">
        <f t="shared" ref="J203" si="40">VLOOKUP(G203,AvailabilityData,2,FALSE())</f>
        <v>0</v>
      </c>
      <c r="K203" s="110">
        <f t="shared" ref="K203" si="41">I203*J203</f>
        <v>0</v>
      </c>
      <c r="L203" s="43">
        <v>1</v>
      </c>
      <c r="N203" s="51" t="s">
        <v>87</v>
      </c>
    </row>
    <row r="204" spans="1:14" s="43" customFormat="1" x14ac:dyDescent="0.3">
      <c r="A204" s="53" t="str">
        <f>IF(L204=1,"CBAS-"&amp;TEXT(COUNTIF($L$3:L204, "1"), "0"), "")</f>
        <v/>
      </c>
      <c r="B204" s="53"/>
      <c r="C204" s="126" t="s">
        <v>470</v>
      </c>
      <c r="D204" s="74"/>
      <c r="E204" s="56"/>
      <c r="F204" s="75"/>
      <c r="G204" s="411"/>
      <c r="H204" s="109"/>
      <c r="I204" s="110"/>
      <c r="J204" s="110"/>
      <c r="K204" s="110"/>
    </row>
    <row r="205" spans="1:14" s="43" customFormat="1" ht="31.2" x14ac:dyDescent="0.3">
      <c r="A205" s="184" t="str">
        <f>IF(L205=1,"CBAS-"&amp;TEXT(COUNTIF($L$3:L205, "1"), "0"), "")</f>
        <v>CBAS-158</v>
      </c>
      <c r="B205" s="77" t="s">
        <v>9</v>
      </c>
      <c r="C205" s="78" t="s">
        <v>471</v>
      </c>
      <c r="D205" s="79"/>
      <c r="E205" s="80"/>
      <c r="F205" s="81"/>
      <c r="G205" s="412" t="s">
        <v>67</v>
      </c>
      <c r="H205" s="109"/>
      <c r="I205" s="110">
        <f>IF(NOT(ISBLANK($B205)),VLOOKUP($B205,specdata,2,FALSE()),"")</f>
        <v>5</v>
      </c>
      <c r="J205" s="110">
        <f>VLOOKUP(G205,AvailabilityData,2,FALSE())</f>
        <v>0</v>
      </c>
      <c r="K205" s="110">
        <f>I205*J205</f>
        <v>0</v>
      </c>
      <c r="L205" s="43">
        <v>1</v>
      </c>
      <c r="N205" s="51" t="s">
        <v>87</v>
      </c>
    </row>
    <row r="206" spans="1:14" s="43" customFormat="1" x14ac:dyDescent="0.3">
      <c r="A206" s="53" t="str">
        <f>IF(L206=1,"CBAS-"&amp;TEXT(COUNTIF($L$3:L206, "1"), "0"), "")</f>
        <v/>
      </c>
      <c r="B206" s="121"/>
      <c r="C206" s="153" t="s">
        <v>472</v>
      </c>
      <c r="D206" s="185"/>
      <c r="E206" s="186"/>
      <c r="F206" s="125"/>
      <c r="G206" s="414"/>
      <c r="H206" s="109"/>
      <c r="I206" s="110"/>
      <c r="J206" s="110"/>
      <c r="K206" s="110"/>
    </row>
    <row r="207" spans="1:14" s="43" customFormat="1" x14ac:dyDescent="0.3">
      <c r="A207" s="53" t="str">
        <f>IF(L207=1,"CBAS-"&amp;TEXT(COUNTIF($L$3:L207, "1"), "0"), "")</f>
        <v/>
      </c>
      <c r="B207" s="53"/>
      <c r="C207" s="126" t="s">
        <v>473</v>
      </c>
      <c r="D207" s="74"/>
      <c r="E207" s="56"/>
      <c r="F207" s="75"/>
      <c r="G207" s="411"/>
      <c r="H207" s="109"/>
      <c r="I207" s="110"/>
      <c r="J207" s="110"/>
      <c r="K207" s="110"/>
    </row>
    <row r="208" spans="1:14" s="43" customFormat="1" ht="30" customHeight="1" x14ac:dyDescent="0.3">
      <c r="A208" s="184" t="str">
        <f>IF(L208=1,"CBAS-"&amp;TEXT(COUNTIF($L$3:L208, "1"), "0"), "")</f>
        <v>CBAS-159</v>
      </c>
      <c r="B208" s="77" t="s">
        <v>9</v>
      </c>
      <c r="C208" s="78" t="s">
        <v>474</v>
      </c>
      <c r="D208" s="79"/>
      <c r="E208" s="80"/>
      <c r="F208" s="81"/>
      <c r="G208" s="413" t="s">
        <v>67</v>
      </c>
      <c r="H208" s="109"/>
      <c r="I208" s="110">
        <f>IF(NOT(ISBLANK($B208)),VLOOKUP($B208,specdata,2,FALSE()),"")</f>
        <v>5</v>
      </c>
      <c r="J208" s="110">
        <f>VLOOKUP(G208,AvailabilityData,2,FALSE())</f>
        <v>0</v>
      </c>
      <c r="K208" s="110">
        <f>I208*J208</f>
        <v>0</v>
      </c>
      <c r="L208" s="43">
        <v>1</v>
      </c>
      <c r="N208" s="51" t="s">
        <v>87</v>
      </c>
    </row>
    <row r="209" spans="1:14" s="43" customFormat="1" x14ac:dyDescent="0.3">
      <c r="A209" s="53" t="str">
        <f>IF(L209=1,"CBAS-"&amp;TEXT(COUNTIF($L$3:L209, "1"), "0"), "")</f>
        <v/>
      </c>
      <c r="B209" s="121"/>
      <c r="C209" s="153" t="s">
        <v>475</v>
      </c>
      <c r="D209" s="185"/>
      <c r="E209" s="186"/>
      <c r="F209" s="125"/>
      <c r="G209" s="414"/>
      <c r="H209" s="109"/>
      <c r="I209" s="110"/>
      <c r="J209" s="110"/>
      <c r="K209" s="110"/>
    </row>
    <row r="210" spans="1:14" s="43" customFormat="1" ht="31.2" x14ac:dyDescent="0.3">
      <c r="A210" s="53" t="str">
        <f>IF(L210=1,"CBAS-"&amp;TEXT(COUNTIF($L$3:L210, "1"), "0"), "")</f>
        <v/>
      </c>
      <c r="B210" s="53"/>
      <c r="C210" s="126" t="s">
        <v>476</v>
      </c>
      <c r="D210" s="74"/>
      <c r="E210" s="56"/>
      <c r="F210" s="75"/>
      <c r="G210" s="411"/>
      <c r="H210" s="109"/>
      <c r="I210" s="110"/>
      <c r="J210" s="110"/>
      <c r="K210" s="110"/>
    </row>
    <row r="211" spans="1:14" s="43" customFormat="1" ht="31.2" x14ac:dyDescent="0.3">
      <c r="A211" s="184" t="str">
        <f>IF(L211=1,"CBAS-"&amp;TEXT(COUNTIF($L$3:L211, "1"), "0"), "")</f>
        <v>CBAS-160</v>
      </c>
      <c r="B211" s="77" t="s">
        <v>9</v>
      </c>
      <c r="C211" s="78" t="s">
        <v>477</v>
      </c>
      <c r="D211" s="79"/>
      <c r="E211" s="80"/>
      <c r="F211" s="81"/>
      <c r="G211" s="82" t="s">
        <v>67</v>
      </c>
      <c r="H211" s="109"/>
      <c r="I211" s="110">
        <f t="shared" ref="I211:I218" si="42">IF(NOT(ISBLANK($B211)),VLOOKUP($B211,specdata,2,FALSE()),"")</f>
        <v>5</v>
      </c>
      <c r="J211" s="110">
        <f t="shared" ref="J211:J218" si="43">VLOOKUP(G211,AvailabilityData,2,FALSE())</f>
        <v>0</v>
      </c>
      <c r="K211" s="110">
        <f t="shared" ref="K211:K218" si="44">I211*J211</f>
        <v>0</v>
      </c>
      <c r="L211" s="43">
        <v>1</v>
      </c>
      <c r="N211" s="51" t="s">
        <v>87</v>
      </c>
    </row>
    <row r="212" spans="1:14" s="43" customFormat="1" ht="31.2" x14ac:dyDescent="0.3">
      <c r="A212" s="184" t="str">
        <f>IF(L212=1,"CBAS-"&amp;TEXT(COUNTIF($L$3:L212, "1"), "0"), "")</f>
        <v>CBAS-161</v>
      </c>
      <c r="B212" s="83" t="s">
        <v>9</v>
      </c>
      <c r="C212" s="84" t="s">
        <v>478</v>
      </c>
      <c r="D212" s="85"/>
      <c r="E212" s="86"/>
      <c r="F212" s="87"/>
      <c r="G212" s="88" t="s">
        <v>67</v>
      </c>
      <c r="H212" s="109"/>
      <c r="I212" s="110">
        <f t="shared" si="42"/>
        <v>5</v>
      </c>
      <c r="J212" s="110">
        <f t="shared" si="43"/>
        <v>0</v>
      </c>
      <c r="K212" s="110">
        <f t="shared" si="44"/>
        <v>0</v>
      </c>
      <c r="L212" s="43">
        <v>1</v>
      </c>
      <c r="N212" s="51" t="s">
        <v>87</v>
      </c>
    </row>
    <row r="213" spans="1:14" s="43" customFormat="1" ht="31.2" x14ac:dyDescent="0.3">
      <c r="A213" s="184" t="str">
        <f>IF(L213=1,"CBAS-"&amp;TEXT(COUNTIF($L$3:L213, "1"), "0"), "")</f>
        <v>CBAS-162</v>
      </c>
      <c r="B213" s="83" t="s">
        <v>9</v>
      </c>
      <c r="C213" s="84" t="s">
        <v>479</v>
      </c>
      <c r="D213" s="85"/>
      <c r="E213" s="86"/>
      <c r="F213" s="87"/>
      <c r="G213" s="88" t="s">
        <v>67</v>
      </c>
      <c r="H213" s="109"/>
      <c r="I213" s="110">
        <f t="shared" si="42"/>
        <v>5</v>
      </c>
      <c r="J213" s="110">
        <f t="shared" si="43"/>
        <v>0</v>
      </c>
      <c r="K213" s="110">
        <f t="shared" si="44"/>
        <v>0</v>
      </c>
      <c r="L213" s="43">
        <v>1</v>
      </c>
      <c r="N213" s="51" t="s">
        <v>87</v>
      </c>
    </row>
    <row r="214" spans="1:14" s="43" customFormat="1" ht="31.2" x14ac:dyDescent="0.3">
      <c r="A214" s="184" t="str">
        <f>IF(L214=1,"CBAS-"&amp;TEXT(COUNTIF($L$3:L214, "1"), "0"), "")</f>
        <v>CBAS-163</v>
      </c>
      <c r="B214" s="83" t="s">
        <v>9</v>
      </c>
      <c r="C214" s="84" t="s">
        <v>480</v>
      </c>
      <c r="D214" s="85"/>
      <c r="E214" s="86"/>
      <c r="F214" s="87"/>
      <c r="G214" s="88" t="s">
        <v>67</v>
      </c>
      <c r="H214" s="109"/>
      <c r="I214" s="110">
        <f t="shared" si="42"/>
        <v>5</v>
      </c>
      <c r="J214" s="110">
        <f t="shared" si="43"/>
        <v>0</v>
      </c>
      <c r="K214" s="110">
        <f t="shared" si="44"/>
        <v>0</v>
      </c>
      <c r="L214" s="43">
        <v>1</v>
      </c>
      <c r="N214" s="51" t="s">
        <v>87</v>
      </c>
    </row>
    <row r="215" spans="1:14" s="43" customFormat="1" x14ac:dyDescent="0.3">
      <c r="A215" s="184" t="str">
        <f>IF(L215=1,"CBAS-"&amp;TEXT(COUNTIF($L$3:L215, "1"), "0"), "")</f>
        <v>CBAS-164</v>
      </c>
      <c r="B215" s="83" t="s">
        <v>9</v>
      </c>
      <c r="C215" s="84" t="s">
        <v>481</v>
      </c>
      <c r="D215" s="85"/>
      <c r="E215" s="86"/>
      <c r="F215" s="87"/>
      <c r="G215" s="88" t="s">
        <v>67</v>
      </c>
      <c r="H215" s="109"/>
      <c r="I215" s="110">
        <f t="shared" si="42"/>
        <v>5</v>
      </c>
      <c r="J215" s="110">
        <f t="shared" si="43"/>
        <v>0</v>
      </c>
      <c r="K215" s="110">
        <f t="shared" si="44"/>
        <v>0</v>
      </c>
      <c r="L215" s="43">
        <v>1</v>
      </c>
      <c r="N215" s="51" t="s">
        <v>87</v>
      </c>
    </row>
    <row r="216" spans="1:14" s="43" customFormat="1" ht="31.2" x14ac:dyDescent="0.3">
      <c r="A216" s="184" t="str">
        <f>IF(L216=1,"CBAS-"&amp;TEXT(COUNTIF($L$3:L216, "1"), "0"), "")</f>
        <v>CBAS-165</v>
      </c>
      <c r="B216" s="83" t="s">
        <v>9</v>
      </c>
      <c r="C216" s="84" t="s">
        <v>482</v>
      </c>
      <c r="D216" s="85"/>
      <c r="E216" s="86"/>
      <c r="F216" s="87"/>
      <c r="G216" s="88" t="s">
        <v>67</v>
      </c>
      <c r="H216" s="109"/>
      <c r="I216" s="110">
        <f t="shared" si="42"/>
        <v>5</v>
      </c>
      <c r="J216" s="110">
        <f t="shared" si="43"/>
        <v>0</v>
      </c>
      <c r="K216" s="110">
        <f t="shared" si="44"/>
        <v>0</v>
      </c>
      <c r="L216" s="43">
        <v>1</v>
      </c>
      <c r="N216" s="51" t="s">
        <v>87</v>
      </c>
    </row>
    <row r="217" spans="1:14" s="43" customFormat="1" ht="31.2" x14ac:dyDescent="0.3">
      <c r="A217" s="184" t="str">
        <f>IF(L217=1,"CBAS-"&amp;TEXT(COUNTIF($L$3:L217, "1"), "0"), "")</f>
        <v>CBAS-166</v>
      </c>
      <c r="B217" s="83" t="s">
        <v>9</v>
      </c>
      <c r="C217" s="84" t="s">
        <v>483</v>
      </c>
      <c r="D217" s="85"/>
      <c r="E217" s="86"/>
      <c r="F217" s="87"/>
      <c r="G217" s="88" t="s">
        <v>67</v>
      </c>
      <c r="H217" s="109"/>
      <c r="I217" s="110">
        <f t="shared" si="42"/>
        <v>5</v>
      </c>
      <c r="J217" s="110">
        <f t="shared" si="43"/>
        <v>0</v>
      </c>
      <c r="K217" s="110">
        <f t="shared" si="44"/>
        <v>0</v>
      </c>
      <c r="L217" s="43">
        <v>1</v>
      </c>
      <c r="N217" s="51" t="s">
        <v>87</v>
      </c>
    </row>
    <row r="218" spans="1:14" s="43" customFormat="1" ht="31.2" x14ac:dyDescent="0.3">
      <c r="A218" s="184" t="str">
        <f>IF(L218=1,"CBAS-"&amp;TEXT(COUNTIF($L$3:L218, "1"), "0"), "")</f>
        <v>CBAS-167</v>
      </c>
      <c r="B218" s="83" t="s">
        <v>9</v>
      </c>
      <c r="C218" s="84" t="s">
        <v>484</v>
      </c>
      <c r="D218" s="85"/>
      <c r="E218" s="86"/>
      <c r="F218" s="87"/>
      <c r="G218" s="412" t="s">
        <v>67</v>
      </c>
      <c r="H218" s="109"/>
      <c r="I218" s="110">
        <f t="shared" si="42"/>
        <v>5</v>
      </c>
      <c r="J218" s="110">
        <f t="shared" si="43"/>
        <v>0</v>
      </c>
      <c r="K218" s="110">
        <f t="shared" si="44"/>
        <v>0</v>
      </c>
      <c r="L218" s="43">
        <v>1</v>
      </c>
      <c r="N218" s="51" t="s">
        <v>87</v>
      </c>
    </row>
    <row r="219" spans="1:14" s="43" customFormat="1" x14ac:dyDescent="0.3">
      <c r="A219" s="53" t="str">
        <f>IF(L219=1,"CBAS-"&amp;TEXT(COUNTIF($L$3:L219, "1"), "0"), "")</f>
        <v/>
      </c>
      <c r="B219" s="53"/>
      <c r="C219" s="141" t="s">
        <v>216</v>
      </c>
      <c r="D219" s="74"/>
      <c r="E219" s="56"/>
      <c r="F219" s="75"/>
      <c r="G219" s="411"/>
      <c r="H219" s="109"/>
      <c r="I219" s="110"/>
      <c r="J219" s="110"/>
      <c r="K219" s="110"/>
    </row>
    <row r="220" spans="1:14" s="43" customFormat="1" ht="46.8" x14ac:dyDescent="0.3">
      <c r="A220" s="184" t="str">
        <f>IF(L220=1,"CBAS-"&amp;TEXT(COUNTIF($L$3:L220, "1"), "0"), "")</f>
        <v>CBAS-168</v>
      </c>
      <c r="B220" s="98" t="s">
        <v>9</v>
      </c>
      <c r="C220" s="119" t="s">
        <v>485</v>
      </c>
      <c r="D220" s="114"/>
      <c r="E220" s="115"/>
      <c r="F220" s="116"/>
      <c r="G220" s="412" t="s">
        <v>67</v>
      </c>
      <c r="H220" s="109"/>
      <c r="I220" s="110">
        <f>IF(NOT(ISBLANK($B220)),VLOOKUP($B220,specdata,2,FALSE()),"")</f>
        <v>5</v>
      </c>
      <c r="J220" s="110">
        <f>VLOOKUP(G220,AvailabilityData,2,FALSE())</f>
        <v>0</v>
      </c>
      <c r="K220" s="110">
        <f>I220*J220</f>
        <v>0</v>
      </c>
      <c r="L220" s="43">
        <v>1</v>
      </c>
      <c r="N220" s="51" t="s">
        <v>78</v>
      </c>
    </row>
    <row r="221" spans="1:14" s="43" customFormat="1" x14ac:dyDescent="0.3">
      <c r="A221" s="53" t="str">
        <f>IF(L221=1,"CBAS-"&amp;TEXT(COUNTIF($L$3:L221, "1"), "0"), "")</f>
        <v/>
      </c>
      <c r="B221" s="53"/>
      <c r="C221" s="141" t="s">
        <v>486</v>
      </c>
      <c r="D221" s="74"/>
      <c r="E221" s="56"/>
      <c r="F221" s="75"/>
      <c r="G221" s="411"/>
      <c r="H221" s="109"/>
      <c r="I221" s="110"/>
      <c r="J221" s="110"/>
      <c r="K221" s="110"/>
    </row>
    <row r="222" spans="1:14" s="43" customFormat="1" ht="31.2" x14ac:dyDescent="0.3">
      <c r="A222" s="184" t="str">
        <f>IF(L222=1,"CBAS-"&amp;TEXT(COUNTIF($L$3:L222, "1"), "0"), "")</f>
        <v>CBAS-169</v>
      </c>
      <c r="B222" s="77" t="s">
        <v>9</v>
      </c>
      <c r="C222" s="119" t="s">
        <v>487</v>
      </c>
      <c r="D222" s="79"/>
      <c r="E222" s="80"/>
      <c r="F222" s="81"/>
      <c r="G222" s="82" t="s">
        <v>67</v>
      </c>
      <c r="H222" s="109"/>
      <c r="I222" s="110">
        <f>IF(NOT(ISBLANK($B222)),VLOOKUP($B222,specdata,2,FALSE()),"")</f>
        <v>5</v>
      </c>
      <c r="J222" s="110">
        <f>VLOOKUP(G222,AvailabilityData,2,FALSE())</f>
        <v>0</v>
      </c>
      <c r="K222" s="110">
        <f>I222*J222</f>
        <v>0</v>
      </c>
      <c r="L222" s="43">
        <v>1</v>
      </c>
      <c r="N222" s="51" t="s">
        <v>78</v>
      </c>
    </row>
    <row r="223" spans="1:14" s="43" customFormat="1" ht="31.2" x14ac:dyDescent="0.3">
      <c r="A223" s="184" t="str">
        <f>IF(L223=1,"CBAS-"&amp;TEXT(COUNTIF($L$3:L223, "1"), "0"), "")</f>
        <v>CBAS-170</v>
      </c>
      <c r="B223" s="98" t="s">
        <v>10</v>
      </c>
      <c r="C223" s="95" t="s">
        <v>488</v>
      </c>
      <c r="D223" s="99"/>
      <c r="E223" s="100"/>
      <c r="F223" s="101"/>
      <c r="G223" s="412" t="s">
        <v>67</v>
      </c>
      <c r="H223" s="109"/>
      <c r="I223" s="110">
        <f>IF(NOT(ISBLANK($B223)),VLOOKUP($B223,specdata,2,FALSE()),"")</f>
        <v>1</v>
      </c>
      <c r="J223" s="110">
        <f>VLOOKUP(G223,AvailabilityData,2,FALSE())</f>
        <v>0</v>
      </c>
      <c r="K223" s="110">
        <f>I223*J223</f>
        <v>0</v>
      </c>
      <c r="L223" s="43">
        <v>1</v>
      </c>
      <c r="N223" s="51" t="s">
        <v>78</v>
      </c>
    </row>
    <row r="224" spans="1:14" s="43" customFormat="1" x14ac:dyDescent="0.3">
      <c r="A224" s="53" t="str">
        <f>IF(L224=1,"CBAS-"&amp;TEXT(COUNTIF($L$3:L224, "1"), "0"), "")</f>
        <v/>
      </c>
      <c r="B224" s="121"/>
      <c r="C224" s="153" t="s">
        <v>489</v>
      </c>
      <c r="D224" s="185"/>
      <c r="E224" s="186"/>
      <c r="F224" s="125"/>
      <c r="G224" s="414"/>
      <c r="H224" s="109"/>
      <c r="I224" s="110"/>
      <c r="J224" s="110"/>
      <c r="K224" s="110"/>
    </row>
    <row r="225" spans="1:14" s="43" customFormat="1" x14ac:dyDescent="0.3">
      <c r="A225" s="53" t="str">
        <f>IF(L225=1,"CBAS-"&amp;TEXT(COUNTIF($L$3:L225, "1"), "0"), "")</f>
        <v/>
      </c>
      <c r="B225" s="53"/>
      <c r="C225" s="126" t="s">
        <v>490</v>
      </c>
      <c r="D225" s="74"/>
      <c r="E225" s="56"/>
      <c r="F225" s="75"/>
      <c r="G225" s="411"/>
      <c r="H225" s="109"/>
      <c r="I225" s="110"/>
      <c r="J225" s="110"/>
      <c r="K225" s="110"/>
    </row>
    <row r="226" spans="1:14" s="43" customFormat="1" ht="62.4" x14ac:dyDescent="0.3">
      <c r="A226" s="184" t="str">
        <f>IF(L226=1,"CBAS-"&amp;TEXT(COUNTIF($L$3:L226, "1"), "0"), "")</f>
        <v>CBAS-171</v>
      </c>
      <c r="B226" s="77" t="s">
        <v>9</v>
      </c>
      <c r="C226" s="78" t="s">
        <v>491</v>
      </c>
      <c r="D226" s="79"/>
      <c r="E226" s="80"/>
      <c r="F226" s="81"/>
      <c r="G226" s="82" t="s">
        <v>67</v>
      </c>
      <c r="H226" s="109"/>
      <c r="I226" s="110">
        <f t="shared" ref="I226:I230" si="45">IF(NOT(ISBLANK($B226)),VLOOKUP($B226,specdata,2,FALSE()),"")</f>
        <v>5</v>
      </c>
      <c r="J226" s="110">
        <f t="shared" ref="J226:J230" si="46">VLOOKUP(G226,AvailabilityData,2,FALSE())</f>
        <v>0</v>
      </c>
      <c r="K226" s="110">
        <f t="shared" ref="K226:K230" si="47">I226*J226</f>
        <v>0</v>
      </c>
      <c r="L226" s="43">
        <v>1</v>
      </c>
      <c r="N226" s="51" t="s">
        <v>87</v>
      </c>
    </row>
    <row r="227" spans="1:14" s="43" customFormat="1" ht="31.2" x14ac:dyDescent="0.3">
      <c r="A227" s="184" t="str">
        <f>IF(L227=1,"CBAS-"&amp;TEXT(COUNTIF($L$3:L227, "1"), "0"), "")</f>
        <v>CBAS-172</v>
      </c>
      <c r="B227" s="83" t="s">
        <v>9</v>
      </c>
      <c r="C227" s="84" t="s">
        <v>492</v>
      </c>
      <c r="D227" s="85"/>
      <c r="E227" s="86"/>
      <c r="F227" s="87"/>
      <c r="G227" s="88" t="s">
        <v>67</v>
      </c>
      <c r="H227" s="109"/>
      <c r="I227" s="110">
        <f t="shared" si="45"/>
        <v>5</v>
      </c>
      <c r="J227" s="110">
        <f t="shared" si="46"/>
        <v>0</v>
      </c>
      <c r="K227" s="110">
        <f t="shared" si="47"/>
        <v>0</v>
      </c>
      <c r="L227" s="43">
        <v>1</v>
      </c>
      <c r="N227" s="51" t="s">
        <v>87</v>
      </c>
    </row>
    <row r="228" spans="1:14" s="43" customFormat="1" ht="31.2" x14ac:dyDescent="0.3">
      <c r="A228" s="184" t="str">
        <f>IF(L228=1,"CBAS-"&amp;TEXT(COUNTIF($L$3:L228, "1"), "0"), "")</f>
        <v>CBAS-173</v>
      </c>
      <c r="B228" s="83" t="s">
        <v>9</v>
      </c>
      <c r="C228" s="84" t="s">
        <v>493</v>
      </c>
      <c r="D228" s="85"/>
      <c r="E228" s="86"/>
      <c r="F228" s="87"/>
      <c r="G228" s="88" t="s">
        <v>67</v>
      </c>
      <c r="H228" s="109"/>
      <c r="I228" s="110">
        <f t="shared" si="45"/>
        <v>5</v>
      </c>
      <c r="J228" s="110">
        <f t="shared" si="46"/>
        <v>0</v>
      </c>
      <c r="K228" s="110">
        <f t="shared" si="47"/>
        <v>0</v>
      </c>
      <c r="L228" s="43">
        <v>1</v>
      </c>
      <c r="N228" s="51" t="s">
        <v>87</v>
      </c>
    </row>
    <row r="229" spans="1:14" s="43" customFormat="1" ht="27" customHeight="1" x14ac:dyDescent="0.3">
      <c r="A229" s="184" t="str">
        <f>IF(L229=1,"CBAS-"&amp;TEXT(COUNTIF($L$3:L229, "1"), "0"), "")</f>
        <v>CBAS-174</v>
      </c>
      <c r="B229" s="83" t="s">
        <v>9</v>
      </c>
      <c r="C229" s="84" t="s">
        <v>494</v>
      </c>
      <c r="D229" s="85"/>
      <c r="E229" s="86"/>
      <c r="F229" s="87"/>
      <c r="G229" s="88" t="s">
        <v>67</v>
      </c>
      <c r="H229" s="109"/>
      <c r="I229" s="110">
        <f t="shared" si="45"/>
        <v>5</v>
      </c>
      <c r="J229" s="110">
        <f t="shared" si="46"/>
        <v>0</v>
      </c>
      <c r="K229" s="110">
        <f t="shared" si="47"/>
        <v>0</v>
      </c>
      <c r="L229" s="43">
        <v>1</v>
      </c>
      <c r="N229" s="51" t="s">
        <v>87</v>
      </c>
    </row>
    <row r="230" spans="1:14" s="43" customFormat="1" ht="31.2" x14ac:dyDescent="0.3">
      <c r="A230" s="184" t="str">
        <f>IF(L230=1,"CBAS-"&amp;TEXT(COUNTIF($L$3:L230, "1"), "0"), "")</f>
        <v>CBAS-175</v>
      </c>
      <c r="B230" s="98" t="s">
        <v>10</v>
      </c>
      <c r="C230" s="84" t="s">
        <v>495</v>
      </c>
      <c r="D230" s="99"/>
      <c r="E230" s="100"/>
      <c r="F230" s="101"/>
      <c r="G230" s="88" t="s">
        <v>67</v>
      </c>
      <c r="H230" s="109"/>
      <c r="I230" s="110">
        <f t="shared" si="45"/>
        <v>1</v>
      </c>
      <c r="J230" s="110">
        <f t="shared" si="46"/>
        <v>0</v>
      </c>
      <c r="K230" s="110">
        <f t="shared" si="47"/>
        <v>0</v>
      </c>
      <c r="L230" s="43">
        <v>1</v>
      </c>
      <c r="N230" s="51" t="s">
        <v>87</v>
      </c>
    </row>
    <row r="231" spans="1:14" s="43" customFormat="1" x14ac:dyDescent="0.3">
      <c r="A231" s="53" t="str">
        <f>IF(L231=1,"CBAS-"&amp;TEXT(COUNTIF($L$3:L231, "1"), "0"), "")</f>
        <v/>
      </c>
      <c r="B231" s="53"/>
      <c r="C231" s="144" t="s">
        <v>496</v>
      </c>
      <c r="D231" s="74"/>
      <c r="E231" s="56"/>
      <c r="F231" s="75"/>
      <c r="G231" s="411"/>
      <c r="H231" s="109"/>
      <c r="I231" s="110"/>
      <c r="J231" s="110"/>
      <c r="K231" s="110"/>
    </row>
    <row r="232" spans="1:14" s="43" customFormat="1" ht="31.2" x14ac:dyDescent="0.3">
      <c r="A232" s="184" t="str">
        <f>IF(L232=1,"CBAS-"&amp;TEXT(COUNTIF($L$3:L232, "1"), "0"), "")</f>
        <v>CBAS-176</v>
      </c>
      <c r="B232" s="112" t="s">
        <v>10</v>
      </c>
      <c r="C232" s="119" t="s">
        <v>497</v>
      </c>
      <c r="D232" s="114"/>
      <c r="E232" s="115"/>
      <c r="F232" s="116"/>
      <c r="G232" s="82" t="s">
        <v>67</v>
      </c>
      <c r="H232" s="109"/>
      <c r="I232" s="110">
        <f>IF(NOT(ISBLANK($B232)),VLOOKUP($B232,specdata,2,FALSE()),"")</f>
        <v>1</v>
      </c>
      <c r="J232" s="110">
        <f>VLOOKUP(G232,AvailabilityData,2,FALSE())</f>
        <v>0</v>
      </c>
      <c r="K232" s="110">
        <f>I232*J232</f>
        <v>0</v>
      </c>
      <c r="L232" s="43">
        <v>1</v>
      </c>
      <c r="N232" s="51" t="s">
        <v>87</v>
      </c>
    </row>
    <row r="233" spans="1:14" s="43" customFormat="1" x14ac:dyDescent="0.3">
      <c r="A233" s="53" t="str">
        <f>IF(L233=1,"CBAS-"&amp;TEXT(COUNTIF($L$3:L233, "1"), "0"), "")</f>
        <v/>
      </c>
      <c r="B233" s="53"/>
      <c r="C233" s="144" t="s">
        <v>498</v>
      </c>
      <c r="D233" s="74"/>
      <c r="E233" s="56"/>
      <c r="F233" s="75"/>
      <c r="G233" s="411"/>
      <c r="H233" s="109"/>
      <c r="I233" s="110"/>
      <c r="J233" s="110"/>
      <c r="K233" s="110"/>
    </row>
    <row r="234" spans="1:14" s="43" customFormat="1" ht="31.2" x14ac:dyDescent="0.3">
      <c r="A234" s="184" t="str">
        <f>IF(L234=1,"CBAS-"&amp;TEXT(COUNTIF($L$3:L234, "1"), "0"), "")</f>
        <v>CBAS-177</v>
      </c>
      <c r="B234" s="77" t="s">
        <v>10</v>
      </c>
      <c r="C234" s="119" t="s">
        <v>499</v>
      </c>
      <c r="D234" s="79"/>
      <c r="E234" s="80"/>
      <c r="F234" s="81"/>
      <c r="G234" s="82" t="s">
        <v>67</v>
      </c>
      <c r="H234" s="109"/>
      <c r="I234" s="110">
        <f>IF(NOT(ISBLANK($B234)),VLOOKUP($B234,specdata,2,FALSE()),"")</f>
        <v>1</v>
      </c>
      <c r="J234" s="110">
        <f>VLOOKUP(G234,AvailabilityData,2,FALSE())</f>
        <v>0</v>
      </c>
      <c r="K234" s="110">
        <f>I234*J234</f>
        <v>0</v>
      </c>
      <c r="L234" s="43">
        <v>1</v>
      </c>
      <c r="N234" s="51" t="s">
        <v>78</v>
      </c>
    </row>
    <row r="235" spans="1:14" s="43" customFormat="1" ht="31.2" x14ac:dyDescent="0.3">
      <c r="A235" s="184" t="str">
        <f>IF(L235=1,"CBAS-"&amp;TEXT(COUNTIF($L$3:L235, "1"), "0"), "")</f>
        <v>CBAS-178</v>
      </c>
      <c r="B235" s="98" t="s">
        <v>10</v>
      </c>
      <c r="C235" s="95" t="s">
        <v>500</v>
      </c>
      <c r="D235" s="99"/>
      <c r="E235" s="100"/>
      <c r="F235" s="101"/>
      <c r="G235" s="88" t="s">
        <v>67</v>
      </c>
      <c r="H235" s="109"/>
      <c r="I235" s="110">
        <f>IF(NOT(ISBLANK($B235)),VLOOKUP($B235,specdata,2,FALSE()),"")</f>
        <v>1</v>
      </c>
      <c r="J235" s="110">
        <f>VLOOKUP(G235,AvailabilityData,2,FALSE())</f>
        <v>0</v>
      </c>
      <c r="K235" s="110">
        <f>I235*J235</f>
        <v>0</v>
      </c>
      <c r="L235" s="43">
        <v>1</v>
      </c>
      <c r="N235" s="51" t="s">
        <v>78</v>
      </c>
    </row>
    <row r="236" spans="1:14" s="43" customFormat="1" ht="31.2" x14ac:dyDescent="0.3">
      <c r="A236" s="53" t="str">
        <f>IF(L236=1,"CBAS-"&amp;TEXT(COUNTIF($L$3:L236, "1"), "0"), "")</f>
        <v/>
      </c>
      <c r="B236" s="53"/>
      <c r="C236" s="126" t="s">
        <v>501</v>
      </c>
      <c r="D236" s="74"/>
      <c r="E236" s="56"/>
      <c r="F236" s="75"/>
      <c r="G236" s="411"/>
      <c r="H236" s="109"/>
      <c r="I236" s="110"/>
      <c r="J236" s="110"/>
      <c r="K236" s="110"/>
    </row>
    <row r="237" spans="1:14" s="43" customFormat="1" ht="31.2" x14ac:dyDescent="0.3">
      <c r="A237" s="184" t="str">
        <f>IF(L237=1,"CBAS-"&amp;TEXT(COUNTIF($L$3:L237, "1"), "0"), "")</f>
        <v>CBAS-179</v>
      </c>
      <c r="B237" s="77" t="s">
        <v>10</v>
      </c>
      <c r="C237" s="119" t="s">
        <v>502</v>
      </c>
      <c r="D237" s="79"/>
      <c r="E237" s="80"/>
      <c r="F237" s="81"/>
      <c r="G237" s="82" t="s">
        <v>67</v>
      </c>
      <c r="H237" s="109"/>
      <c r="I237" s="110">
        <f>IF(NOT(ISBLANK($B237)),VLOOKUP($B237,specdata,2,FALSE()),"")</f>
        <v>1</v>
      </c>
      <c r="J237" s="110">
        <f>VLOOKUP(G237,AvailabilityData,2,FALSE())</f>
        <v>0</v>
      </c>
      <c r="K237" s="110">
        <f>I237*J237</f>
        <v>0</v>
      </c>
      <c r="L237" s="43">
        <v>1</v>
      </c>
      <c r="N237" s="51" t="s">
        <v>78</v>
      </c>
    </row>
    <row r="238" spans="1:14" s="43" customFormat="1" ht="30" customHeight="1" x14ac:dyDescent="0.3">
      <c r="A238" s="184" t="str">
        <f>IF(L238=1,"CBAS-"&amp;TEXT(COUNTIF($L$3:L238, "1"), "0"), "")</f>
        <v>CBAS-180</v>
      </c>
      <c r="B238" s="83" t="s">
        <v>10</v>
      </c>
      <c r="C238" s="95" t="s">
        <v>503</v>
      </c>
      <c r="D238" s="85"/>
      <c r="E238" s="86"/>
      <c r="F238" s="87"/>
      <c r="G238" s="88" t="s">
        <v>67</v>
      </c>
      <c r="H238" s="109"/>
      <c r="I238" s="110">
        <f>IF(NOT(ISBLANK($B238)),VLOOKUP($B238,specdata,2,FALSE()),"")</f>
        <v>1</v>
      </c>
      <c r="J238" s="110">
        <f>VLOOKUP(G238,AvailabilityData,2,FALSE())</f>
        <v>0</v>
      </c>
      <c r="K238" s="110">
        <f>I238*J238</f>
        <v>0</v>
      </c>
      <c r="L238" s="43">
        <v>1</v>
      </c>
      <c r="N238" s="51" t="s">
        <v>78</v>
      </c>
    </row>
    <row r="239" spans="1:14" s="43" customFormat="1" ht="31.2" x14ac:dyDescent="0.3">
      <c r="A239" s="184" t="str">
        <f>IF(L239=1,"CBAS-"&amp;TEXT(COUNTIF($L$3:L239, "1"), "0"), "")</f>
        <v>CBAS-181</v>
      </c>
      <c r="B239" s="98" t="s">
        <v>10</v>
      </c>
      <c r="C239" s="95" t="s">
        <v>504</v>
      </c>
      <c r="D239" s="99"/>
      <c r="E239" s="100"/>
      <c r="F239" s="101"/>
      <c r="G239" s="88" t="s">
        <v>67</v>
      </c>
      <c r="H239" s="109"/>
      <c r="I239" s="110">
        <f>IF(NOT(ISBLANK($B239)),VLOOKUP($B239,specdata,2,FALSE()),"")</f>
        <v>1</v>
      </c>
      <c r="J239" s="110">
        <f>VLOOKUP(G239,AvailabilityData,2,FALSE())</f>
        <v>0</v>
      </c>
      <c r="K239" s="110">
        <f>I239*J239</f>
        <v>0</v>
      </c>
      <c r="L239" s="43">
        <v>1</v>
      </c>
      <c r="N239" s="51" t="s">
        <v>78</v>
      </c>
    </row>
    <row r="240" spans="1:14" s="43" customFormat="1" x14ac:dyDescent="0.3">
      <c r="A240" s="53" t="str">
        <f>IF(L240=1,"CBAS-"&amp;TEXT(COUNTIF($L$3:L240, "1"), "0"), "")</f>
        <v/>
      </c>
      <c r="B240" s="53"/>
      <c r="C240" s="144" t="s">
        <v>472</v>
      </c>
      <c r="D240" s="74"/>
      <c r="E240" s="56"/>
      <c r="F240" s="75"/>
      <c r="G240" s="411"/>
      <c r="H240" s="109"/>
      <c r="I240" s="110"/>
      <c r="J240" s="110"/>
      <c r="K240" s="110"/>
    </row>
    <row r="241" spans="1:14" s="43" customFormat="1" x14ac:dyDescent="0.3">
      <c r="A241" s="53" t="str">
        <f>IF(L241=1,"CBAS-"&amp;TEXT(COUNTIF($L$3:L241, "1"), "0"), "")</f>
        <v/>
      </c>
      <c r="B241" s="146"/>
      <c r="C241" s="147" t="s">
        <v>505</v>
      </c>
      <c r="D241" s="207"/>
      <c r="E241" s="149"/>
      <c r="F241" s="150"/>
      <c r="G241" s="411"/>
      <c r="H241" s="109"/>
      <c r="I241" s="110"/>
      <c r="J241" s="110"/>
      <c r="K241" s="110"/>
    </row>
    <row r="242" spans="1:14" s="43" customFormat="1" ht="30" customHeight="1" x14ac:dyDescent="0.3">
      <c r="A242" s="184" t="str">
        <f>IF(L242=1,"CBAS-"&amp;TEXT(COUNTIF($L$3:L242, "1"), "0"), "")</f>
        <v>CBAS-182</v>
      </c>
      <c r="B242" s="77" t="s">
        <v>10</v>
      </c>
      <c r="C242" s="78" t="s">
        <v>506</v>
      </c>
      <c r="D242" s="79"/>
      <c r="E242" s="80"/>
      <c r="F242" s="81"/>
      <c r="G242" s="82" t="s">
        <v>67</v>
      </c>
      <c r="H242" s="109"/>
      <c r="I242" s="110">
        <f>IF(NOT(ISBLANK($B242)),VLOOKUP($B242,specdata,2,FALSE()),"")</f>
        <v>1</v>
      </c>
      <c r="J242" s="110">
        <f>VLOOKUP(G242,AvailabilityData,2,FALSE())</f>
        <v>0</v>
      </c>
      <c r="K242" s="110">
        <f>I242*J242</f>
        <v>0</v>
      </c>
      <c r="L242" s="43">
        <v>1</v>
      </c>
      <c r="N242" s="51" t="s">
        <v>78</v>
      </c>
    </row>
    <row r="243" spans="1:14" s="43" customFormat="1" ht="30" customHeight="1" x14ac:dyDescent="0.3">
      <c r="A243" s="184" t="str">
        <f>IF(L243=1,"CBAS-"&amp;TEXT(COUNTIF($L$3:L243, "1"), "0"), "")</f>
        <v>CBAS-183</v>
      </c>
      <c r="B243" s="83" t="s">
        <v>10</v>
      </c>
      <c r="C243" s="84" t="s">
        <v>507</v>
      </c>
      <c r="D243" s="85"/>
      <c r="E243" s="86"/>
      <c r="F243" s="87"/>
      <c r="G243" s="88" t="s">
        <v>67</v>
      </c>
      <c r="H243" s="109"/>
      <c r="I243" s="110">
        <f>IF(NOT(ISBLANK($B243)),VLOOKUP($B243,specdata,2,FALSE()),"")</f>
        <v>1</v>
      </c>
      <c r="J243" s="110">
        <f>VLOOKUP(G243,AvailabilityData,2,FALSE())</f>
        <v>0</v>
      </c>
      <c r="K243" s="110">
        <f>I243*J243</f>
        <v>0</v>
      </c>
      <c r="L243" s="43">
        <v>1</v>
      </c>
      <c r="N243" s="51" t="s">
        <v>78</v>
      </c>
    </row>
    <row r="244" spans="1:14" s="43" customFormat="1" ht="30" customHeight="1" x14ac:dyDescent="0.3">
      <c r="A244" s="184" t="str">
        <f>IF(L244=1,"CBAS-"&amp;TEXT(COUNTIF($L$3:L244, "1"), "0"), "")</f>
        <v>CBAS-184</v>
      </c>
      <c r="B244" s="98" t="s">
        <v>10</v>
      </c>
      <c r="C244" s="84" t="s">
        <v>152</v>
      </c>
      <c r="D244" s="99"/>
      <c r="E244" s="100"/>
      <c r="F244" s="101"/>
      <c r="G244" s="88" t="s">
        <v>67</v>
      </c>
      <c r="H244" s="109"/>
      <c r="I244" s="110">
        <f>IF(NOT(ISBLANK($B244)),VLOOKUP($B244,specdata,2,FALSE()),"")</f>
        <v>1</v>
      </c>
      <c r="J244" s="110">
        <f>VLOOKUP(G244,AvailabilityData,2,FALSE())</f>
        <v>0</v>
      </c>
      <c r="K244" s="110">
        <f>I244*J244</f>
        <v>0</v>
      </c>
      <c r="L244" s="43">
        <v>1</v>
      </c>
      <c r="N244" s="51" t="s">
        <v>78</v>
      </c>
    </row>
    <row r="245" spans="1:14" s="43" customFormat="1" x14ac:dyDescent="0.3">
      <c r="A245" s="53" t="str">
        <f>IF(L245=1,"CBAS-"&amp;TEXT(COUNTIF($L$3:L245, "1"), "0"), "")</f>
        <v/>
      </c>
      <c r="B245" s="53"/>
      <c r="C245" s="144" t="s">
        <v>508</v>
      </c>
      <c r="D245" s="74"/>
      <c r="E245" s="56"/>
      <c r="F245" s="75"/>
      <c r="G245" s="411"/>
      <c r="H245" s="109"/>
      <c r="I245" s="110"/>
      <c r="J245" s="110"/>
      <c r="K245" s="110"/>
    </row>
    <row r="246" spans="1:14" s="43" customFormat="1" ht="31.2" x14ac:dyDescent="0.3">
      <c r="A246" s="107" t="str">
        <f>IF(L246=1,"CBAS-"&amp;TEXT(COUNTIF($L$3:L246, "1"), "0"), "")</f>
        <v>CBAS-185</v>
      </c>
      <c r="B246" s="83" t="s">
        <v>10</v>
      </c>
      <c r="C246" s="164" t="s">
        <v>509</v>
      </c>
      <c r="D246" s="85"/>
      <c r="E246" s="86"/>
      <c r="F246" s="87"/>
      <c r="G246" s="88" t="s">
        <v>67</v>
      </c>
      <c r="H246" s="109"/>
      <c r="I246" s="110">
        <f>IF(NOT(ISBLANK($B246)),VLOOKUP($B246,specdata,2,FALSE()),"")</f>
        <v>1</v>
      </c>
      <c r="J246" s="110">
        <f>VLOOKUP(G246,AvailabilityData,2,FALSE())</f>
        <v>0</v>
      </c>
      <c r="K246" s="110">
        <f>I246*J246</f>
        <v>0</v>
      </c>
      <c r="L246" s="43">
        <v>1</v>
      </c>
      <c r="N246" s="51" t="s">
        <v>78</v>
      </c>
    </row>
    <row r="247" spans="1:14" x14ac:dyDescent="0.3">
      <c r="H247" s="45"/>
    </row>
    <row r="248" spans="1:14" x14ac:dyDescent="0.3">
      <c r="H248" s="45"/>
    </row>
    <row r="249" spans="1:14" x14ac:dyDescent="0.3">
      <c r="H249" s="45"/>
    </row>
    <row r="250" spans="1:14" x14ac:dyDescent="0.3">
      <c r="H250" s="45"/>
    </row>
    <row r="251" spans="1:14" x14ac:dyDescent="0.3">
      <c r="H251" s="45"/>
    </row>
    <row r="252" spans="1:14" x14ac:dyDescent="0.3">
      <c r="H252" s="45"/>
    </row>
    <row r="253" spans="1:14" x14ac:dyDescent="0.3">
      <c r="H253" s="45"/>
    </row>
    <row r="254" spans="1:14" x14ac:dyDescent="0.3">
      <c r="H254" s="45"/>
    </row>
    <row r="255" spans="1:14" x14ac:dyDescent="0.3">
      <c r="H255" s="45"/>
    </row>
    <row r="256" spans="1:14" x14ac:dyDescent="0.3">
      <c r="H256" s="45"/>
    </row>
    <row r="257" spans="8:8" x14ac:dyDescent="0.3">
      <c r="H257" s="45"/>
    </row>
    <row r="258" spans="8:8" x14ac:dyDescent="0.3">
      <c r="H258" s="45"/>
    </row>
    <row r="259" spans="8:8" x14ac:dyDescent="0.3">
      <c r="H259" s="45"/>
    </row>
    <row r="260" spans="8:8" x14ac:dyDescent="0.3">
      <c r="H260" s="45"/>
    </row>
    <row r="261" spans="8:8" x14ac:dyDescent="0.3">
      <c r="H261" s="45"/>
    </row>
    <row r="262" spans="8:8" x14ac:dyDescent="0.3">
      <c r="H262" s="45"/>
    </row>
    <row r="263" spans="8:8" x14ac:dyDescent="0.3">
      <c r="H263" s="45"/>
    </row>
  </sheetData>
  <sheetProtection algorithmName="SHA-512" hashValue="MpuES0wdGDgXSnkTT6QVqg3q2gI+HI31C0nzgabh6sjxoHABgFYzd/xaKNrR4tbRH5l7m/QT5+4vwAkTDUb0yA==" saltValue="UEuZ9mGaTOS+gG5IAdEaqQ==" spinCount="100000" sheet="1" objects="1" scenarios="1"/>
  <mergeCells count="1">
    <mergeCell ref="Q3:S6"/>
  </mergeCells>
  <conditionalFormatting sqref="A4:A5">
    <cfRule type="cellIs" dxfId="792" priority="2" operator="equal">
      <formula>"Minimal"</formula>
    </cfRule>
    <cfRule type="cellIs" dxfId="791" priority="3" operator="equal">
      <formula>"Not Needed"</formula>
    </cfRule>
    <cfRule type="cellIs" dxfId="790" priority="4" operator="equal">
      <formula>"Critical"</formula>
    </cfRule>
    <cfRule type="cellIs" dxfId="789" priority="5" operator="equal">
      <formula>"Extremely Advantageous"</formula>
    </cfRule>
  </conditionalFormatting>
  <conditionalFormatting sqref="A11">
    <cfRule type="cellIs" dxfId="788" priority="12" operator="equal">
      <formula>"Critical"</formula>
    </cfRule>
    <cfRule type="cellIs" dxfId="787" priority="10" operator="equal">
      <formula>"Minimal"</formula>
    </cfRule>
    <cfRule type="cellIs" dxfId="786" priority="11" operator="equal">
      <formula>"Not Needed"</formula>
    </cfRule>
    <cfRule type="cellIs" dxfId="785" priority="13" operator="equal">
      <formula>"Extremely Advantageous"</formula>
    </cfRule>
  </conditionalFormatting>
  <conditionalFormatting sqref="A22">
    <cfRule type="cellIs" dxfId="784" priority="14" operator="equal">
      <formula>"Minimal"</formula>
    </cfRule>
    <cfRule type="cellIs" dxfId="783" priority="15" operator="equal">
      <formula>"Not Needed"</formula>
    </cfRule>
    <cfRule type="cellIs" dxfId="782" priority="16" operator="equal">
      <formula>"Critical"</formula>
    </cfRule>
    <cfRule type="cellIs" dxfId="781" priority="17" operator="equal">
      <formula>"Extremely Advantageous"</formula>
    </cfRule>
  </conditionalFormatting>
  <conditionalFormatting sqref="A26">
    <cfRule type="cellIs" dxfId="780" priority="18" operator="equal">
      <formula>"Minimal"</formula>
    </cfRule>
    <cfRule type="cellIs" dxfId="779" priority="19" operator="equal">
      <formula>"Not Needed"</formula>
    </cfRule>
    <cfRule type="cellIs" dxfId="778" priority="20" operator="equal">
      <formula>"Critical"</formula>
    </cfRule>
    <cfRule type="cellIs" dxfId="777" priority="21" operator="equal">
      <formula>"Extremely Advantageous"</formula>
    </cfRule>
  </conditionalFormatting>
  <conditionalFormatting sqref="A29">
    <cfRule type="cellIs" dxfId="776" priority="22" operator="equal">
      <formula>"Minimal"</formula>
    </cfRule>
    <cfRule type="cellIs" dxfId="775" priority="23" operator="equal">
      <formula>"Not Needed"</formula>
    </cfRule>
    <cfRule type="cellIs" dxfId="774" priority="24" operator="equal">
      <formula>"Critical"</formula>
    </cfRule>
    <cfRule type="cellIs" dxfId="773" priority="25" operator="equal">
      <formula>"Extremely Advantageous"</formula>
    </cfRule>
  </conditionalFormatting>
  <conditionalFormatting sqref="A31">
    <cfRule type="cellIs" dxfId="772" priority="26" operator="equal">
      <formula>"Minimal"</formula>
    </cfRule>
    <cfRule type="cellIs" dxfId="771" priority="27" operator="equal">
      <formula>"Not Needed"</formula>
    </cfRule>
    <cfRule type="cellIs" dxfId="770" priority="28" operator="equal">
      <formula>"Critical"</formula>
    </cfRule>
    <cfRule type="cellIs" dxfId="769" priority="29" operator="equal">
      <formula>"Extremely Advantageous"</formula>
    </cfRule>
  </conditionalFormatting>
  <conditionalFormatting sqref="A37">
    <cfRule type="cellIs" dxfId="768" priority="30" operator="equal">
      <formula>"Minimal"</formula>
    </cfRule>
    <cfRule type="cellIs" dxfId="767" priority="31" operator="equal">
      <formula>"Not Needed"</formula>
    </cfRule>
    <cfRule type="cellIs" dxfId="766" priority="32" operator="equal">
      <formula>"Critical"</formula>
    </cfRule>
    <cfRule type="cellIs" dxfId="765" priority="33" operator="equal">
      <formula>"Extremely Advantageous"</formula>
    </cfRule>
  </conditionalFormatting>
  <conditionalFormatting sqref="A41">
    <cfRule type="cellIs" dxfId="764" priority="34" operator="equal">
      <formula>"Minimal"</formula>
    </cfRule>
    <cfRule type="cellIs" dxfId="763" priority="35" operator="equal">
      <formula>"Not Needed"</formula>
    </cfRule>
    <cfRule type="cellIs" dxfId="762" priority="36" operator="equal">
      <formula>"Critical"</formula>
    </cfRule>
    <cfRule type="cellIs" dxfId="761" priority="37" operator="equal">
      <formula>"Extremely Advantageous"</formula>
    </cfRule>
  </conditionalFormatting>
  <conditionalFormatting sqref="A49">
    <cfRule type="cellIs" dxfId="760" priority="38" operator="equal">
      <formula>"Minimal"</formula>
    </cfRule>
    <cfRule type="cellIs" dxfId="759" priority="39" operator="equal">
      <formula>"Not Needed"</formula>
    </cfRule>
    <cfRule type="cellIs" dxfId="758" priority="40" operator="equal">
      <formula>"Critical"</formula>
    </cfRule>
    <cfRule type="cellIs" dxfId="757" priority="41" operator="equal">
      <formula>"Extremely Advantageous"</formula>
    </cfRule>
  </conditionalFormatting>
  <conditionalFormatting sqref="A54">
    <cfRule type="cellIs" dxfId="756" priority="42" operator="equal">
      <formula>"Minimal"</formula>
    </cfRule>
    <cfRule type="cellIs" dxfId="755" priority="43" operator="equal">
      <formula>"Not Needed"</formula>
    </cfRule>
    <cfRule type="cellIs" dxfId="754" priority="44" operator="equal">
      <formula>"Critical"</formula>
    </cfRule>
    <cfRule type="cellIs" dxfId="753" priority="45" operator="equal">
      <formula>"Extremely Advantageous"</formula>
    </cfRule>
  </conditionalFormatting>
  <conditionalFormatting sqref="A63">
    <cfRule type="cellIs" dxfId="752" priority="46" operator="equal">
      <formula>"Minimal"</formula>
    </cfRule>
    <cfRule type="cellIs" dxfId="751" priority="48" operator="equal">
      <formula>"Critical"</formula>
    </cfRule>
    <cfRule type="cellIs" dxfId="750" priority="49" operator="equal">
      <formula>"Extremely Advantageous"</formula>
    </cfRule>
    <cfRule type="cellIs" dxfId="749" priority="47" operator="equal">
      <formula>"Not Needed"</formula>
    </cfRule>
  </conditionalFormatting>
  <conditionalFormatting sqref="A74">
    <cfRule type="cellIs" dxfId="748" priority="50" operator="equal">
      <formula>"Minimal"</formula>
    </cfRule>
    <cfRule type="cellIs" dxfId="747" priority="51" operator="equal">
      <formula>"Not Needed"</formula>
    </cfRule>
    <cfRule type="cellIs" dxfId="746" priority="52" operator="equal">
      <formula>"Critical"</formula>
    </cfRule>
    <cfRule type="cellIs" dxfId="745" priority="53" operator="equal">
      <formula>"Extremely Advantageous"</formula>
    </cfRule>
  </conditionalFormatting>
  <conditionalFormatting sqref="A76">
    <cfRule type="cellIs" dxfId="744" priority="56" operator="equal">
      <formula>"Critical"</formula>
    </cfRule>
    <cfRule type="cellIs" dxfId="743" priority="54" operator="equal">
      <formula>"Minimal"</formula>
    </cfRule>
    <cfRule type="cellIs" dxfId="742" priority="55" operator="equal">
      <formula>"Not Needed"</formula>
    </cfRule>
    <cfRule type="cellIs" dxfId="741" priority="57" operator="equal">
      <formula>"Extremely Advantageous"</formula>
    </cfRule>
  </conditionalFormatting>
  <conditionalFormatting sqref="A79">
    <cfRule type="cellIs" dxfId="740" priority="58" operator="equal">
      <formula>"Minimal"</formula>
    </cfRule>
    <cfRule type="cellIs" dxfId="739" priority="59" operator="equal">
      <formula>"Not Needed"</formula>
    </cfRule>
    <cfRule type="cellIs" dxfId="738" priority="60" operator="equal">
      <formula>"Critical"</formula>
    </cfRule>
    <cfRule type="cellIs" dxfId="737" priority="61" operator="equal">
      <formula>"Extremely Advantageous"</formula>
    </cfRule>
  </conditionalFormatting>
  <conditionalFormatting sqref="A87">
    <cfRule type="cellIs" dxfId="736" priority="62" operator="equal">
      <formula>"Minimal"</formula>
    </cfRule>
    <cfRule type="cellIs" dxfId="735" priority="63" operator="equal">
      <formula>"Not Needed"</formula>
    </cfRule>
    <cfRule type="cellIs" dxfId="734" priority="64" operator="equal">
      <formula>"Critical"</formula>
    </cfRule>
    <cfRule type="cellIs" dxfId="733" priority="65" operator="equal">
      <formula>"Extremely Advantageous"</formula>
    </cfRule>
  </conditionalFormatting>
  <conditionalFormatting sqref="A92">
    <cfRule type="cellIs" dxfId="732" priority="66" operator="equal">
      <formula>"Minimal"</formula>
    </cfRule>
    <cfRule type="cellIs" dxfId="731" priority="67" operator="equal">
      <formula>"Not Needed"</formula>
    </cfRule>
    <cfRule type="cellIs" dxfId="730" priority="68" operator="equal">
      <formula>"Critical"</formula>
    </cfRule>
    <cfRule type="cellIs" dxfId="729" priority="69" operator="equal">
      <formula>"Extremely Advantageous"</formula>
    </cfRule>
  </conditionalFormatting>
  <conditionalFormatting sqref="A95:A96">
    <cfRule type="cellIs" dxfId="728" priority="70" operator="equal">
      <formula>"Minimal"</formula>
    </cfRule>
    <cfRule type="cellIs" dxfId="727" priority="71" operator="equal">
      <formula>"Not Needed"</formula>
    </cfRule>
    <cfRule type="cellIs" dxfId="726" priority="72" operator="equal">
      <formula>"Critical"</formula>
    </cfRule>
    <cfRule type="cellIs" dxfId="725" priority="73" operator="equal">
      <formula>"Extremely Advantageous"</formula>
    </cfRule>
  </conditionalFormatting>
  <conditionalFormatting sqref="A99">
    <cfRule type="cellIs" dxfId="724" priority="74" operator="equal">
      <formula>"Minimal"</formula>
    </cfRule>
    <cfRule type="cellIs" dxfId="723" priority="75" operator="equal">
      <formula>"Not Needed"</formula>
    </cfRule>
    <cfRule type="cellIs" dxfId="722" priority="76" operator="equal">
      <formula>"Critical"</formula>
    </cfRule>
    <cfRule type="cellIs" dxfId="721" priority="77" operator="equal">
      <formula>"Extremely Advantageous"</formula>
    </cfRule>
  </conditionalFormatting>
  <conditionalFormatting sqref="A102:A103">
    <cfRule type="cellIs" dxfId="720" priority="78" operator="equal">
      <formula>"Minimal"</formula>
    </cfRule>
    <cfRule type="cellIs" dxfId="719" priority="79" operator="equal">
      <formula>"Not Needed"</formula>
    </cfRule>
    <cfRule type="cellIs" dxfId="718" priority="80" operator="equal">
      <formula>"Critical"</formula>
    </cfRule>
    <cfRule type="cellIs" dxfId="717" priority="81" operator="equal">
      <formula>"Extremely Advantageous"</formula>
    </cfRule>
  </conditionalFormatting>
  <conditionalFormatting sqref="A114">
    <cfRule type="cellIs" dxfId="716" priority="82" operator="equal">
      <formula>"Minimal"</formula>
    </cfRule>
    <cfRule type="cellIs" dxfId="715" priority="83" operator="equal">
      <formula>"Not Needed"</formula>
    </cfRule>
    <cfRule type="cellIs" dxfId="714" priority="84" operator="equal">
      <formula>"Critical"</formula>
    </cfRule>
    <cfRule type="cellIs" dxfId="713" priority="85" operator="equal">
      <formula>"Extremely Advantageous"</formula>
    </cfRule>
  </conditionalFormatting>
  <conditionalFormatting sqref="A127:A128">
    <cfRule type="cellIs" dxfId="712" priority="86" operator="equal">
      <formula>"Minimal"</formula>
    </cfRule>
    <cfRule type="cellIs" dxfId="711" priority="87" operator="equal">
      <formula>"Not Needed"</formula>
    </cfRule>
    <cfRule type="cellIs" dxfId="710" priority="88" operator="equal">
      <formula>"Critical"</formula>
    </cfRule>
    <cfRule type="cellIs" dxfId="709" priority="89" operator="equal">
      <formula>"Extremely Advantageous"</formula>
    </cfRule>
  </conditionalFormatting>
  <conditionalFormatting sqref="A138">
    <cfRule type="cellIs" dxfId="708" priority="90" operator="equal">
      <formula>"Minimal"</formula>
    </cfRule>
    <cfRule type="cellIs" dxfId="707" priority="91" operator="equal">
      <formula>"Not Needed"</formula>
    </cfRule>
    <cfRule type="cellIs" dxfId="706" priority="92" operator="equal">
      <formula>"Critical"</formula>
    </cfRule>
    <cfRule type="cellIs" dxfId="705" priority="93" operator="equal">
      <formula>"Extremely Advantageous"</formula>
    </cfRule>
  </conditionalFormatting>
  <conditionalFormatting sqref="A142">
    <cfRule type="cellIs" dxfId="704" priority="98" operator="equal">
      <formula>"Minimal"</formula>
    </cfRule>
    <cfRule type="cellIs" dxfId="703" priority="99" operator="equal">
      <formula>"Not Needed"</formula>
    </cfRule>
    <cfRule type="cellIs" dxfId="702" priority="100" operator="equal">
      <formula>"Critical"</formula>
    </cfRule>
    <cfRule type="cellIs" dxfId="701" priority="101" operator="equal">
      <formula>"Extremely Advantageous"</formula>
    </cfRule>
  </conditionalFormatting>
  <conditionalFormatting sqref="A146">
    <cfRule type="cellIs" dxfId="700" priority="103" operator="equal">
      <formula>"Not Needed"</formula>
    </cfRule>
    <cfRule type="cellIs" dxfId="699" priority="104" operator="equal">
      <formula>"Critical"</formula>
    </cfRule>
    <cfRule type="cellIs" dxfId="698" priority="105" operator="equal">
      <formula>"Extremely Advantageous"</formula>
    </cfRule>
    <cfRule type="cellIs" dxfId="697" priority="102" operator="equal">
      <formula>"Minimal"</formula>
    </cfRule>
  </conditionalFormatting>
  <conditionalFormatting sqref="A150">
    <cfRule type="cellIs" dxfId="696" priority="114" operator="equal">
      <formula>"Minimal"</formula>
    </cfRule>
    <cfRule type="cellIs" dxfId="695" priority="115" operator="equal">
      <formula>"Not Needed"</formula>
    </cfRule>
    <cfRule type="cellIs" dxfId="694" priority="116" operator="equal">
      <formula>"Critical"</formula>
    </cfRule>
    <cfRule type="cellIs" dxfId="693" priority="117" operator="equal">
      <formula>"Extremely Advantageous"</formula>
    </cfRule>
  </conditionalFormatting>
  <conditionalFormatting sqref="A153">
    <cfRule type="cellIs" dxfId="692" priority="119" operator="equal">
      <formula>"Not Needed"</formula>
    </cfRule>
    <cfRule type="cellIs" dxfId="691" priority="118" operator="equal">
      <formula>"Minimal"</formula>
    </cfRule>
    <cfRule type="cellIs" dxfId="690" priority="120" operator="equal">
      <formula>"Critical"</formula>
    </cfRule>
    <cfRule type="cellIs" dxfId="689" priority="121" operator="equal">
      <formula>"Extremely Advantageous"</formula>
    </cfRule>
  </conditionalFormatting>
  <conditionalFormatting sqref="A158">
    <cfRule type="cellIs" dxfId="688" priority="124" operator="equal">
      <formula>"Critical"</formula>
    </cfRule>
    <cfRule type="cellIs" dxfId="687" priority="122" operator="equal">
      <formula>"Minimal"</formula>
    </cfRule>
    <cfRule type="cellIs" dxfId="686" priority="123" operator="equal">
      <formula>"Not Needed"</formula>
    </cfRule>
    <cfRule type="cellIs" dxfId="685" priority="125" operator="equal">
      <formula>"Extremely Advantageous"</formula>
    </cfRule>
  </conditionalFormatting>
  <conditionalFormatting sqref="A163">
    <cfRule type="cellIs" dxfId="684" priority="126" operator="equal">
      <formula>"Minimal"</formula>
    </cfRule>
    <cfRule type="cellIs" dxfId="683" priority="127" operator="equal">
      <formula>"Not Needed"</formula>
    </cfRule>
    <cfRule type="cellIs" dxfId="682" priority="128" operator="equal">
      <formula>"Critical"</formula>
    </cfRule>
    <cfRule type="cellIs" dxfId="681" priority="129" operator="equal">
      <formula>"Extremely Advantageous"</formula>
    </cfRule>
  </conditionalFormatting>
  <conditionalFormatting sqref="A167">
    <cfRule type="cellIs" dxfId="680" priority="130" operator="equal">
      <formula>"Minimal"</formula>
    </cfRule>
    <cfRule type="cellIs" dxfId="679" priority="131" operator="equal">
      <formula>"Not Needed"</formula>
    </cfRule>
    <cfRule type="cellIs" dxfId="678" priority="132" operator="equal">
      <formula>"Critical"</formula>
    </cfRule>
    <cfRule type="cellIs" dxfId="677" priority="133" operator="equal">
      <formula>"Extremely Advantageous"</formula>
    </cfRule>
  </conditionalFormatting>
  <conditionalFormatting sqref="A171">
    <cfRule type="cellIs" dxfId="676" priority="134" operator="equal">
      <formula>"Minimal"</formula>
    </cfRule>
    <cfRule type="cellIs" dxfId="675" priority="135" operator="equal">
      <formula>"Not Needed"</formula>
    </cfRule>
    <cfRule type="cellIs" dxfId="674" priority="136" operator="equal">
      <formula>"Critical"</formula>
    </cfRule>
    <cfRule type="cellIs" dxfId="673" priority="137" operator="equal">
      <formula>"Extremely Advantageous"</formula>
    </cfRule>
  </conditionalFormatting>
  <conditionalFormatting sqref="A175">
    <cfRule type="cellIs" dxfId="672" priority="138" operator="equal">
      <formula>"Minimal"</formula>
    </cfRule>
    <cfRule type="cellIs" dxfId="671" priority="139" operator="equal">
      <formula>"Not Needed"</formula>
    </cfRule>
    <cfRule type="cellIs" dxfId="670" priority="140" operator="equal">
      <formula>"Critical"</formula>
    </cfRule>
    <cfRule type="cellIs" dxfId="669" priority="141" operator="equal">
      <formula>"Extremely Advantageous"</formula>
    </cfRule>
  </conditionalFormatting>
  <conditionalFormatting sqref="A177">
    <cfRule type="cellIs" dxfId="668" priority="162" operator="equal">
      <formula>"Minimal"</formula>
    </cfRule>
    <cfRule type="cellIs" dxfId="667" priority="163" operator="equal">
      <formula>"Not Needed"</formula>
    </cfRule>
    <cfRule type="cellIs" dxfId="666" priority="164" operator="equal">
      <formula>"Critical"</formula>
    </cfRule>
    <cfRule type="cellIs" dxfId="665" priority="165" operator="equal">
      <formula>"Extremely Advantageous"</formula>
    </cfRule>
  </conditionalFormatting>
  <conditionalFormatting sqref="A179">
    <cfRule type="cellIs" dxfId="664" priority="166" operator="equal">
      <formula>"Minimal"</formula>
    </cfRule>
    <cfRule type="cellIs" dxfId="663" priority="167" operator="equal">
      <formula>"Not Needed"</formula>
    </cfRule>
    <cfRule type="cellIs" dxfId="662" priority="168" operator="equal">
      <formula>"Critical"</formula>
    </cfRule>
    <cfRule type="cellIs" dxfId="661" priority="169" operator="equal">
      <formula>"Extremely Advantageous"</formula>
    </cfRule>
  </conditionalFormatting>
  <conditionalFormatting sqref="A182">
    <cfRule type="cellIs" dxfId="660" priority="174" operator="equal">
      <formula>"Minimal"</formula>
    </cfRule>
    <cfRule type="cellIs" dxfId="659" priority="175" operator="equal">
      <formula>"Not Needed"</formula>
    </cfRule>
    <cfRule type="cellIs" dxfId="658" priority="176" operator="equal">
      <formula>"Critical"</formula>
    </cfRule>
    <cfRule type="cellIs" dxfId="657" priority="177" operator="equal">
      <formula>"Extremely Advantageous"</formula>
    </cfRule>
  </conditionalFormatting>
  <conditionalFormatting sqref="A187">
    <cfRule type="cellIs" dxfId="656" priority="178" operator="equal">
      <formula>"Minimal"</formula>
    </cfRule>
    <cfRule type="cellIs" dxfId="655" priority="179" operator="equal">
      <formula>"Not Needed"</formula>
    </cfRule>
    <cfRule type="cellIs" dxfId="654" priority="180" operator="equal">
      <formula>"Critical"</formula>
    </cfRule>
    <cfRule type="cellIs" dxfId="653" priority="181" operator="equal">
      <formula>"Extremely Advantageous"</formula>
    </cfRule>
  </conditionalFormatting>
  <conditionalFormatting sqref="A193">
    <cfRule type="cellIs" dxfId="652" priority="186" operator="equal">
      <formula>"Minimal"</formula>
    </cfRule>
    <cfRule type="cellIs" dxfId="651" priority="187" operator="equal">
      <formula>"Not Needed"</formula>
    </cfRule>
    <cfRule type="cellIs" dxfId="650" priority="188" operator="equal">
      <formula>"Critical"</formula>
    </cfRule>
    <cfRule type="cellIs" dxfId="649" priority="189" operator="equal">
      <formula>"Extremely Advantageous"</formula>
    </cfRule>
  </conditionalFormatting>
  <conditionalFormatting sqref="A198">
    <cfRule type="cellIs" dxfId="648" priority="202" operator="equal">
      <formula>"Minimal"</formula>
    </cfRule>
    <cfRule type="cellIs" dxfId="647" priority="203" operator="equal">
      <formula>"Not Needed"</formula>
    </cfRule>
    <cfRule type="cellIs" dxfId="646" priority="204" operator="equal">
      <formula>"Critical"</formula>
    </cfRule>
    <cfRule type="cellIs" dxfId="645" priority="205" operator="equal">
      <formula>"Extremely Advantageous"</formula>
    </cfRule>
  </conditionalFormatting>
  <conditionalFormatting sqref="A202">
    <cfRule type="cellIs" dxfId="644" priority="208" operator="equal">
      <formula>"Critical"</formula>
    </cfRule>
    <cfRule type="cellIs" dxfId="643" priority="206" operator="equal">
      <formula>"Minimal"</formula>
    </cfRule>
    <cfRule type="cellIs" dxfId="642" priority="207" operator="equal">
      <formula>"Not Needed"</formula>
    </cfRule>
    <cfRule type="cellIs" dxfId="641" priority="209" operator="equal">
      <formula>"Extremely Advantageous"</formula>
    </cfRule>
  </conditionalFormatting>
  <conditionalFormatting sqref="A204">
    <cfRule type="cellIs" dxfId="640" priority="210" operator="equal">
      <formula>"Minimal"</formula>
    </cfRule>
    <cfRule type="cellIs" dxfId="639" priority="211" operator="equal">
      <formula>"Not Needed"</formula>
    </cfRule>
    <cfRule type="cellIs" dxfId="638" priority="212" operator="equal">
      <formula>"Critical"</formula>
    </cfRule>
    <cfRule type="cellIs" dxfId="637" priority="213" operator="equal">
      <formula>"Extremely Advantageous"</formula>
    </cfRule>
  </conditionalFormatting>
  <conditionalFormatting sqref="A206:A207">
    <cfRule type="cellIs" dxfId="636" priority="214" operator="equal">
      <formula>"Minimal"</formula>
    </cfRule>
    <cfRule type="cellIs" dxfId="635" priority="215" operator="equal">
      <formula>"Not Needed"</formula>
    </cfRule>
    <cfRule type="cellIs" dxfId="634" priority="216" operator="equal">
      <formula>"Critical"</formula>
    </cfRule>
    <cfRule type="cellIs" dxfId="633" priority="217" operator="equal">
      <formula>"Extremely Advantageous"</formula>
    </cfRule>
  </conditionalFormatting>
  <conditionalFormatting sqref="A209:A210">
    <cfRule type="cellIs" dxfId="632" priority="218" operator="equal">
      <formula>"Minimal"</formula>
    </cfRule>
    <cfRule type="cellIs" dxfId="631" priority="219" operator="equal">
      <formula>"Not Needed"</formula>
    </cfRule>
    <cfRule type="cellIs" dxfId="630" priority="220" operator="equal">
      <formula>"Critical"</formula>
    </cfRule>
    <cfRule type="cellIs" dxfId="629" priority="221" operator="equal">
      <formula>"Extremely Advantageous"</formula>
    </cfRule>
  </conditionalFormatting>
  <conditionalFormatting sqref="A219">
    <cfRule type="cellIs" dxfId="628" priority="226" operator="equal">
      <formula>"Minimal"</formula>
    </cfRule>
    <cfRule type="cellIs" dxfId="627" priority="227" operator="equal">
      <formula>"Not Needed"</formula>
    </cfRule>
    <cfRule type="cellIs" dxfId="626" priority="228" operator="equal">
      <formula>"Critical"</formula>
    </cfRule>
    <cfRule type="cellIs" dxfId="625" priority="229" operator="equal">
      <formula>"Extremely Advantageous"</formula>
    </cfRule>
  </conditionalFormatting>
  <conditionalFormatting sqref="A221">
    <cfRule type="cellIs" dxfId="624" priority="230" operator="equal">
      <formula>"Minimal"</formula>
    </cfRule>
    <cfRule type="cellIs" dxfId="623" priority="231" operator="equal">
      <formula>"Not Needed"</formula>
    </cfRule>
    <cfRule type="cellIs" dxfId="622" priority="232" operator="equal">
      <formula>"Critical"</formula>
    </cfRule>
    <cfRule type="cellIs" dxfId="621" priority="233" operator="equal">
      <formula>"Extremely Advantageous"</formula>
    </cfRule>
  </conditionalFormatting>
  <conditionalFormatting sqref="A224:A225">
    <cfRule type="cellIs" dxfId="620" priority="234" operator="equal">
      <formula>"Minimal"</formula>
    </cfRule>
    <cfRule type="cellIs" dxfId="619" priority="235" operator="equal">
      <formula>"Not Needed"</formula>
    </cfRule>
    <cfRule type="cellIs" dxfId="618" priority="236" operator="equal">
      <formula>"Critical"</formula>
    </cfRule>
    <cfRule type="cellIs" dxfId="617" priority="237" operator="equal">
      <formula>"Extremely Advantageous"</formula>
    </cfRule>
  </conditionalFormatting>
  <conditionalFormatting sqref="A231">
    <cfRule type="cellIs" dxfId="616" priority="238" operator="equal">
      <formula>"Minimal"</formula>
    </cfRule>
    <cfRule type="cellIs" dxfId="615" priority="239" operator="equal">
      <formula>"Not Needed"</formula>
    </cfRule>
    <cfRule type="cellIs" dxfId="614" priority="240" operator="equal">
      <formula>"Critical"</formula>
    </cfRule>
    <cfRule type="cellIs" dxfId="613" priority="241" operator="equal">
      <formula>"Extremely Advantageous"</formula>
    </cfRule>
  </conditionalFormatting>
  <conditionalFormatting sqref="A233">
    <cfRule type="cellIs" dxfId="612" priority="242" operator="equal">
      <formula>"Minimal"</formula>
    </cfRule>
    <cfRule type="cellIs" dxfId="611" priority="243" operator="equal">
      <formula>"Not Needed"</formula>
    </cfRule>
    <cfRule type="cellIs" dxfId="610" priority="244" operator="equal">
      <formula>"Critical"</formula>
    </cfRule>
    <cfRule type="cellIs" dxfId="609" priority="245" operator="equal">
      <formula>"Extremely Advantageous"</formula>
    </cfRule>
  </conditionalFormatting>
  <conditionalFormatting sqref="A236">
    <cfRule type="cellIs" dxfId="608" priority="246" operator="equal">
      <formula>"Minimal"</formula>
    </cfRule>
    <cfRule type="cellIs" dxfId="607" priority="247" operator="equal">
      <formula>"Not Needed"</formula>
    </cfRule>
    <cfRule type="cellIs" dxfId="606" priority="248" operator="equal">
      <formula>"Critical"</formula>
    </cfRule>
    <cfRule type="cellIs" dxfId="605" priority="249" operator="equal">
      <formula>"Extremely Advantageous"</formula>
    </cfRule>
  </conditionalFormatting>
  <conditionalFormatting sqref="A240:A241">
    <cfRule type="cellIs" dxfId="604" priority="250" operator="equal">
      <formula>"Minimal"</formula>
    </cfRule>
    <cfRule type="cellIs" dxfId="603" priority="251" operator="equal">
      <formula>"Not Needed"</formula>
    </cfRule>
    <cfRule type="cellIs" dxfId="602" priority="252" operator="equal">
      <formula>"Critical"</formula>
    </cfRule>
    <cfRule type="cellIs" dxfId="601" priority="253" operator="equal">
      <formula>"Extremely Advantageous"</formula>
    </cfRule>
  </conditionalFormatting>
  <conditionalFormatting sqref="A245">
    <cfRule type="cellIs" dxfId="600" priority="254" operator="equal">
      <formula>"Minimal"</formula>
    </cfRule>
    <cfRule type="cellIs" dxfId="599" priority="255" operator="equal">
      <formula>"Not Needed"</formula>
    </cfRule>
    <cfRule type="cellIs" dxfId="598" priority="256" operator="equal">
      <formula>"Critical"</formula>
    </cfRule>
    <cfRule type="cellIs" dxfId="597" priority="257" operator="equal">
      <formula>"Extremely Advantageous"</formula>
    </cfRule>
  </conditionalFormatting>
  <conditionalFormatting sqref="B1:B1048576 A7">
    <cfRule type="cellIs" dxfId="596" priority="8" operator="equal">
      <formula>"Critical"</formula>
    </cfRule>
    <cfRule type="cellIs" dxfId="595" priority="9" operator="equal">
      <formula>"Extremely Advantageous"</formula>
    </cfRule>
    <cfRule type="cellIs" dxfId="594" priority="6" operator="equal">
      <formula>"Minimal"</formula>
    </cfRule>
    <cfRule type="cellIs" dxfId="593" priority="7" operator="equal">
      <formula>"Not Needed"</formula>
    </cfRule>
  </conditionalFormatting>
  <conditionalFormatting sqref="G1:G205 G207:G208 G210:G223 G225:G1048576">
    <cfRule type="cellIs" dxfId="592" priority="266" operator="equal">
      <formula>"Select from Drop Down List"</formula>
    </cfRule>
  </conditionalFormatting>
  <dataValidations count="2">
    <dataValidation type="list" allowBlank="1" showInputMessage="1" showErrorMessage="1" sqref="G3 G6 G9:G10 G12:G21 G23:G25 G27:G28 G30 G32:G36 G38:G40 G42:G48 G50:G53 G55:G62 G64:G73 G75 G77:G78 G80:G86 G88:G91 G93:G94 G97:G98 G100:G101 G104:G113 G115:G126 G129:G137 G139:G141 G143:G145 G147:G149 G151:G152 G154:G157 G159:G162 G164:G166 G168:G170 G172:G174 G176 G178 G180:G181 G183:G186 G188:G192 G194:G197 G199:G201 G203 G205 G208 G211:G218 G220 G222:G223 G226:G230 G232 G234:G235 G237:G239 G242:G244 G246" xr:uid="{00000000-0002-0000-0500-000000000000}">
      <formula1>Availability</formula1>
      <formula2>0</formula2>
    </dataValidation>
    <dataValidation type="list" allowBlank="1" showInputMessage="1" showErrorMessage="1" errorTitle="Invalid specification type" error="Please enter a Specification type from the drop-down list." sqref="B3:B246" xr:uid="{00000000-0002-0000-0500-000001000000}">
      <formula1>SpecType</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417"/>
  <sheetViews>
    <sheetView zoomScale="90" zoomScaleNormal="90" zoomScalePageLayoutView="80" workbookViewId="0">
      <selection activeCell="A3" sqref="A3"/>
    </sheetView>
  </sheetViews>
  <sheetFormatPr defaultColWidth="9" defaultRowHeight="15.6" x14ac:dyDescent="0.3"/>
  <cols>
    <col min="1" max="1" width="10.59765625" style="41" customWidth="1"/>
    <col min="2" max="2" width="14.59765625" style="41" customWidth="1"/>
    <col min="3" max="3" width="65.59765625" style="42" customWidth="1"/>
    <col min="4" max="4" width="65.59765625" style="43" customWidth="1"/>
    <col min="5" max="5" width="10.59765625" style="43" customWidth="1"/>
    <col min="6" max="6" width="6.59765625" style="43" customWidth="1"/>
    <col min="7" max="7" width="30.59765625" style="43" customWidth="1"/>
    <col min="8" max="11" width="8.59765625" style="43" customWidth="1"/>
    <col min="12" max="16384" width="9" style="43"/>
  </cols>
  <sheetData>
    <row r="1" spans="1:11" s="51" customFormat="1" ht="105" customHeight="1" x14ac:dyDescent="0.25">
      <c r="A1" s="181" t="s">
        <v>68</v>
      </c>
      <c r="B1" s="181" t="s">
        <v>69</v>
      </c>
      <c r="C1" s="181" t="str">
        <f>'Support Data'!A18</f>
        <v>Functional Requirement</v>
      </c>
      <c r="D1" s="182" t="str">
        <f>'Support Data'!$A$19</f>
        <v>Contractor Work Area</v>
      </c>
      <c r="E1" s="182" t="str">
        <f>'Support Data'!A20</f>
        <v>Def ID</v>
      </c>
      <c r="F1" s="183" t="s">
        <v>44</v>
      </c>
      <c r="G1" s="182" t="str">
        <f>'Support Data'!A22</f>
        <v>Availability</v>
      </c>
      <c r="H1" s="50" t="str">
        <f>'Support Data'!A23</f>
        <v>Summary</v>
      </c>
      <c r="I1" s="50" t="str">
        <f>'Support Data'!A24</f>
        <v>Spec Weight</v>
      </c>
      <c r="J1" s="50" t="str">
        <f>'Support Data'!A25</f>
        <v>Avail Weight</v>
      </c>
      <c r="K1" s="50" t="str">
        <f>'Support Data'!A26</f>
        <v>Score</v>
      </c>
    </row>
    <row r="2" spans="1:11" x14ac:dyDescent="0.3">
      <c r="A2" s="208" t="s">
        <v>510</v>
      </c>
      <c r="B2" s="209"/>
      <c r="C2" s="210"/>
      <c r="D2" s="211"/>
      <c r="E2" s="212"/>
      <c r="F2" s="212"/>
      <c r="G2" s="212"/>
      <c r="H2" s="110">
        <f>COUNTA(B3:B92)</f>
        <v>90</v>
      </c>
      <c r="K2" s="43" t="e">
        <f>SUM(K3:K92)</f>
        <v>#N/A</v>
      </c>
    </row>
    <row r="3" spans="1:11" x14ac:dyDescent="0.3">
      <c r="A3" s="213" t="s">
        <v>511</v>
      </c>
      <c r="B3" s="98" t="s">
        <v>512</v>
      </c>
      <c r="C3" s="95"/>
      <c r="D3" s="137"/>
      <c r="E3" s="214"/>
      <c r="F3" s="101">
        <v>1</v>
      </c>
      <c r="G3" s="102" t="s">
        <v>67</v>
      </c>
      <c r="I3" s="44" t="e">
        <f t="shared" ref="I3:I66" si="0">IF(NOT(ISBLANK($B3)),VLOOKUP($B3,specdata,2,FALSE()),"")</f>
        <v>#N/A</v>
      </c>
      <c r="J3" s="44">
        <f t="shared" ref="J3:J66" si="1">VLOOKUP(G3,AvailabilityData,2,FALSE())</f>
        <v>0</v>
      </c>
      <c r="K3" s="44" t="e">
        <f t="shared" ref="K3:K66" si="2">I3*J3</f>
        <v>#N/A</v>
      </c>
    </row>
    <row r="4" spans="1:11" ht="15" customHeight="1" x14ac:dyDescent="0.3">
      <c r="A4" s="213" t="s">
        <v>511</v>
      </c>
      <c r="B4" s="98" t="s">
        <v>512</v>
      </c>
      <c r="C4" s="95"/>
      <c r="D4" s="137"/>
      <c r="E4" s="214"/>
      <c r="F4" s="101">
        <v>1</v>
      </c>
      <c r="G4" s="102" t="s">
        <v>67</v>
      </c>
      <c r="I4" s="44" t="e">
        <f t="shared" si="0"/>
        <v>#N/A</v>
      </c>
      <c r="J4" s="44">
        <f t="shared" si="1"/>
        <v>0</v>
      </c>
      <c r="K4" s="44" t="e">
        <f t="shared" si="2"/>
        <v>#N/A</v>
      </c>
    </row>
    <row r="5" spans="1:11" x14ac:dyDescent="0.3">
      <c r="A5" s="213" t="s">
        <v>511</v>
      </c>
      <c r="B5" s="98" t="s">
        <v>512</v>
      </c>
      <c r="C5" s="95"/>
      <c r="D5" s="137"/>
      <c r="E5" s="214"/>
      <c r="F5" s="101">
        <v>1</v>
      </c>
      <c r="G5" s="102" t="s">
        <v>67</v>
      </c>
      <c r="I5" s="44" t="e">
        <f t="shared" si="0"/>
        <v>#N/A</v>
      </c>
      <c r="J5" s="44">
        <f t="shared" si="1"/>
        <v>0</v>
      </c>
      <c r="K5" s="44" t="e">
        <f t="shared" si="2"/>
        <v>#N/A</v>
      </c>
    </row>
    <row r="6" spans="1:11" ht="30" customHeight="1" x14ac:dyDescent="0.3">
      <c r="A6" s="213" t="s">
        <v>511</v>
      </c>
      <c r="B6" s="98" t="s">
        <v>512</v>
      </c>
      <c r="C6" s="95"/>
      <c r="D6" s="137"/>
      <c r="E6" s="214"/>
      <c r="F6" s="101">
        <v>1</v>
      </c>
      <c r="G6" s="102" t="s">
        <v>67</v>
      </c>
      <c r="I6" s="44" t="e">
        <f t="shared" si="0"/>
        <v>#N/A</v>
      </c>
      <c r="J6" s="44">
        <f t="shared" si="1"/>
        <v>0</v>
      </c>
      <c r="K6" s="44" t="e">
        <f t="shared" si="2"/>
        <v>#N/A</v>
      </c>
    </row>
    <row r="7" spans="1:11" x14ac:dyDescent="0.3">
      <c r="A7" s="213" t="s">
        <v>511</v>
      </c>
      <c r="B7" s="98" t="s">
        <v>512</v>
      </c>
      <c r="C7" s="95"/>
      <c r="D7" s="137"/>
      <c r="E7" s="214"/>
      <c r="F7" s="101">
        <v>1</v>
      </c>
      <c r="G7" s="102" t="s">
        <v>67</v>
      </c>
      <c r="I7" s="44" t="e">
        <f t="shared" si="0"/>
        <v>#N/A</v>
      </c>
      <c r="J7" s="44">
        <f t="shared" si="1"/>
        <v>0</v>
      </c>
      <c r="K7" s="44" t="e">
        <f t="shared" si="2"/>
        <v>#N/A</v>
      </c>
    </row>
    <row r="8" spans="1:11" x14ac:dyDescent="0.3">
      <c r="A8" s="213" t="s">
        <v>511</v>
      </c>
      <c r="B8" s="98" t="s">
        <v>512</v>
      </c>
      <c r="C8" s="95"/>
      <c r="D8" s="137"/>
      <c r="E8" s="214"/>
      <c r="F8" s="101">
        <v>1</v>
      </c>
      <c r="G8" s="102" t="s">
        <v>67</v>
      </c>
      <c r="I8" s="44" t="e">
        <f t="shared" si="0"/>
        <v>#N/A</v>
      </c>
      <c r="J8" s="44">
        <f t="shared" si="1"/>
        <v>0</v>
      </c>
      <c r="K8" s="44" t="e">
        <f t="shared" si="2"/>
        <v>#N/A</v>
      </c>
    </row>
    <row r="9" spans="1:11" x14ac:dyDescent="0.3">
      <c r="A9" s="213" t="s">
        <v>511</v>
      </c>
      <c r="B9" s="98" t="s">
        <v>512</v>
      </c>
      <c r="C9" s="95"/>
      <c r="D9" s="137"/>
      <c r="E9" s="214"/>
      <c r="F9" s="101">
        <v>1</v>
      </c>
      <c r="G9" s="102" t="s">
        <v>67</v>
      </c>
      <c r="I9" s="44" t="e">
        <f t="shared" si="0"/>
        <v>#N/A</v>
      </c>
      <c r="J9" s="44">
        <f t="shared" si="1"/>
        <v>0</v>
      </c>
      <c r="K9" s="44" t="e">
        <f t="shared" si="2"/>
        <v>#N/A</v>
      </c>
    </row>
    <row r="10" spans="1:11" ht="30" customHeight="1" x14ac:dyDescent="0.3">
      <c r="A10" s="213" t="s">
        <v>511</v>
      </c>
      <c r="B10" s="98" t="s">
        <v>512</v>
      </c>
      <c r="C10" s="95"/>
      <c r="D10" s="137"/>
      <c r="E10" s="214"/>
      <c r="F10" s="101">
        <v>1</v>
      </c>
      <c r="G10" s="102" t="s">
        <v>67</v>
      </c>
      <c r="I10" s="44" t="e">
        <f t="shared" si="0"/>
        <v>#N/A</v>
      </c>
      <c r="J10" s="44">
        <f t="shared" si="1"/>
        <v>0</v>
      </c>
      <c r="K10" s="44" t="e">
        <f t="shared" si="2"/>
        <v>#N/A</v>
      </c>
    </row>
    <row r="11" spans="1:11" ht="15" customHeight="1" x14ac:dyDescent="0.3">
      <c r="A11" s="213" t="s">
        <v>511</v>
      </c>
      <c r="B11" s="98" t="s">
        <v>512</v>
      </c>
      <c r="C11" s="95"/>
      <c r="D11" s="137"/>
      <c r="E11" s="214"/>
      <c r="F11" s="101">
        <v>1</v>
      </c>
      <c r="G11" s="102" t="s">
        <v>67</v>
      </c>
      <c r="I11" s="44" t="e">
        <f t="shared" si="0"/>
        <v>#N/A</v>
      </c>
      <c r="J11" s="44">
        <f t="shared" si="1"/>
        <v>0</v>
      </c>
      <c r="K11" s="44" t="e">
        <f t="shared" si="2"/>
        <v>#N/A</v>
      </c>
    </row>
    <row r="12" spans="1:11" x14ac:dyDescent="0.3">
      <c r="A12" s="213" t="s">
        <v>511</v>
      </c>
      <c r="B12" s="98" t="s">
        <v>512</v>
      </c>
      <c r="C12" s="95"/>
      <c r="D12" s="137"/>
      <c r="E12" s="214"/>
      <c r="F12" s="101">
        <v>1</v>
      </c>
      <c r="G12" s="102" t="s">
        <v>67</v>
      </c>
      <c r="I12" s="44" t="e">
        <f t="shared" si="0"/>
        <v>#N/A</v>
      </c>
      <c r="J12" s="44">
        <f t="shared" si="1"/>
        <v>0</v>
      </c>
      <c r="K12" s="44" t="e">
        <f t="shared" si="2"/>
        <v>#N/A</v>
      </c>
    </row>
    <row r="13" spans="1:11" x14ac:dyDescent="0.3">
      <c r="A13" s="213" t="s">
        <v>511</v>
      </c>
      <c r="B13" s="98" t="s">
        <v>512</v>
      </c>
      <c r="C13" s="95"/>
      <c r="D13" s="137"/>
      <c r="E13" s="214"/>
      <c r="F13" s="101">
        <v>1</v>
      </c>
      <c r="G13" s="102" t="s">
        <v>67</v>
      </c>
      <c r="I13" s="44" t="e">
        <f t="shared" si="0"/>
        <v>#N/A</v>
      </c>
      <c r="J13" s="44">
        <f t="shared" si="1"/>
        <v>0</v>
      </c>
      <c r="K13" s="44" t="e">
        <f t="shared" si="2"/>
        <v>#N/A</v>
      </c>
    </row>
    <row r="14" spans="1:11" x14ac:dyDescent="0.3">
      <c r="A14" s="213" t="s">
        <v>511</v>
      </c>
      <c r="B14" s="98" t="s">
        <v>512</v>
      </c>
      <c r="C14" s="95"/>
      <c r="D14" s="137"/>
      <c r="E14" s="214"/>
      <c r="F14" s="101">
        <v>1</v>
      </c>
      <c r="G14" s="102" t="s">
        <v>67</v>
      </c>
      <c r="I14" s="44" t="e">
        <f t="shared" si="0"/>
        <v>#N/A</v>
      </c>
      <c r="J14" s="44">
        <f t="shared" si="1"/>
        <v>0</v>
      </c>
      <c r="K14" s="44" t="e">
        <f t="shared" si="2"/>
        <v>#N/A</v>
      </c>
    </row>
    <row r="15" spans="1:11" x14ac:dyDescent="0.3">
      <c r="A15" s="213" t="s">
        <v>511</v>
      </c>
      <c r="B15" s="98" t="s">
        <v>512</v>
      </c>
      <c r="C15" s="95"/>
      <c r="D15" s="137"/>
      <c r="E15" s="214"/>
      <c r="F15" s="101">
        <v>1</v>
      </c>
      <c r="G15" s="102" t="s">
        <v>67</v>
      </c>
      <c r="I15" s="44" t="e">
        <f t="shared" si="0"/>
        <v>#N/A</v>
      </c>
      <c r="J15" s="44">
        <f t="shared" si="1"/>
        <v>0</v>
      </c>
      <c r="K15" s="44" t="e">
        <f t="shared" si="2"/>
        <v>#N/A</v>
      </c>
    </row>
    <row r="16" spans="1:11" ht="30" customHeight="1" x14ac:dyDescent="0.3">
      <c r="A16" s="213" t="s">
        <v>511</v>
      </c>
      <c r="B16" s="98" t="s">
        <v>512</v>
      </c>
      <c r="C16" s="95"/>
      <c r="D16" s="137"/>
      <c r="E16" s="214"/>
      <c r="F16" s="101">
        <v>1</v>
      </c>
      <c r="G16" s="102" t="s">
        <v>67</v>
      </c>
      <c r="I16" s="44" t="e">
        <f t="shared" si="0"/>
        <v>#N/A</v>
      </c>
      <c r="J16" s="44">
        <f t="shared" si="1"/>
        <v>0</v>
      </c>
      <c r="K16" s="44" t="e">
        <f t="shared" si="2"/>
        <v>#N/A</v>
      </c>
    </row>
    <row r="17" spans="1:11" ht="30" customHeight="1" x14ac:dyDescent="0.3">
      <c r="A17" s="213" t="s">
        <v>511</v>
      </c>
      <c r="B17" s="98" t="s">
        <v>512</v>
      </c>
      <c r="C17" s="95"/>
      <c r="D17" s="137"/>
      <c r="E17" s="214"/>
      <c r="F17" s="101">
        <v>1</v>
      </c>
      <c r="G17" s="102" t="s">
        <v>67</v>
      </c>
      <c r="I17" s="44" t="e">
        <f t="shared" si="0"/>
        <v>#N/A</v>
      </c>
      <c r="J17" s="44">
        <f t="shared" si="1"/>
        <v>0</v>
      </c>
      <c r="K17" s="44" t="e">
        <f t="shared" si="2"/>
        <v>#N/A</v>
      </c>
    </row>
    <row r="18" spans="1:11" x14ac:dyDescent="0.3">
      <c r="A18" s="213" t="s">
        <v>511</v>
      </c>
      <c r="B18" s="98" t="s">
        <v>512</v>
      </c>
      <c r="C18" s="95"/>
      <c r="D18" s="137"/>
      <c r="E18" s="214"/>
      <c r="F18" s="101">
        <v>1</v>
      </c>
      <c r="G18" s="102" t="s">
        <v>67</v>
      </c>
      <c r="I18" s="44" t="e">
        <f t="shared" si="0"/>
        <v>#N/A</v>
      </c>
      <c r="J18" s="44">
        <f t="shared" si="1"/>
        <v>0</v>
      </c>
      <c r="K18" s="44" t="e">
        <f t="shared" si="2"/>
        <v>#N/A</v>
      </c>
    </row>
    <row r="19" spans="1:11" ht="15" customHeight="1" x14ac:dyDescent="0.3">
      <c r="A19" s="213" t="s">
        <v>511</v>
      </c>
      <c r="B19" s="98" t="s">
        <v>512</v>
      </c>
      <c r="C19" s="95"/>
      <c r="D19" s="137"/>
      <c r="E19" s="214"/>
      <c r="F19" s="101">
        <v>1</v>
      </c>
      <c r="G19" s="102" t="s">
        <v>67</v>
      </c>
      <c r="I19" s="44" t="e">
        <f t="shared" si="0"/>
        <v>#N/A</v>
      </c>
      <c r="J19" s="44">
        <f t="shared" si="1"/>
        <v>0</v>
      </c>
      <c r="K19" s="44" t="e">
        <f t="shared" si="2"/>
        <v>#N/A</v>
      </c>
    </row>
    <row r="20" spans="1:11" x14ac:dyDescent="0.3">
      <c r="A20" s="213" t="s">
        <v>511</v>
      </c>
      <c r="B20" s="98" t="s">
        <v>512</v>
      </c>
      <c r="C20" s="95"/>
      <c r="D20" s="137"/>
      <c r="E20" s="214"/>
      <c r="F20" s="101">
        <v>1</v>
      </c>
      <c r="G20" s="102" t="s">
        <v>67</v>
      </c>
      <c r="I20" s="44" t="e">
        <f t="shared" si="0"/>
        <v>#N/A</v>
      </c>
      <c r="J20" s="44">
        <f t="shared" si="1"/>
        <v>0</v>
      </c>
      <c r="K20" s="44" t="e">
        <f t="shared" si="2"/>
        <v>#N/A</v>
      </c>
    </row>
    <row r="21" spans="1:11" x14ac:dyDescent="0.3">
      <c r="A21" s="213" t="s">
        <v>511</v>
      </c>
      <c r="B21" s="98" t="s">
        <v>512</v>
      </c>
      <c r="C21" s="95"/>
      <c r="D21" s="137"/>
      <c r="E21" s="214"/>
      <c r="F21" s="101">
        <v>1</v>
      </c>
      <c r="G21" s="102" t="s">
        <v>67</v>
      </c>
      <c r="I21" s="44" t="e">
        <f t="shared" si="0"/>
        <v>#N/A</v>
      </c>
      <c r="J21" s="44">
        <f t="shared" si="1"/>
        <v>0</v>
      </c>
      <c r="K21" s="44" t="e">
        <f t="shared" si="2"/>
        <v>#N/A</v>
      </c>
    </row>
    <row r="22" spans="1:11" x14ac:dyDescent="0.3">
      <c r="A22" s="213" t="s">
        <v>511</v>
      </c>
      <c r="B22" s="98" t="s">
        <v>512</v>
      </c>
      <c r="C22" s="95"/>
      <c r="D22" s="137"/>
      <c r="E22" s="214"/>
      <c r="F22" s="101">
        <v>1</v>
      </c>
      <c r="G22" s="102" t="s">
        <v>67</v>
      </c>
      <c r="I22" s="44" t="e">
        <f t="shared" si="0"/>
        <v>#N/A</v>
      </c>
      <c r="J22" s="44">
        <f t="shared" si="1"/>
        <v>0</v>
      </c>
      <c r="K22" s="44" t="e">
        <f t="shared" si="2"/>
        <v>#N/A</v>
      </c>
    </row>
    <row r="23" spans="1:11" ht="30" customHeight="1" x14ac:dyDescent="0.3">
      <c r="A23" s="213" t="s">
        <v>511</v>
      </c>
      <c r="B23" s="98" t="s">
        <v>512</v>
      </c>
      <c r="C23" s="95"/>
      <c r="D23" s="137"/>
      <c r="E23" s="214"/>
      <c r="F23" s="101">
        <v>1</v>
      </c>
      <c r="G23" s="102" t="s">
        <v>67</v>
      </c>
      <c r="I23" s="44" t="e">
        <f t="shared" si="0"/>
        <v>#N/A</v>
      </c>
      <c r="J23" s="44">
        <f t="shared" si="1"/>
        <v>0</v>
      </c>
      <c r="K23" s="44" t="e">
        <f t="shared" si="2"/>
        <v>#N/A</v>
      </c>
    </row>
    <row r="24" spans="1:11" ht="30" customHeight="1" x14ac:dyDescent="0.3">
      <c r="A24" s="213" t="s">
        <v>511</v>
      </c>
      <c r="B24" s="98" t="s">
        <v>512</v>
      </c>
      <c r="C24" s="95"/>
      <c r="D24" s="137"/>
      <c r="E24" s="214"/>
      <c r="F24" s="101">
        <v>1</v>
      </c>
      <c r="G24" s="102" t="s">
        <v>67</v>
      </c>
      <c r="I24" s="44" t="e">
        <f t="shared" si="0"/>
        <v>#N/A</v>
      </c>
      <c r="J24" s="44">
        <f t="shared" si="1"/>
        <v>0</v>
      </c>
      <c r="K24" s="44" t="e">
        <f t="shared" si="2"/>
        <v>#N/A</v>
      </c>
    </row>
    <row r="25" spans="1:11" x14ac:dyDescent="0.3">
      <c r="A25" s="213" t="s">
        <v>511</v>
      </c>
      <c r="B25" s="98" t="s">
        <v>512</v>
      </c>
      <c r="C25" s="95"/>
      <c r="D25" s="137"/>
      <c r="E25" s="214"/>
      <c r="F25" s="101">
        <v>1</v>
      </c>
      <c r="G25" s="102" t="s">
        <v>67</v>
      </c>
      <c r="I25" s="44" t="e">
        <f t="shared" si="0"/>
        <v>#N/A</v>
      </c>
      <c r="J25" s="44">
        <f t="shared" si="1"/>
        <v>0</v>
      </c>
      <c r="K25" s="44" t="e">
        <f t="shared" si="2"/>
        <v>#N/A</v>
      </c>
    </row>
    <row r="26" spans="1:11" x14ac:dyDescent="0.3">
      <c r="A26" s="213" t="s">
        <v>511</v>
      </c>
      <c r="B26" s="98" t="s">
        <v>512</v>
      </c>
      <c r="C26" s="95"/>
      <c r="D26" s="137"/>
      <c r="E26" s="214"/>
      <c r="F26" s="101">
        <v>1</v>
      </c>
      <c r="G26" s="102" t="s">
        <v>67</v>
      </c>
      <c r="I26" s="44" t="e">
        <f t="shared" si="0"/>
        <v>#N/A</v>
      </c>
      <c r="J26" s="44">
        <f t="shared" si="1"/>
        <v>0</v>
      </c>
      <c r="K26" s="44" t="e">
        <f t="shared" si="2"/>
        <v>#N/A</v>
      </c>
    </row>
    <row r="27" spans="1:11" ht="30" customHeight="1" x14ac:dyDescent="0.3">
      <c r="A27" s="213" t="s">
        <v>511</v>
      </c>
      <c r="B27" s="98" t="s">
        <v>512</v>
      </c>
      <c r="C27" s="95"/>
      <c r="D27" s="137"/>
      <c r="E27" s="214"/>
      <c r="F27" s="101">
        <v>1</v>
      </c>
      <c r="G27" s="102" t="s">
        <v>67</v>
      </c>
      <c r="I27" s="44" t="e">
        <f t="shared" si="0"/>
        <v>#N/A</v>
      </c>
      <c r="J27" s="44">
        <f t="shared" si="1"/>
        <v>0</v>
      </c>
      <c r="K27" s="44" t="e">
        <f t="shared" si="2"/>
        <v>#N/A</v>
      </c>
    </row>
    <row r="28" spans="1:11" x14ac:dyDescent="0.3">
      <c r="A28" s="213" t="s">
        <v>511</v>
      </c>
      <c r="B28" s="98" t="s">
        <v>512</v>
      </c>
      <c r="C28" s="95"/>
      <c r="D28" s="137"/>
      <c r="E28" s="214"/>
      <c r="F28" s="101">
        <v>1</v>
      </c>
      <c r="G28" s="102" t="s">
        <v>67</v>
      </c>
      <c r="I28" s="44" t="e">
        <f t="shared" si="0"/>
        <v>#N/A</v>
      </c>
      <c r="J28" s="44">
        <f t="shared" si="1"/>
        <v>0</v>
      </c>
      <c r="K28" s="44" t="e">
        <f t="shared" si="2"/>
        <v>#N/A</v>
      </c>
    </row>
    <row r="29" spans="1:11" ht="15" customHeight="1" x14ac:dyDescent="0.3">
      <c r="A29" s="213" t="s">
        <v>511</v>
      </c>
      <c r="B29" s="98" t="s">
        <v>512</v>
      </c>
      <c r="C29" s="95"/>
      <c r="D29" s="137"/>
      <c r="E29" s="214"/>
      <c r="F29" s="101">
        <v>1</v>
      </c>
      <c r="G29" s="102" t="s">
        <v>67</v>
      </c>
      <c r="I29" s="44" t="e">
        <f t="shared" si="0"/>
        <v>#N/A</v>
      </c>
      <c r="J29" s="44">
        <f t="shared" si="1"/>
        <v>0</v>
      </c>
      <c r="K29" s="44" t="e">
        <f t="shared" si="2"/>
        <v>#N/A</v>
      </c>
    </row>
    <row r="30" spans="1:11" ht="30" customHeight="1" x14ac:dyDescent="0.3">
      <c r="A30" s="213" t="s">
        <v>511</v>
      </c>
      <c r="B30" s="98" t="s">
        <v>512</v>
      </c>
      <c r="C30" s="95"/>
      <c r="D30" s="137"/>
      <c r="E30" s="214"/>
      <c r="F30" s="101">
        <v>1</v>
      </c>
      <c r="G30" s="102" t="s">
        <v>67</v>
      </c>
      <c r="I30" s="44" t="e">
        <f t="shared" si="0"/>
        <v>#N/A</v>
      </c>
      <c r="J30" s="44">
        <f t="shared" si="1"/>
        <v>0</v>
      </c>
      <c r="K30" s="44" t="e">
        <f t="shared" si="2"/>
        <v>#N/A</v>
      </c>
    </row>
    <row r="31" spans="1:11" x14ac:dyDescent="0.3">
      <c r="A31" s="213" t="s">
        <v>511</v>
      </c>
      <c r="B31" s="98" t="s">
        <v>512</v>
      </c>
      <c r="C31" s="95"/>
      <c r="D31" s="137"/>
      <c r="E31" s="214"/>
      <c r="F31" s="101">
        <v>1</v>
      </c>
      <c r="G31" s="102" t="s">
        <v>67</v>
      </c>
      <c r="I31" s="44" t="e">
        <f t="shared" si="0"/>
        <v>#N/A</v>
      </c>
      <c r="J31" s="44">
        <f t="shared" si="1"/>
        <v>0</v>
      </c>
      <c r="K31" s="44" t="e">
        <f t="shared" si="2"/>
        <v>#N/A</v>
      </c>
    </row>
    <row r="32" spans="1:11" x14ac:dyDescent="0.3">
      <c r="A32" s="213" t="s">
        <v>511</v>
      </c>
      <c r="B32" s="98" t="s">
        <v>512</v>
      </c>
      <c r="C32" s="95"/>
      <c r="D32" s="137"/>
      <c r="E32" s="214"/>
      <c r="F32" s="101">
        <v>1</v>
      </c>
      <c r="G32" s="102" t="s">
        <v>67</v>
      </c>
      <c r="I32" s="44" t="e">
        <f t="shared" si="0"/>
        <v>#N/A</v>
      </c>
      <c r="J32" s="44">
        <f t="shared" si="1"/>
        <v>0</v>
      </c>
      <c r="K32" s="44" t="e">
        <f t="shared" si="2"/>
        <v>#N/A</v>
      </c>
    </row>
    <row r="33" spans="1:11" ht="30" customHeight="1" x14ac:dyDescent="0.3">
      <c r="A33" s="213" t="s">
        <v>511</v>
      </c>
      <c r="B33" s="98" t="s">
        <v>512</v>
      </c>
      <c r="C33" s="95"/>
      <c r="D33" s="137"/>
      <c r="E33" s="214"/>
      <c r="F33" s="101">
        <v>1</v>
      </c>
      <c r="G33" s="102" t="s">
        <v>67</v>
      </c>
      <c r="I33" s="44" t="e">
        <f t="shared" si="0"/>
        <v>#N/A</v>
      </c>
      <c r="J33" s="44">
        <f t="shared" si="1"/>
        <v>0</v>
      </c>
      <c r="K33" s="44" t="e">
        <f t="shared" si="2"/>
        <v>#N/A</v>
      </c>
    </row>
    <row r="34" spans="1:11" ht="30" customHeight="1" x14ac:dyDescent="0.3">
      <c r="A34" s="213" t="s">
        <v>511</v>
      </c>
      <c r="B34" s="98" t="s">
        <v>512</v>
      </c>
      <c r="C34" s="95"/>
      <c r="D34" s="137"/>
      <c r="E34" s="214"/>
      <c r="F34" s="101">
        <v>1</v>
      </c>
      <c r="G34" s="102" t="s">
        <v>67</v>
      </c>
      <c r="I34" s="44" t="e">
        <f t="shared" si="0"/>
        <v>#N/A</v>
      </c>
      <c r="J34" s="44">
        <f t="shared" si="1"/>
        <v>0</v>
      </c>
      <c r="K34" s="44" t="e">
        <f t="shared" si="2"/>
        <v>#N/A</v>
      </c>
    </row>
    <row r="35" spans="1:11" x14ac:dyDescent="0.3">
      <c r="A35" s="213" t="s">
        <v>511</v>
      </c>
      <c r="B35" s="98" t="s">
        <v>512</v>
      </c>
      <c r="C35" s="95"/>
      <c r="D35" s="137"/>
      <c r="E35" s="214"/>
      <c r="F35" s="101">
        <v>1</v>
      </c>
      <c r="G35" s="102" t="s">
        <v>67</v>
      </c>
      <c r="I35" s="44" t="e">
        <f t="shared" si="0"/>
        <v>#N/A</v>
      </c>
      <c r="J35" s="44">
        <f t="shared" si="1"/>
        <v>0</v>
      </c>
      <c r="K35" s="44" t="e">
        <f t="shared" si="2"/>
        <v>#N/A</v>
      </c>
    </row>
    <row r="36" spans="1:11" ht="15" customHeight="1" x14ac:dyDescent="0.3">
      <c r="A36" s="213" t="s">
        <v>511</v>
      </c>
      <c r="B36" s="98" t="s">
        <v>512</v>
      </c>
      <c r="C36" s="95"/>
      <c r="D36" s="137"/>
      <c r="E36" s="214"/>
      <c r="F36" s="101">
        <v>1</v>
      </c>
      <c r="G36" s="102" t="s">
        <v>67</v>
      </c>
      <c r="I36" s="44" t="e">
        <f t="shared" si="0"/>
        <v>#N/A</v>
      </c>
      <c r="J36" s="44">
        <f t="shared" si="1"/>
        <v>0</v>
      </c>
      <c r="K36" s="44" t="e">
        <f t="shared" si="2"/>
        <v>#N/A</v>
      </c>
    </row>
    <row r="37" spans="1:11" x14ac:dyDescent="0.3">
      <c r="A37" s="213" t="s">
        <v>511</v>
      </c>
      <c r="B37" s="98" t="s">
        <v>512</v>
      </c>
      <c r="C37" s="95"/>
      <c r="D37" s="137"/>
      <c r="E37" s="214"/>
      <c r="F37" s="101">
        <v>1</v>
      </c>
      <c r="G37" s="102" t="s">
        <v>67</v>
      </c>
      <c r="I37" s="44" t="e">
        <f t="shared" si="0"/>
        <v>#N/A</v>
      </c>
      <c r="J37" s="44">
        <f t="shared" si="1"/>
        <v>0</v>
      </c>
      <c r="K37" s="44" t="e">
        <f t="shared" si="2"/>
        <v>#N/A</v>
      </c>
    </row>
    <row r="38" spans="1:11" x14ac:dyDescent="0.3">
      <c r="A38" s="213" t="s">
        <v>511</v>
      </c>
      <c r="B38" s="98" t="s">
        <v>512</v>
      </c>
      <c r="C38" s="95"/>
      <c r="D38" s="137"/>
      <c r="E38" s="214"/>
      <c r="F38" s="101">
        <v>1</v>
      </c>
      <c r="G38" s="102" t="s">
        <v>67</v>
      </c>
      <c r="I38" s="44" t="e">
        <f t="shared" si="0"/>
        <v>#N/A</v>
      </c>
      <c r="J38" s="44">
        <f t="shared" si="1"/>
        <v>0</v>
      </c>
      <c r="K38" s="44" t="e">
        <f t="shared" si="2"/>
        <v>#N/A</v>
      </c>
    </row>
    <row r="39" spans="1:11" x14ac:dyDescent="0.3">
      <c r="A39" s="213" t="s">
        <v>511</v>
      </c>
      <c r="B39" s="98" t="s">
        <v>512</v>
      </c>
      <c r="C39" s="95"/>
      <c r="D39" s="137"/>
      <c r="E39" s="214"/>
      <c r="F39" s="101">
        <v>1</v>
      </c>
      <c r="G39" s="102" t="s">
        <v>67</v>
      </c>
      <c r="I39" s="44" t="e">
        <f t="shared" si="0"/>
        <v>#N/A</v>
      </c>
      <c r="J39" s="44">
        <f t="shared" si="1"/>
        <v>0</v>
      </c>
      <c r="K39" s="44" t="e">
        <f t="shared" si="2"/>
        <v>#N/A</v>
      </c>
    </row>
    <row r="40" spans="1:11" x14ac:dyDescent="0.3">
      <c r="A40" s="213" t="s">
        <v>511</v>
      </c>
      <c r="B40" s="98" t="s">
        <v>512</v>
      </c>
      <c r="C40" s="95"/>
      <c r="D40" s="137"/>
      <c r="E40" s="214"/>
      <c r="F40" s="101">
        <v>1</v>
      </c>
      <c r="G40" s="102" t="s">
        <v>67</v>
      </c>
      <c r="I40" s="44" t="e">
        <f t="shared" si="0"/>
        <v>#N/A</v>
      </c>
      <c r="J40" s="44">
        <f t="shared" si="1"/>
        <v>0</v>
      </c>
      <c r="K40" s="44" t="e">
        <f t="shared" si="2"/>
        <v>#N/A</v>
      </c>
    </row>
    <row r="41" spans="1:11" ht="15" customHeight="1" x14ac:dyDescent="0.3">
      <c r="A41" s="213" t="s">
        <v>511</v>
      </c>
      <c r="B41" s="98" t="s">
        <v>512</v>
      </c>
      <c r="C41" s="95"/>
      <c r="D41" s="137"/>
      <c r="E41" s="214"/>
      <c r="F41" s="101">
        <v>1</v>
      </c>
      <c r="G41" s="102" t="s">
        <v>67</v>
      </c>
      <c r="I41" s="44" t="e">
        <f t="shared" si="0"/>
        <v>#N/A</v>
      </c>
      <c r="J41" s="44">
        <f t="shared" si="1"/>
        <v>0</v>
      </c>
      <c r="K41" s="44" t="e">
        <f t="shared" si="2"/>
        <v>#N/A</v>
      </c>
    </row>
    <row r="42" spans="1:11" x14ac:dyDescent="0.3">
      <c r="A42" s="213" t="s">
        <v>511</v>
      </c>
      <c r="B42" s="98" t="s">
        <v>512</v>
      </c>
      <c r="C42" s="95"/>
      <c r="D42" s="137"/>
      <c r="E42" s="214"/>
      <c r="F42" s="101">
        <v>1</v>
      </c>
      <c r="G42" s="102" t="s">
        <v>67</v>
      </c>
      <c r="I42" s="44" t="e">
        <f t="shared" si="0"/>
        <v>#N/A</v>
      </c>
      <c r="J42" s="44">
        <f t="shared" si="1"/>
        <v>0</v>
      </c>
      <c r="K42" s="44" t="e">
        <f t="shared" si="2"/>
        <v>#N/A</v>
      </c>
    </row>
    <row r="43" spans="1:11" x14ac:dyDescent="0.3">
      <c r="A43" s="213" t="s">
        <v>511</v>
      </c>
      <c r="B43" s="98" t="s">
        <v>512</v>
      </c>
      <c r="C43" s="95"/>
      <c r="D43" s="137"/>
      <c r="E43" s="214"/>
      <c r="F43" s="101">
        <v>1</v>
      </c>
      <c r="G43" s="102" t="s">
        <v>67</v>
      </c>
      <c r="I43" s="44" t="e">
        <f t="shared" si="0"/>
        <v>#N/A</v>
      </c>
      <c r="J43" s="44">
        <f t="shared" si="1"/>
        <v>0</v>
      </c>
      <c r="K43" s="44" t="e">
        <f t="shared" si="2"/>
        <v>#N/A</v>
      </c>
    </row>
    <row r="44" spans="1:11" x14ac:dyDescent="0.3">
      <c r="A44" s="213" t="s">
        <v>511</v>
      </c>
      <c r="B44" s="98" t="s">
        <v>512</v>
      </c>
      <c r="C44" s="95"/>
      <c r="D44" s="137"/>
      <c r="E44" s="214"/>
      <c r="F44" s="101">
        <v>1</v>
      </c>
      <c r="G44" s="102" t="s">
        <v>67</v>
      </c>
      <c r="I44" s="44" t="e">
        <f t="shared" si="0"/>
        <v>#N/A</v>
      </c>
      <c r="J44" s="44">
        <f t="shared" si="1"/>
        <v>0</v>
      </c>
      <c r="K44" s="44" t="e">
        <f t="shared" si="2"/>
        <v>#N/A</v>
      </c>
    </row>
    <row r="45" spans="1:11" x14ac:dyDescent="0.3">
      <c r="A45" s="213" t="s">
        <v>511</v>
      </c>
      <c r="B45" s="98" t="s">
        <v>512</v>
      </c>
      <c r="C45" s="95"/>
      <c r="D45" s="137"/>
      <c r="E45" s="214"/>
      <c r="F45" s="101">
        <v>1</v>
      </c>
      <c r="G45" s="102" t="s">
        <v>67</v>
      </c>
      <c r="I45" s="44" t="e">
        <f t="shared" si="0"/>
        <v>#N/A</v>
      </c>
      <c r="J45" s="44">
        <f t="shared" si="1"/>
        <v>0</v>
      </c>
      <c r="K45" s="44" t="e">
        <f t="shared" si="2"/>
        <v>#N/A</v>
      </c>
    </row>
    <row r="46" spans="1:11" ht="15" customHeight="1" x14ac:dyDescent="0.3">
      <c r="A46" s="213" t="s">
        <v>511</v>
      </c>
      <c r="B46" s="98" t="s">
        <v>512</v>
      </c>
      <c r="C46" s="95"/>
      <c r="D46" s="137"/>
      <c r="E46" s="214"/>
      <c r="F46" s="101">
        <v>1</v>
      </c>
      <c r="G46" s="102" t="s">
        <v>67</v>
      </c>
      <c r="I46" s="44" t="e">
        <f t="shared" si="0"/>
        <v>#N/A</v>
      </c>
      <c r="J46" s="44">
        <f t="shared" si="1"/>
        <v>0</v>
      </c>
      <c r="K46" s="44" t="e">
        <f t="shared" si="2"/>
        <v>#N/A</v>
      </c>
    </row>
    <row r="47" spans="1:11" x14ac:dyDescent="0.3">
      <c r="A47" s="213" t="s">
        <v>511</v>
      </c>
      <c r="B47" s="98" t="s">
        <v>512</v>
      </c>
      <c r="C47" s="95"/>
      <c r="D47" s="137"/>
      <c r="E47" s="214"/>
      <c r="F47" s="101">
        <v>1</v>
      </c>
      <c r="G47" s="102" t="s">
        <v>67</v>
      </c>
      <c r="I47" s="44" t="e">
        <f t="shared" si="0"/>
        <v>#N/A</v>
      </c>
      <c r="J47" s="44">
        <f t="shared" si="1"/>
        <v>0</v>
      </c>
      <c r="K47" s="44" t="e">
        <f t="shared" si="2"/>
        <v>#N/A</v>
      </c>
    </row>
    <row r="48" spans="1:11" x14ac:dyDescent="0.3">
      <c r="A48" s="213" t="s">
        <v>511</v>
      </c>
      <c r="B48" s="98" t="s">
        <v>512</v>
      </c>
      <c r="C48" s="95"/>
      <c r="D48" s="137"/>
      <c r="E48" s="214"/>
      <c r="F48" s="101">
        <v>1</v>
      </c>
      <c r="G48" s="102" t="s">
        <v>67</v>
      </c>
      <c r="I48" s="44" t="e">
        <f t="shared" si="0"/>
        <v>#N/A</v>
      </c>
      <c r="J48" s="44">
        <f t="shared" si="1"/>
        <v>0</v>
      </c>
      <c r="K48" s="44" t="e">
        <f t="shared" si="2"/>
        <v>#N/A</v>
      </c>
    </row>
    <row r="49" spans="1:11" x14ac:dyDescent="0.3">
      <c r="A49" s="213" t="s">
        <v>511</v>
      </c>
      <c r="B49" s="98" t="s">
        <v>512</v>
      </c>
      <c r="C49" s="95"/>
      <c r="D49" s="137"/>
      <c r="E49" s="214"/>
      <c r="F49" s="101">
        <v>1</v>
      </c>
      <c r="G49" s="102" t="s">
        <v>67</v>
      </c>
      <c r="I49" s="44" t="e">
        <f t="shared" si="0"/>
        <v>#N/A</v>
      </c>
      <c r="J49" s="44">
        <f t="shared" si="1"/>
        <v>0</v>
      </c>
      <c r="K49" s="44" t="e">
        <f t="shared" si="2"/>
        <v>#N/A</v>
      </c>
    </row>
    <row r="50" spans="1:11" x14ac:dyDescent="0.3">
      <c r="A50" s="213" t="s">
        <v>511</v>
      </c>
      <c r="B50" s="98" t="s">
        <v>512</v>
      </c>
      <c r="C50" s="95"/>
      <c r="D50" s="137"/>
      <c r="E50" s="214"/>
      <c r="F50" s="101">
        <v>1</v>
      </c>
      <c r="G50" s="102" t="s">
        <v>67</v>
      </c>
      <c r="I50" s="44" t="e">
        <f t="shared" si="0"/>
        <v>#N/A</v>
      </c>
      <c r="J50" s="44">
        <f t="shared" si="1"/>
        <v>0</v>
      </c>
      <c r="K50" s="44" t="e">
        <f t="shared" si="2"/>
        <v>#N/A</v>
      </c>
    </row>
    <row r="51" spans="1:11" x14ac:dyDescent="0.3">
      <c r="A51" s="213" t="s">
        <v>511</v>
      </c>
      <c r="B51" s="98" t="s">
        <v>512</v>
      </c>
      <c r="C51" s="95"/>
      <c r="D51" s="137"/>
      <c r="E51" s="214"/>
      <c r="F51" s="101">
        <v>1</v>
      </c>
      <c r="G51" s="102" t="s">
        <v>67</v>
      </c>
      <c r="I51" s="44" t="e">
        <f t="shared" si="0"/>
        <v>#N/A</v>
      </c>
      <c r="J51" s="44">
        <f t="shared" si="1"/>
        <v>0</v>
      </c>
      <c r="K51" s="44" t="e">
        <f t="shared" si="2"/>
        <v>#N/A</v>
      </c>
    </row>
    <row r="52" spans="1:11" x14ac:dyDescent="0.3">
      <c r="A52" s="213" t="s">
        <v>511</v>
      </c>
      <c r="B52" s="98" t="s">
        <v>512</v>
      </c>
      <c r="C52" s="95"/>
      <c r="D52" s="137"/>
      <c r="E52" s="214"/>
      <c r="F52" s="101">
        <v>1</v>
      </c>
      <c r="G52" s="102" t="s">
        <v>67</v>
      </c>
      <c r="I52" s="44" t="e">
        <f t="shared" si="0"/>
        <v>#N/A</v>
      </c>
      <c r="J52" s="44">
        <f t="shared" si="1"/>
        <v>0</v>
      </c>
      <c r="K52" s="44" t="e">
        <f t="shared" si="2"/>
        <v>#N/A</v>
      </c>
    </row>
    <row r="53" spans="1:11" ht="15" customHeight="1" x14ac:dyDescent="0.3">
      <c r="A53" s="213" t="s">
        <v>511</v>
      </c>
      <c r="B53" s="98" t="s">
        <v>512</v>
      </c>
      <c r="C53" s="95"/>
      <c r="D53" s="137"/>
      <c r="E53" s="214"/>
      <c r="F53" s="101">
        <v>1</v>
      </c>
      <c r="G53" s="102" t="s">
        <v>67</v>
      </c>
      <c r="I53" s="44" t="e">
        <f t="shared" si="0"/>
        <v>#N/A</v>
      </c>
      <c r="J53" s="44">
        <f t="shared" si="1"/>
        <v>0</v>
      </c>
      <c r="K53" s="44" t="e">
        <f t="shared" si="2"/>
        <v>#N/A</v>
      </c>
    </row>
    <row r="54" spans="1:11" x14ac:dyDescent="0.3">
      <c r="A54" s="213" t="s">
        <v>511</v>
      </c>
      <c r="B54" s="98" t="s">
        <v>512</v>
      </c>
      <c r="C54" s="95"/>
      <c r="D54" s="137"/>
      <c r="E54" s="214"/>
      <c r="F54" s="101">
        <v>1</v>
      </c>
      <c r="G54" s="102" t="s">
        <v>67</v>
      </c>
      <c r="I54" s="44" t="e">
        <f t="shared" si="0"/>
        <v>#N/A</v>
      </c>
      <c r="J54" s="44">
        <f t="shared" si="1"/>
        <v>0</v>
      </c>
      <c r="K54" s="44" t="e">
        <f t="shared" si="2"/>
        <v>#N/A</v>
      </c>
    </row>
    <row r="55" spans="1:11" ht="30" customHeight="1" x14ac:dyDescent="0.3">
      <c r="A55" s="213" t="s">
        <v>511</v>
      </c>
      <c r="B55" s="98" t="s">
        <v>512</v>
      </c>
      <c r="C55" s="95"/>
      <c r="D55" s="137"/>
      <c r="E55" s="214"/>
      <c r="F55" s="101">
        <v>1</v>
      </c>
      <c r="G55" s="102" t="s">
        <v>67</v>
      </c>
      <c r="I55" s="44" t="e">
        <f t="shared" si="0"/>
        <v>#N/A</v>
      </c>
      <c r="J55" s="44">
        <f t="shared" si="1"/>
        <v>0</v>
      </c>
      <c r="K55" s="44" t="e">
        <f t="shared" si="2"/>
        <v>#N/A</v>
      </c>
    </row>
    <row r="56" spans="1:11" ht="30" customHeight="1" x14ac:dyDescent="0.3">
      <c r="A56" s="213" t="s">
        <v>511</v>
      </c>
      <c r="B56" s="98" t="s">
        <v>512</v>
      </c>
      <c r="C56" s="95"/>
      <c r="D56" s="137"/>
      <c r="E56" s="214"/>
      <c r="F56" s="101">
        <v>1</v>
      </c>
      <c r="G56" s="102" t="s">
        <v>67</v>
      </c>
      <c r="I56" s="44" t="e">
        <f t="shared" si="0"/>
        <v>#N/A</v>
      </c>
      <c r="J56" s="44">
        <f t="shared" si="1"/>
        <v>0</v>
      </c>
      <c r="K56" s="44" t="e">
        <f t="shared" si="2"/>
        <v>#N/A</v>
      </c>
    </row>
    <row r="57" spans="1:11" ht="15" customHeight="1" x14ac:dyDescent="0.3">
      <c r="A57" s="213" t="s">
        <v>511</v>
      </c>
      <c r="B57" s="98" t="s">
        <v>512</v>
      </c>
      <c r="C57" s="95"/>
      <c r="D57" s="137"/>
      <c r="E57" s="214"/>
      <c r="F57" s="101">
        <v>1</v>
      </c>
      <c r="G57" s="102" t="s">
        <v>67</v>
      </c>
      <c r="I57" s="44" t="e">
        <f t="shared" si="0"/>
        <v>#N/A</v>
      </c>
      <c r="J57" s="44">
        <f t="shared" si="1"/>
        <v>0</v>
      </c>
      <c r="K57" s="44" t="e">
        <f t="shared" si="2"/>
        <v>#N/A</v>
      </c>
    </row>
    <row r="58" spans="1:11" x14ac:dyDescent="0.3">
      <c r="A58" s="213" t="s">
        <v>511</v>
      </c>
      <c r="B58" s="98" t="s">
        <v>512</v>
      </c>
      <c r="C58" s="95"/>
      <c r="D58" s="137"/>
      <c r="E58" s="214"/>
      <c r="F58" s="101">
        <v>1</v>
      </c>
      <c r="G58" s="102" t="s">
        <v>67</v>
      </c>
      <c r="I58" s="44" t="e">
        <f t="shared" si="0"/>
        <v>#N/A</v>
      </c>
      <c r="J58" s="44">
        <f t="shared" si="1"/>
        <v>0</v>
      </c>
      <c r="K58" s="44" t="e">
        <f t="shared" si="2"/>
        <v>#N/A</v>
      </c>
    </row>
    <row r="59" spans="1:11" ht="30" customHeight="1" x14ac:dyDescent="0.3">
      <c r="A59" s="213" t="s">
        <v>511</v>
      </c>
      <c r="B59" s="98" t="s">
        <v>512</v>
      </c>
      <c r="C59" s="95"/>
      <c r="D59" s="137"/>
      <c r="E59" s="214"/>
      <c r="F59" s="101">
        <v>1</v>
      </c>
      <c r="G59" s="102" t="s">
        <v>67</v>
      </c>
      <c r="I59" s="44" t="e">
        <f t="shared" si="0"/>
        <v>#N/A</v>
      </c>
      <c r="J59" s="44">
        <f t="shared" si="1"/>
        <v>0</v>
      </c>
      <c r="K59" s="44" t="e">
        <f t="shared" si="2"/>
        <v>#N/A</v>
      </c>
    </row>
    <row r="60" spans="1:11" x14ac:dyDescent="0.3">
      <c r="A60" s="213" t="s">
        <v>511</v>
      </c>
      <c r="B60" s="98" t="s">
        <v>512</v>
      </c>
      <c r="C60" s="95"/>
      <c r="D60" s="137"/>
      <c r="E60" s="214"/>
      <c r="F60" s="101">
        <v>1</v>
      </c>
      <c r="G60" s="102" t="s">
        <v>67</v>
      </c>
      <c r="I60" s="44" t="e">
        <f t="shared" si="0"/>
        <v>#N/A</v>
      </c>
      <c r="J60" s="44">
        <f t="shared" si="1"/>
        <v>0</v>
      </c>
      <c r="K60" s="44" t="e">
        <f t="shared" si="2"/>
        <v>#N/A</v>
      </c>
    </row>
    <row r="61" spans="1:11" x14ac:dyDescent="0.3">
      <c r="A61" s="213" t="s">
        <v>511</v>
      </c>
      <c r="B61" s="98" t="s">
        <v>512</v>
      </c>
      <c r="C61" s="95"/>
      <c r="D61" s="137"/>
      <c r="E61" s="214"/>
      <c r="F61" s="101">
        <v>1</v>
      </c>
      <c r="G61" s="102" t="s">
        <v>67</v>
      </c>
      <c r="I61" s="44" t="e">
        <f t="shared" si="0"/>
        <v>#N/A</v>
      </c>
      <c r="J61" s="44">
        <f t="shared" si="1"/>
        <v>0</v>
      </c>
      <c r="K61" s="44" t="e">
        <f t="shared" si="2"/>
        <v>#N/A</v>
      </c>
    </row>
    <row r="62" spans="1:11" x14ac:dyDescent="0.3">
      <c r="A62" s="213" t="s">
        <v>511</v>
      </c>
      <c r="B62" s="98" t="s">
        <v>512</v>
      </c>
      <c r="C62" s="95"/>
      <c r="D62" s="137"/>
      <c r="E62" s="214"/>
      <c r="F62" s="101">
        <v>1</v>
      </c>
      <c r="G62" s="102" t="s">
        <v>67</v>
      </c>
      <c r="I62" s="44" t="e">
        <f t="shared" si="0"/>
        <v>#N/A</v>
      </c>
      <c r="J62" s="44">
        <f t="shared" si="1"/>
        <v>0</v>
      </c>
      <c r="K62" s="44" t="e">
        <f t="shared" si="2"/>
        <v>#N/A</v>
      </c>
    </row>
    <row r="63" spans="1:11" ht="30" customHeight="1" x14ac:dyDescent="0.3">
      <c r="A63" s="213" t="s">
        <v>511</v>
      </c>
      <c r="B63" s="98" t="s">
        <v>512</v>
      </c>
      <c r="C63" s="95"/>
      <c r="D63" s="137"/>
      <c r="E63" s="214"/>
      <c r="F63" s="101">
        <v>1</v>
      </c>
      <c r="G63" s="102" t="s">
        <v>67</v>
      </c>
      <c r="I63" s="44" t="e">
        <f t="shared" si="0"/>
        <v>#N/A</v>
      </c>
      <c r="J63" s="44">
        <f t="shared" si="1"/>
        <v>0</v>
      </c>
      <c r="K63" s="44" t="e">
        <f t="shared" si="2"/>
        <v>#N/A</v>
      </c>
    </row>
    <row r="64" spans="1:11" ht="15" customHeight="1" x14ac:dyDescent="0.3">
      <c r="A64" s="213" t="s">
        <v>511</v>
      </c>
      <c r="B64" s="98" t="s">
        <v>512</v>
      </c>
      <c r="C64" s="95"/>
      <c r="D64" s="137"/>
      <c r="E64" s="214"/>
      <c r="F64" s="101">
        <v>1</v>
      </c>
      <c r="G64" s="102" t="s">
        <v>67</v>
      </c>
      <c r="I64" s="44" t="e">
        <f t="shared" si="0"/>
        <v>#N/A</v>
      </c>
      <c r="J64" s="44">
        <f t="shared" si="1"/>
        <v>0</v>
      </c>
      <c r="K64" s="44" t="e">
        <f t="shared" si="2"/>
        <v>#N/A</v>
      </c>
    </row>
    <row r="65" spans="1:11" x14ac:dyDescent="0.3">
      <c r="A65" s="213" t="s">
        <v>511</v>
      </c>
      <c r="B65" s="98" t="s">
        <v>512</v>
      </c>
      <c r="C65" s="95"/>
      <c r="D65" s="137"/>
      <c r="E65" s="214"/>
      <c r="F65" s="101">
        <v>1</v>
      </c>
      <c r="G65" s="102" t="s">
        <v>67</v>
      </c>
      <c r="I65" s="44" t="e">
        <f t="shared" si="0"/>
        <v>#N/A</v>
      </c>
      <c r="J65" s="44">
        <f t="shared" si="1"/>
        <v>0</v>
      </c>
      <c r="K65" s="44" t="e">
        <f t="shared" si="2"/>
        <v>#N/A</v>
      </c>
    </row>
    <row r="66" spans="1:11" ht="30" customHeight="1" x14ac:dyDescent="0.3">
      <c r="A66" s="213" t="s">
        <v>511</v>
      </c>
      <c r="B66" s="98" t="s">
        <v>512</v>
      </c>
      <c r="C66" s="95"/>
      <c r="D66" s="137"/>
      <c r="E66" s="214"/>
      <c r="F66" s="101">
        <v>1</v>
      </c>
      <c r="G66" s="102" t="s">
        <v>67</v>
      </c>
      <c r="I66" s="44" t="e">
        <f t="shared" si="0"/>
        <v>#N/A</v>
      </c>
      <c r="J66" s="44">
        <f t="shared" si="1"/>
        <v>0</v>
      </c>
      <c r="K66" s="44" t="e">
        <f t="shared" si="2"/>
        <v>#N/A</v>
      </c>
    </row>
    <row r="67" spans="1:11" x14ac:dyDescent="0.3">
      <c r="A67" s="213" t="s">
        <v>511</v>
      </c>
      <c r="B67" s="98" t="s">
        <v>512</v>
      </c>
      <c r="C67" s="95"/>
      <c r="D67" s="137"/>
      <c r="E67" s="214"/>
      <c r="F67" s="101">
        <v>1</v>
      </c>
      <c r="G67" s="102" t="s">
        <v>67</v>
      </c>
      <c r="I67" s="44" t="e">
        <f t="shared" ref="I67:I130" si="3">IF(NOT(ISBLANK($B67)),VLOOKUP($B67,specdata,2,FALSE()),"")</f>
        <v>#N/A</v>
      </c>
      <c r="J67" s="44">
        <f t="shared" ref="J67:J130" si="4">VLOOKUP(G67,AvailabilityData,2,FALSE())</f>
        <v>0</v>
      </c>
      <c r="K67" s="44" t="e">
        <f t="shared" ref="K67:K130" si="5">I67*J67</f>
        <v>#N/A</v>
      </c>
    </row>
    <row r="68" spans="1:11" ht="30" customHeight="1" x14ac:dyDescent="0.3">
      <c r="A68" s="213" t="s">
        <v>511</v>
      </c>
      <c r="B68" s="98" t="s">
        <v>512</v>
      </c>
      <c r="C68" s="95"/>
      <c r="D68" s="137"/>
      <c r="E68" s="214"/>
      <c r="F68" s="101">
        <v>1</v>
      </c>
      <c r="G68" s="102" t="s">
        <v>67</v>
      </c>
      <c r="I68" s="44" t="e">
        <f t="shared" si="3"/>
        <v>#N/A</v>
      </c>
      <c r="J68" s="44">
        <f t="shared" si="4"/>
        <v>0</v>
      </c>
      <c r="K68" s="44" t="e">
        <f t="shared" si="5"/>
        <v>#N/A</v>
      </c>
    </row>
    <row r="69" spans="1:11" x14ac:dyDescent="0.3">
      <c r="A69" s="213" t="s">
        <v>511</v>
      </c>
      <c r="B69" s="98" t="s">
        <v>512</v>
      </c>
      <c r="C69" s="95"/>
      <c r="D69" s="137"/>
      <c r="E69" s="214"/>
      <c r="F69" s="101">
        <v>1</v>
      </c>
      <c r="G69" s="102" t="s">
        <v>67</v>
      </c>
      <c r="I69" s="44" t="e">
        <f t="shared" si="3"/>
        <v>#N/A</v>
      </c>
      <c r="J69" s="44">
        <f t="shared" si="4"/>
        <v>0</v>
      </c>
      <c r="K69" s="44" t="e">
        <f t="shared" si="5"/>
        <v>#N/A</v>
      </c>
    </row>
    <row r="70" spans="1:11" ht="30" customHeight="1" x14ac:dyDescent="0.3">
      <c r="A70" s="213" t="s">
        <v>511</v>
      </c>
      <c r="B70" s="98" t="s">
        <v>512</v>
      </c>
      <c r="C70" s="95"/>
      <c r="D70" s="137"/>
      <c r="E70" s="214"/>
      <c r="F70" s="101">
        <v>1</v>
      </c>
      <c r="G70" s="102" t="s">
        <v>67</v>
      </c>
      <c r="I70" s="44" t="e">
        <f t="shared" si="3"/>
        <v>#N/A</v>
      </c>
      <c r="J70" s="44">
        <f t="shared" si="4"/>
        <v>0</v>
      </c>
      <c r="K70" s="44" t="e">
        <f t="shared" si="5"/>
        <v>#N/A</v>
      </c>
    </row>
    <row r="71" spans="1:11" x14ac:dyDescent="0.3">
      <c r="A71" s="213" t="s">
        <v>511</v>
      </c>
      <c r="B71" s="98" t="s">
        <v>512</v>
      </c>
      <c r="C71" s="95"/>
      <c r="D71" s="137"/>
      <c r="E71" s="214"/>
      <c r="F71" s="101">
        <v>1</v>
      </c>
      <c r="G71" s="102" t="s">
        <v>67</v>
      </c>
      <c r="I71" s="44" t="e">
        <f t="shared" si="3"/>
        <v>#N/A</v>
      </c>
      <c r="J71" s="44">
        <f t="shared" si="4"/>
        <v>0</v>
      </c>
      <c r="K71" s="44" t="e">
        <f t="shared" si="5"/>
        <v>#N/A</v>
      </c>
    </row>
    <row r="72" spans="1:11" ht="30" customHeight="1" x14ac:dyDescent="0.3">
      <c r="A72" s="213" t="s">
        <v>511</v>
      </c>
      <c r="B72" s="98" t="s">
        <v>512</v>
      </c>
      <c r="C72" s="95"/>
      <c r="D72" s="137"/>
      <c r="E72" s="214"/>
      <c r="F72" s="101">
        <v>1</v>
      </c>
      <c r="G72" s="102" t="s">
        <v>67</v>
      </c>
      <c r="I72" s="44" t="e">
        <f t="shared" si="3"/>
        <v>#N/A</v>
      </c>
      <c r="J72" s="44">
        <f t="shared" si="4"/>
        <v>0</v>
      </c>
      <c r="K72" s="44" t="e">
        <f t="shared" si="5"/>
        <v>#N/A</v>
      </c>
    </row>
    <row r="73" spans="1:11" ht="30" customHeight="1" x14ac:dyDescent="0.3">
      <c r="A73" s="213" t="s">
        <v>511</v>
      </c>
      <c r="B73" s="98" t="s">
        <v>512</v>
      </c>
      <c r="C73" s="95"/>
      <c r="D73" s="137"/>
      <c r="E73" s="214"/>
      <c r="F73" s="101">
        <v>1</v>
      </c>
      <c r="G73" s="102" t="s">
        <v>67</v>
      </c>
      <c r="I73" s="44" t="e">
        <f t="shared" si="3"/>
        <v>#N/A</v>
      </c>
      <c r="J73" s="44">
        <f t="shared" si="4"/>
        <v>0</v>
      </c>
      <c r="K73" s="44" t="e">
        <f t="shared" si="5"/>
        <v>#N/A</v>
      </c>
    </row>
    <row r="74" spans="1:11" x14ac:dyDescent="0.3">
      <c r="A74" s="213" t="s">
        <v>511</v>
      </c>
      <c r="B74" s="98" t="s">
        <v>512</v>
      </c>
      <c r="C74" s="95"/>
      <c r="D74" s="137"/>
      <c r="E74" s="214"/>
      <c r="F74" s="101">
        <v>1</v>
      </c>
      <c r="G74" s="102" t="s">
        <v>67</v>
      </c>
      <c r="I74" s="44" t="e">
        <f t="shared" si="3"/>
        <v>#N/A</v>
      </c>
      <c r="J74" s="44">
        <f t="shared" si="4"/>
        <v>0</v>
      </c>
      <c r="K74" s="44" t="e">
        <f t="shared" si="5"/>
        <v>#N/A</v>
      </c>
    </row>
    <row r="75" spans="1:11" ht="30" customHeight="1" x14ac:dyDescent="0.3">
      <c r="A75" s="213" t="s">
        <v>511</v>
      </c>
      <c r="B75" s="98" t="s">
        <v>512</v>
      </c>
      <c r="C75" s="95"/>
      <c r="D75" s="137"/>
      <c r="E75" s="214"/>
      <c r="F75" s="101">
        <v>1</v>
      </c>
      <c r="G75" s="102" t="s">
        <v>67</v>
      </c>
      <c r="I75" s="44" t="e">
        <f t="shared" si="3"/>
        <v>#N/A</v>
      </c>
      <c r="J75" s="44">
        <f t="shared" si="4"/>
        <v>0</v>
      </c>
      <c r="K75" s="44" t="e">
        <f t="shared" si="5"/>
        <v>#N/A</v>
      </c>
    </row>
    <row r="76" spans="1:11" x14ac:dyDescent="0.3">
      <c r="A76" s="213" t="s">
        <v>511</v>
      </c>
      <c r="B76" s="98" t="s">
        <v>512</v>
      </c>
      <c r="C76" s="95"/>
      <c r="D76" s="137"/>
      <c r="E76" s="214"/>
      <c r="F76" s="101">
        <v>1</v>
      </c>
      <c r="G76" s="102" t="s">
        <v>67</v>
      </c>
      <c r="I76" s="44" t="e">
        <f t="shared" si="3"/>
        <v>#N/A</v>
      </c>
      <c r="J76" s="44">
        <f t="shared" si="4"/>
        <v>0</v>
      </c>
      <c r="K76" s="44" t="e">
        <f t="shared" si="5"/>
        <v>#N/A</v>
      </c>
    </row>
    <row r="77" spans="1:11" ht="30" customHeight="1" x14ac:dyDescent="0.3">
      <c r="A77" s="213" t="s">
        <v>511</v>
      </c>
      <c r="B77" s="98" t="s">
        <v>512</v>
      </c>
      <c r="C77" s="95"/>
      <c r="D77" s="137"/>
      <c r="E77" s="214"/>
      <c r="F77" s="101">
        <v>1</v>
      </c>
      <c r="G77" s="102" t="s">
        <v>67</v>
      </c>
      <c r="I77" s="44" t="e">
        <f t="shared" si="3"/>
        <v>#N/A</v>
      </c>
      <c r="J77" s="44">
        <f t="shared" si="4"/>
        <v>0</v>
      </c>
      <c r="K77" s="44" t="e">
        <f t="shared" si="5"/>
        <v>#N/A</v>
      </c>
    </row>
    <row r="78" spans="1:11" ht="30" customHeight="1" x14ac:dyDescent="0.3">
      <c r="A78" s="213" t="s">
        <v>511</v>
      </c>
      <c r="B78" s="98" t="s">
        <v>512</v>
      </c>
      <c r="C78" s="95"/>
      <c r="D78" s="137"/>
      <c r="E78" s="214"/>
      <c r="F78" s="101">
        <v>1</v>
      </c>
      <c r="G78" s="102" t="s">
        <v>67</v>
      </c>
      <c r="I78" s="44" t="e">
        <f t="shared" si="3"/>
        <v>#N/A</v>
      </c>
      <c r="J78" s="44">
        <f t="shared" si="4"/>
        <v>0</v>
      </c>
      <c r="K78" s="44" t="e">
        <f t="shared" si="5"/>
        <v>#N/A</v>
      </c>
    </row>
    <row r="79" spans="1:11" ht="15" customHeight="1" x14ac:dyDescent="0.3">
      <c r="A79" s="213" t="s">
        <v>511</v>
      </c>
      <c r="B79" s="98" t="s">
        <v>512</v>
      </c>
      <c r="C79" s="95"/>
      <c r="D79" s="137"/>
      <c r="E79" s="214"/>
      <c r="F79" s="101">
        <v>1</v>
      </c>
      <c r="G79" s="102" t="s">
        <v>67</v>
      </c>
      <c r="I79" s="44" t="e">
        <f t="shared" si="3"/>
        <v>#N/A</v>
      </c>
      <c r="J79" s="44">
        <f t="shared" si="4"/>
        <v>0</v>
      </c>
      <c r="K79" s="44" t="e">
        <f t="shared" si="5"/>
        <v>#N/A</v>
      </c>
    </row>
    <row r="80" spans="1:11" x14ac:dyDescent="0.3">
      <c r="A80" s="213" t="s">
        <v>511</v>
      </c>
      <c r="B80" s="98" t="s">
        <v>512</v>
      </c>
      <c r="C80" s="95"/>
      <c r="D80" s="137"/>
      <c r="E80" s="214"/>
      <c r="F80" s="101">
        <v>1</v>
      </c>
      <c r="G80" s="102" t="s">
        <v>67</v>
      </c>
      <c r="I80" s="44" t="e">
        <f t="shared" si="3"/>
        <v>#N/A</v>
      </c>
      <c r="J80" s="44">
        <f t="shared" si="4"/>
        <v>0</v>
      </c>
      <c r="K80" s="44" t="e">
        <f t="shared" si="5"/>
        <v>#N/A</v>
      </c>
    </row>
    <row r="81" spans="1:11" ht="15" customHeight="1" x14ac:dyDescent="0.3">
      <c r="A81" s="213" t="s">
        <v>511</v>
      </c>
      <c r="B81" s="98" t="s">
        <v>512</v>
      </c>
      <c r="C81" s="95"/>
      <c r="D81" s="137"/>
      <c r="E81" s="214"/>
      <c r="F81" s="101">
        <v>1</v>
      </c>
      <c r="G81" s="102" t="s">
        <v>67</v>
      </c>
      <c r="I81" s="44" t="e">
        <f t="shared" si="3"/>
        <v>#N/A</v>
      </c>
      <c r="J81" s="44">
        <f t="shared" si="4"/>
        <v>0</v>
      </c>
      <c r="K81" s="44" t="e">
        <f t="shared" si="5"/>
        <v>#N/A</v>
      </c>
    </row>
    <row r="82" spans="1:11" x14ac:dyDescent="0.3">
      <c r="A82" s="213" t="s">
        <v>511</v>
      </c>
      <c r="B82" s="98" t="s">
        <v>512</v>
      </c>
      <c r="C82" s="95"/>
      <c r="D82" s="137"/>
      <c r="E82" s="214"/>
      <c r="F82" s="101">
        <v>1</v>
      </c>
      <c r="G82" s="102" t="s">
        <v>67</v>
      </c>
      <c r="I82" s="44" t="e">
        <f t="shared" si="3"/>
        <v>#N/A</v>
      </c>
      <c r="J82" s="44">
        <f t="shared" si="4"/>
        <v>0</v>
      </c>
      <c r="K82" s="44" t="e">
        <f t="shared" si="5"/>
        <v>#N/A</v>
      </c>
    </row>
    <row r="83" spans="1:11" ht="30" customHeight="1" x14ac:dyDescent="0.3">
      <c r="A83" s="213" t="s">
        <v>511</v>
      </c>
      <c r="B83" s="98" t="s">
        <v>512</v>
      </c>
      <c r="C83" s="95"/>
      <c r="D83" s="137"/>
      <c r="E83" s="214"/>
      <c r="F83" s="101">
        <v>1</v>
      </c>
      <c r="G83" s="102" t="s">
        <v>67</v>
      </c>
      <c r="I83" s="44" t="e">
        <f t="shared" si="3"/>
        <v>#N/A</v>
      </c>
      <c r="J83" s="44">
        <f t="shared" si="4"/>
        <v>0</v>
      </c>
      <c r="K83" s="44" t="e">
        <f t="shared" si="5"/>
        <v>#N/A</v>
      </c>
    </row>
    <row r="84" spans="1:11" x14ac:dyDescent="0.3">
      <c r="A84" s="213" t="s">
        <v>511</v>
      </c>
      <c r="B84" s="98" t="s">
        <v>512</v>
      </c>
      <c r="C84" s="95"/>
      <c r="D84" s="137"/>
      <c r="E84" s="214"/>
      <c r="F84" s="101">
        <v>1</v>
      </c>
      <c r="G84" s="102" t="s">
        <v>67</v>
      </c>
      <c r="I84" s="44" t="e">
        <f t="shared" si="3"/>
        <v>#N/A</v>
      </c>
      <c r="J84" s="44">
        <f t="shared" si="4"/>
        <v>0</v>
      </c>
      <c r="K84" s="44" t="e">
        <f t="shared" si="5"/>
        <v>#N/A</v>
      </c>
    </row>
    <row r="85" spans="1:11" ht="15" customHeight="1" x14ac:dyDescent="0.3">
      <c r="A85" s="213" t="s">
        <v>511</v>
      </c>
      <c r="B85" s="98" t="s">
        <v>512</v>
      </c>
      <c r="C85" s="95"/>
      <c r="D85" s="137"/>
      <c r="E85" s="214"/>
      <c r="F85" s="101">
        <v>1</v>
      </c>
      <c r="G85" s="102" t="s">
        <v>67</v>
      </c>
      <c r="I85" s="44" t="e">
        <f t="shared" si="3"/>
        <v>#N/A</v>
      </c>
      <c r="J85" s="44">
        <f t="shared" si="4"/>
        <v>0</v>
      </c>
      <c r="K85" s="44" t="e">
        <f t="shared" si="5"/>
        <v>#N/A</v>
      </c>
    </row>
    <row r="86" spans="1:11" x14ac:dyDescent="0.3">
      <c r="A86" s="213" t="s">
        <v>511</v>
      </c>
      <c r="B86" s="98" t="s">
        <v>512</v>
      </c>
      <c r="C86" s="95"/>
      <c r="D86" s="137"/>
      <c r="E86" s="214"/>
      <c r="F86" s="101">
        <v>1</v>
      </c>
      <c r="G86" s="102" t="s">
        <v>67</v>
      </c>
      <c r="I86" s="44" t="e">
        <f t="shared" si="3"/>
        <v>#N/A</v>
      </c>
      <c r="J86" s="44">
        <f t="shared" si="4"/>
        <v>0</v>
      </c>
      <c r="K86" s="44" t="e">
        <f t="shared" si="5"/>
        <v>#N/A</v>
      </c>
    </row>
    <row r="87" spans="1:11" x14ac:dyDescent="0.3">
      <c r="A87" s="213" t="s">
        <v>511</v>
      </c>
      <c r="B87" s="98" t="s">
        <v>512</v>
      </c>
      <c r="C87" s="95"/>
      <c r="D87" s="137"/>
      <c r="E87" s="214"/>
      <c r="F87" s="101">
        <v>1</v>
      </c>
      <c r="G87" s="102" t="s">
        <v>67</v>
      </c>
      <c r="I87" s="44" t="e">
        <f t="shared" si="3"/>
        <v>#N/A</v>
      </c>
      <c r="J87" s="44">
        <f t="shared" si="4"/>
        <v>0</v>
      </c>
      <c r="K87" s="44" t="e">
        <f t="shared" si="5"/>
        <v>#N/A</v>
      </c>
    </row>
    <row r="88" spans="1:11" ht="30" customHeight="1" x14ac:dyDescent="0.3">
      <c r="A88" s="213" t="s">
        <v>511</v>
      </c>
      <c r="B88" s="98" t="s">
        <v>512</v>
      </c>
      <c r="C88" s="95"/>
      <c r="D88" s="137"/>
      <c r="E88" s="214"/>
      <c r="F88" s="101">
        <v>1</v>
      </c>
      <c r="G88" s="102" t="s">
        <v>67</v>
      </c>
      <c r="I88" s="44" t="e">
        <f t="shared" si="3"/>
        <v>#N/A</v>
      </c>
      <c r="J88" s="44">
        <f t="shared" si="4"/>
        <v>0</v>
      </c>
      <c r="K88" s="44" t="e">
        <f t="shared" si="5"/>
        <v>#N/A</v>
      </c>
    </row>
    <row r="89" spans="1:11" ht="15" customHeight="1" x14ac:dyDescent="0.3">
      <c r="A89" s="213" t="s">
        <v>511</v>
      </c>
      <c r="B89" s="98" t="s">
        <v>512</v>
      </c>
      <c r="C89" s="95"/>
      <c r="D89" s="137"/>
      <c r="E89" s="214"/>
      <c r="F89" s="101">
        <v>1</v>
      </c>
      <c r="G89" s="102" t="s">
        <v>67</v>
      </c>
      <c r="I89" s="44" t="e">
        <f t="shared" si="3"/>
        <v>#N/A</v>
      </c>
      <c r="J89" s="44">
        <f t="shared" si="4"/>
        <v>0</v>
      </c>
      <c r="K89" s="44" t="e">
        <f t="shared" si="5"/>
        <v>#N/A</v>
      </c>
    </row>
    <row r="90" spans="1:11" ht="30" customHeight="1" x14ac:dyDescent="0.3">
      <c r="A90" s="213" t="s">
        <v>511</v>
      </c>
      <c r="B90" s="98" t="s">
        <v>512</v>
      </c>
      <c r="C90" s="95"/>
      <c r="D90" s="137"/>
      <c r="E90" s="214"/>
      <c r="F90" s="101">
        <v>1</v>
      </c>
      <c r="G90" s="102" t="s">
        <v>67</v>
      </c>
      <c r="I90" s="44" t="e">
        <f t="shared" si="3"/>
        <v>#N/A</v>
      </c>
      <c r="J90" s="44">
        <f t="shared" si="4"/>
        <v>0</v>
      </c>
      <c r="K90" s="44" t="e">
        <f t="shared" si="5"/>
        <v>#N/A</v>
      </c>
    </row>
    <row r="91" spans="1:11" x14ac:dyDescent="0.3">
      <c r="A91" s="213" t="s">
        <v>511</v>
      </c>
      <c r="B91" s="98" t="s">
        <v>512</v>
      </c>
      <c r="C91" s="95"/>
      <c r="D91" s="137"/>
      <c r="E91" s="214"/>
      <c r="F91" s="101">
        <v>1</v>
      </c>
      <c r="G91" s="102" t="s">
        <v>67</v>
      </c>
      <c r="I91" s="44" t="e">
        <f t="shared" si="3"/>
        <v>#N/A</v>
      </c>
      <c r="J91" s="44">
        <f t="shared" si="4"/>
        <v>0</v>
      </c>
      <c r="K91" s="44" t="e">
        <f t="shared" si="5"/>
        <v>#N/A</v>
      </c>
    </row>
    <row r="92" spans="1:11" x14ac:dyDescent="0.3">
      <c r="A92" s="213" t="s">
        <v>511</v>
      </c>
      <c r="B92" s="98" t="s">
        <v>512</v>
      </c>
      <c r="C92" s="95"/>
      <c r="D92" s="137"/>
      <c r="E92" s="214"/>
      <c r="F92" s="101">
        <v>1</v>
      </c>
      <c r="G92" s="102" t="s">
        <v>67</v>
      </c>
      <c r="I92" s="44" t="e">
        <f t="shared" si="3"/>
        <v>#N/A</v>
      </c>
      <c r="J92" s="44">
        <f t="shared" si="4"/>
        <v>0</v>
      </c>
      <c r="K92" s="44" t="e">
        <f t="shared" si="5"/>
        <v>#N/A</v>
      </c>
    </row>
    <row r="93" spans="1:11" x14ac:dyDescent="0.3">
      <c r="A93" s="213" t="s">
        <v>511</v>
      </c>
      <c r="B93" s="98" t="s">
        <v>512</v>
      </c>
      <c r="C93" s="95"/>
      <c r="D93" s="137"/>
      <c r="E93" s="214"/>
      <c r="F93" s="101">
        <v>1</v>
      </c>
      <c r="G93" s="102" t="s">
        <v>67</v>
      </c>
      <c r="I93" s="44" t="e">
        <f t="shared" si="3"/>
        <v>#N/A</v>
      </c>
      <c r="J93" s="44">
        <f t="shared" si="4"/>
        <v>0</v>
      </c>
      <c r="K93" s="44" t="e">
        <f t="shared" si="5"/>
        <v>#N/A</v>
      </c>
    </row>
    <row r="94" spans="1:11" x14ac:dyDescent="0.3">
      <c r="A94" s="213" t="s">
        <v>511</v>
      </c>
      <c r="B94" s="98" t="s">
        <v>512</v>
      </c>
      <c r="C94" s="95"/>
      <c r="D94" s="137"/>
      <c r="E94" s="214"/>
      <c r="F94" s="101">
        <v>1</v>
      </c>
      <c r="G94" s="102" t="s">
        <v>67</v>
      </c>
      <c r="I94" s="44" t="e">
        <f t="shared" si="3"/>
        <v>#N/A</v>
      </c>
      <c r="J94" s="44">
        <f t="shared" si="4"/>
        <v>0</v>
      </c>
      <c r="K94" s="44" t="e">
        <f t="shared" si="5"/>
        <v>#N/A</v>
      </c>
    </row>
    <row r="95" spans="1:11" ht="30" customHeight="1" x14ac:dyDescent="0.3">
      <c r="A95" s="213" t="s">
        <v>511</v>
      </c>
      <c r="B95" s="98" t="s">
        <v>512</v>
      </c>
      <c r="C95" s="95"/>
      <c r="D95" s="137"/>
      <c r="E95" s="214"/>
      <c r="F95" s="101">
        <v>1</v>
      </c>
      <c r="G95" s="102" t="s">
        <v>67</v>
      </c>
      <c r="I95" s="44" t="e">
        <f t="shared" si="3"/>
        <v>#N/A</v>
      </c>
      <c r="J95" s="44">
        <f t="shared" si="4"/>
        <v>0</v>
      </c>
      <c r="K95" s="44" t="e">
        <f t="shared" si="5"/>
        <v>#N/A</v>
      </c>
    </row>
    <row r="96" spans="1:11" ht="15" customHeight="1" x14ac:dyDescent="0.3">
      <c r="A96" s="213" t="s">
        <v>511</v>
      </c>
      <c r="B96" s="98" t="s">
        <v>512</v>
      </c>
      <c r="C96" s="95"/>
      <c r="D96" s="137"/>
      <c r="E96" s="214"/>
      <c r="F96" s="101">
        <v>1</v>
      </c>
      <c r="G96" s="102" t="s">
        <v>67</v>
      </c>
      <c r="I96" s="44" t="e">
        <f t="shared" si="3"/>
        <v>#N/A</v>
      </c>
      <c r="J96" s="44">
        <f t="shared" si="4"/>
        <v>0</v>
      </c>
      <c r="K96" s="44" t="e">
        <f t="shared" si="5"/>
        <v>#N/A</v>
      </c>
    </row>
    <row r="97" spans="1:11" x14ac:dyDescent="0.3">
      <c r="A97" s="213" t="s">
        <v>511</v>
      </c>
      <c r="B97" s="98" t="s">
        <v>512</v>
      </c>
      <c r="C97" s="95"/>
      <c r="D97" s="137"/>
      <c r="E97" s="214"/>
      <c r="F97" s="101">
        <v>1</v>
      </c>
      <c r="G97" s="102" t="s">
        <v>67</v>
      </c>
      <c r="I97" s="44" t="e">
        <f t="shared" si="3"/>
        <v>#N/A</v>
      </c>
      <c r="J97" s="44">
        <f t="shared" si="4"/>
        <v>0</v>
      </c>
      <c r="K97" s="44" t="e">
        <f t="shared" si="5"/>
        <v>#N/A</v>
      </c>
    </row>
    <row r="98" spans="1:11" x14ac:dyDescent="0.3">
      <c r="A98" s="213" t="s">
        <v>511</v>
      </c>
      <c r="B98" s="98" t="s">
        <v>512</v>
      </c>
      <c r="C98" s="95"/>
      <c r="D98" s="137"/>
      <c r="E98" s="214"/>
      <c r="F98" s="101">
        <v>1</v>
      </c>
      <c r="G98" s="102" t="s">
        <v>67</v>
      </c>
      <c r="I98" s="44" t="e">
        <f t="shared" si="3"/>
        <v>#N/A</v>
      </c>
      <c r="J98" s="44">
        <f t="shared" si="4"/>
        <v>0</v>
      </c>
      <c r="K98" s="44" t="e">
        <f t="shared" si="5"/>
        <v>#N/A</v>
      </c>
    </row>
    <row r="99" spans="1:11" ht="15" customHeight="1" x14ac:dyDescent="0.3">
      <c r="A99" s="213" t="s">
        <v>511</v>
      </c>
      <c r="B99" s="98" t="s">
        <v>512</v>
      </c>
      <c r="C99" s="95"/>
      <c r="D99" s="137"/>
      <c r="E99" s="214"/>
      <c r="F99" s="101">
        <v>1</v>
      </c>
      <c r="G99" s="102" t="s">
        <v>67</v>
      </c>
      <c r="I99" s="44" t="e">
        <f t="shared" si="3"/>
        <v>#N/A</v>
      </c>
      <c r="J99" s="44">
        <f t="shared" si="4"/>
        <v>0</v>
      </c>
      <c r="K99" s="44" t="e">
        <f t="shared" si="5"/>
        <v>#N/A</v>
      </c>
    </row>
    <row r="100" spans="1:11" x14ac:dyDescent="0.3">
      <c r="A100" s="213" t="s">
        <v>511</v>
      </c>
      <c r="B100" s="98" t="s">
        <v>512</v>
      </c>
      <c r="C100" s="95"/>
      <c r="D100" s="137"/>
      <c r="E100" s="214"/>
      <c r="F100" s="101">
        <v>1</v>
      </c>
      <c r="G100" s="102" t="s">
        <v>67</v>
      </c>
      <c r="I100" s="44" t="e">
        <f t="shared" si="3"/>
        <v>#N/A</v>
      </c>
      <c r="J100" s="44">
        <f t="shared" si="4"/>
        <v>0</v>
      </c>
      <c r="K100" s="44" t="e">
        <f t="shared" si="5"/>
        <v>#N/A</v>
      </c>
    </row>
    <row r="101" spans="1:11" ht="30" customHeight="1" x14ac:dyDescent="0.3">
      <c r="A101" s="213" t="s">
        <v>511</v>
      </c>
      <c r="B101" s="98" t="s">
        <v>512</v>
      </c>
      <c r="C101" s="95"/>
      <c r="D101" s="137"/>
      <c r="E101" s="214"/>
      <c r="F101" s="101">
        <v>1</v>
      </c>
      <c r="G101" s="102" t="s">
        <v>67</v>
      </c>
      <c r="I101" s="44" t="e">
        <f t="shared" si="3"/>
        <v>#N/A</v>
      </c>
      <c r="J101" s="44">
        <f t="shared" si="4"/>
        <v>0</v>
      </c>
      <c r="K101" s="44" t="e">
        <f t="shared" si="5"/>
        <v>#N/A</v>
      </c>
    </row>
    <row r="102" spans="1:11" ht="15" customHeight="1" x14ac:dyDescent="0.3">
      <c r="A102" s="213" t="s">
        <v>511</v>
      </c>
      <c r="B102" s="98" t="s">
        <v>512</v>
      </c>
      <c r="C102" s="95"/>
      <c r="D102" s="137"/>
      <c r="E102" s="214"/>
      <c r="F102" s="101">
        <v>1</v>
      </c>
      <c r="G102" s="102" t="s">
        <v>67</v>
      </c>
      <c r="I102" s="44" t="e">
        <f t="shared" si="3"/>
        <v>#N/A</v>
      </c>
      <c r="J102" s="44">
        <f t="shared" si="4"/>
        <v>0</v>
      </c>
      <c r="K102" s="44" t="e">
        <f t="shared" si="5"/>
        <v>#N/A</v>
      </c>
    </row>
    <row r="103" spans="1:11" x14ac:dyDescent="0.3">
      <c r="A103" s="213" t="s">
        <v>511</v>
      </c>
      <c r="B103" s="98" t="s">
        <v>512</v>
      </c>
      <c r="C103" s="95"/>
      <c r="D103" s="137"/>
      <c r="E103" s="214"/>
      <c r="F103" s="101">
        <v>1</v>
      </c>
      <c r="G103" s="102" t="s">
        <v>67</v>
      </c>
      <c r="I103" s="44" t="e">
        <f t="shared" si="3"/>
        <v>#N/A</v>
      </c>
      <c r="J103" s="44">
        <f t="shared" si="4"/>
        <v>0</v>
      </c>
      <c r="K103" s="44" t="e">
        <f t="shared" si="5"/>
        <v>#N/A</v>
      </c>
    </row>
    <row r="104" spans="1:11" x14ac:dyDescent="0.3">
      <c r="A104" s="213" t="s">
        <v>511</v>
      </c>
      <c r="B104" s="98" t="s">
        <v>512</v>
      </c>
      <c r="C104" s="95"/>
      <c r="D104" s="137"/>
      <c r="E104" s="214"/>
      <c r="F104" s="101">
        <v>1</v>
      </c>
      <c r="G104" s="102" t="s">
        <v>67</v>
      </c>
      <c r="I104" s="44" t="e">
        <f t="shared" si="3"/>
        <v>#N/A</v>
      </c>
      <c r="J104" s="44">
        <f t="shared" si="4"/>
        <v>0</v>
      </c>
      <c r="K104" s="44" t="e">
        <f t="shared" si="5"/>
        <v>#N/A</v>
      </c>
    </row>
    <row r="105" spans="1:11" ht="30" customHeight="1" x14ac:dyDescent="0.3">
      <c r="A105" s="213" t="s">
        <v>511</v>
      </c>
      <c r="B105" s="98" t="s">
        <v>512</v>
      </c>
      <c r="C105" s="95"/>
      <c r="D105" s="137"/>
      <c r="E105" s="214"/>
      <c r="F105" s="101">
        <v>1</v>
      </c>
      <c r="G105" s="102" t="s">
        <v>67</v>
      </c>
      <c r="I105" s="44" t="e">
        <f t="shared" si="3"/>
        <v>#N/A</v>
      </c>
      <c r="J105" s="44">
        <f t="shared" si="4"/>
        <v>0</v>
      </c>
      <c r="K105" s="44" t="e">
        <f t="shared" si="5"/>
        <v>#N/A</v>
      </c>
    </row>
    <row r="106" spans="1:11" ht="30" customHeight="1" x14ac:dyDescent="0.3">
      <c r="A106" s="213" t="s">
        <v>511</v>
      </c>
      <c r="B106" s="98" t="s">
        <v>512</v>
      </c>
      <c r="C106" s="95"/>
      <c r="D106" s="137"/>
      <c r="E106" s="214"/>
      <c r="F106" s="101">
        <v>1</v>
      </c>
      <c r="G106" s="102" t="s">
        <v>67</v>
      </c>
      <c r="I106" s="44" t="e">
        <f t="shared" si="3"/>
        <v>#N/A</v>
      </c>
      <c r="J106" s="44">
        <f t="shared" si="4"/>
        <v>0</v>
      </c>
      <c r="K106" s="44" t="e">
        <f t="shared" si="5"/>
        <v>#N/A</v>
      </c>
    </row>
    <row r="107" spans="1:11" ht="15" customHeight="1" x14ac:dyDescent="0.3">
      <c r="A107" s="213" t="s">
        <v>511</v>
      </c>
      <c r="B107" s="98" t="s">
        <v>512</v>
      </c>
      <c r="C107" s="95"/>
      <c r="D107" s="137"/>
      <c r="E107" s="214"/>
      <c r="F107" s="101">
        <v>1</v>
      </c>
      <c r="G107" s="102" t="s">
        <v>67</v>
      </c>
      <c r="I107" s="44" t="e">
        <f t="shared" si="3"/>
        <v>#N/A</v>
      </c>
      <c r="J107" s="44">
        <f t="shared" si="4"/>
        <v>0</v>
      </c>
      <c r="K107" s="44" t="e">
        <f t="shared" si="5"/>
        <v>#N/A</v>
      </c>
    </row>
    <row r="108" spans="1:11" ht="30" customHeight="1" x14ac:dyDescent="0.3">
      <c r="A108" s="213" t="s">
        <v>511</v>
      </c>
      <c r="B108" s="98" t="s">
        <v>512</v>
      </c>
      <c r="C108" s="95"/>
      <c r="D108" s="137"/>
      <c r="E108" s="214"/>
      <c r="F108" s="101">
        <v>1</v>
      </c>
      <c r="G108" s="102" t="s">
        <v>67</v>
      </c>
      <c r="I108" s="44" t="e">
        <f t="shared" si="3"/>
        <v>#N/A</v>
      </c>
      <c r="J108" s="44">
        <f t="shared" si="4"/>
        <v>0</v>
      </c>
      <c r="K108" s="44" t="e">
        <f t="shared" si="5"/>
        <v>#N/A</v>
      </c>
    </row>
    <row r="109" spans="1:11" ht="30" customHeight="1" x14ac:dyDescent="0.3">
      <c r="A109" s="213" t="s">
        <v>511</v>
      </c>
      <c r="B109" s="98" t="s">
        <v>512</v>
      </c>
      <c r="C109" s="95"/>
      <c r="D109" s="137"/>
      <c r="E109" s="214"/>
      <c r="F109" s="101">
        <v>1</v>
      </c>
      <c r="G109" s="102" t="s">
        <v>67</v>
      </c>
      <c r="I109" s="44" t="e">
        <f t="shared" si="3"/>
        <v>#N/A</v>
      </c>
      <c r="J109" s="44">
        <f t="shared" si="4"/>
        <v>0</v>
      </c>
      <c r="K109" s="44" t="e">
        <f t="shared" si="5"/>
        <v>#N/A</v>
      </c>
    </row>
    <row r="110" spans="1:11" ht="30" customHeight="1" x14ac:dyDescent="0.3">
      <c r="A110" s="213" t="s">
        <v>511</v>
      </c>
      <c r="B110" s="98" t="s">
        <v>512</v>
      </c>
      <c r="C110" s="95"/>
      <c r="D110" s="137"/>
      <c r="E110" s="214"/>
      <c r="F110" s="101">
        <v>1</v>
      </c>
      <c r="G110" s="102" t="s">
        <v>67</v>
      </c>
      <c r="I110" s="44" t="e">
        <f t="shared" si="3"/>
        <v>#N/A</v>
      </c>
      <c r="J110" s="44">
        <f t="shared" si="4"/>
        <v>0</v>
      </c>
      <c r="K110" s="44" t="e">
        <f t="shared" si="5"/>
        <v>#N/A</v>
      </c>
    </row>
    <row r="111" spans="1:11" ht="30" customHeight="1" x14ac:dyDescent="0.3">
      <c r="A111" s="213" t="s">
        <v>511</v>
      </c>
      <c r="B111" s="98" t="s">
        <v>512</v>
      </c>
      <c r="C111" s="95"/>
      <c r="D111" s="137"/>
      <c r="E111" s="214"/>
      <c r="F111" s="101">
        <v>1</v>
      </c>
      <c r="G111" s="102" t="s">
        <v>67</v>
      </c>
      <c r="I111" s="44" t="e">
        <f t="shared" si="3"/>
        <v>#N/A</v>
      </c>
      <c r="J111" s="44">
        <f t="shared" si="4"/>
        <v>0</v>
      </c>
      <c r="K111" s="44" t="e">
        <f t="shared" si="5"/>
        <v>#N/A</v>
      </c>
    </row>
    <row r="112" spans="1:11" ht="30" customHeight="1" x14ac:dyDescent="0.3">
      <c r="A112" s="213" t="s">
        <v>511</v>
      </c>
      <c r="B112" s="98" t="s">
        <v>512</v>
      </c>
      <c r="C112" s="95"/>
      <c r="D112" s="137"/>
      <c r="E112" s="214"/>
      <c r="F112" s="101">
        <v>1</v>
      </c>
      <c r="G112" s="102" t="s">
        <v>67</v>
      </c>
      <c r="I112" s="44" t="e">
        <f t="shared" si="3"/>
        <v>#N/A</v>
      </c>
      <c r="J112" s="44">
        <f t="shared" si="4"/>
        <v>0</v>
      </c>
      <c r="K112" s="44" t="e">
        <f t="shared" si="5"/>
        <v>#N/A</v>
      </c>
    </row>
    <row r="113" spans="1:11" ht="15" customHeight="1" x14ac:dyDescent="0.3">
      <c r="A113" s="213" t="s">
        <v>511</v>
      </c>
      <c r="B113" s="98" t="s">
        <v>512</v>
      </c>
      <c r="C113" s="95"/>
      <c r="D113" s="137"/>
      <c r="E113" s="214"/>
      <c r="F113" s="101">
        <v>1</v>
      </c>
      <c r="G113" s="102" t="s">
        <v>67</v>
      </c>
      <c r="I113" s="44" t="e">
        <f t="shared" si="3"/>
        <v>#N/A</v>
      </c>
      <c r="J113" s="44">
        <f t="shared" si="4"/>
        <v>0</v>
      </c>
      <c r="K113" s="44" t="e">
        <f t="shared" si="5"/>
        <v>#N/A</v>
      </c>
    </row>
    <row r="114" spans="1:11" x14ac:dyDescent="0.3">
      <c r="A114" s="213" t="s">
        <v>511</v>
      </c>
      <c r="B114" s="98" t="s">
        <v>512</v>
      </c>
      <c r="C114" s="95"/>
      <c r="D114" s="137"/>
      <c r="E114" s="214"/>
      <c r="F114" s="101">
        <v>1</v>
      </c>
      <c r="G114" s="102" t="s">
        <v>67</v>
      </c>
      <c r="I114" s="44" t="e">
        <f t="shared" si="3"/>
        <v>#N/A</v>
      </c>
      <c r="J114" s="44">
        <f t="shared" si="4"/>
        <v>0</v>
      </c>
      <c r="K114" s="44" t="e">
        <f t="shared" si="5"/>
        <v>#N/A</v>
      </c>
    </row>
    <row r="115" spans="1:11" x14ac:dyDescent="0.3">
      <c r="A115" s="213" t="s">
        <v>511</v>
      </c>
      <c r="B115" s="98" t="s">
        <v>512</v>
      </c>
      <c r="C115" s="95"/>
      <c r="D115" s="137"/>
      <c r="E115" s="214"/>
      <c r="F115" s="101">
        <v>1</v>
      </c>
      <c r="G115" s="102" t="s">
        <v>67</v>
      </c>
      <c r="I115" s="44" t="e">
        <f t="shared" si="3"/>
        <v>#N/A</v>
      </c>
      <c r="J115" s="44">
        <f t="shared" si="4"/>
        <v>0</v>
      </c>
      <c r="K115" s="44" t="e">
        <f t="shared" si="5"/>
        <v>#N/A</v>
      </c>
    </row>
    <row r="116" spans="1:11" x14ac:dyDescent="0.3">
      <c r="A116" s="213" t="s">
        <v>511</v>
      </c>
      <c r="B116" s="98" t="s">
        <v>512</v>
      </c>
      <c r="C116" s="95"/>
      <c r="D116" s="137"/>
      <c r="E116" s="214"/>
      <c r="F116" s="101">
        <v>1</v>
      </c>
      <c r="G116" s="102" t="s">
        <v>67</v>
      </c>
      <c r="I116" s="44" t="e">
        <f t="shared" si="3"/>
        <v>#N/A</v>
      </c>
      <c r="J116" s="44">
        <f t="shared" si="4"/>
        <v>0</v>
      </c>
      <c r="K116" s="44" t="e">
        <f t="shared" si="5"/>
        <v>#N/A</v>
      </c>
    </row>
    <row r="117" spans="1:11" ht="15" customHeight="1" x14ac:dyDescent="0.3">
      <c r="A117" s="213" t="s">
        <v>511</v>
      </c>
      <c r="B117" s="98" t="s">
        <v>512</v>
      </c>
      <c r="C117" s="95"/>
      <c r="D117" s="137"/>
      <c r="E117" s="214"/>
      <c r="F117" s="101">
        <v>1</v>
      </c>
      <c r="G117" s="102" t="s">
        <v>67</v>
      </c>
      <c r="I117" s="44" t="e">
        <f t="shared" si="3"/>
        <v>#N/A</v>
      </c>
      <c r="J117" s="44">
        <f t="shared" si="4"/>
        <v>0</v>
      </c>
      <c r="K117" s="44" t="e">
        <f t="shared" si="5"/>
        <v>#N/A</v>
      </c>
    </row>
    <row r="118" spans="1:11" x14ac:dyDescent="0.3">
      <c r="A118" s="213" t="s">
        <v>511</v>
      </c>
      <c r="B118" s="98" t="s">
        <v>512</v>
      </c>
      <c r="C118" s="95"/>
      <c r="D118" s="137"/>
      <c r="E118" s="214"/>
      <c r="F118" s="101">
        <v>1</v>
      </c>
      <c r="G118" s="102" t="s">
        <v>67</v>
      </c>
      <c r="I118" s="44" t="e">
        <f t="shared" si="3"/>
        <v>#N/A</v>
      </c>
      <c r="J118" s="44">
        <f t="shared" si="4"/>
        <v>0</v>
      </c>
      <c r="K118" s="44" t="e">
        <f t="shared" si="5"/>
        <v>#N/A</v>
      </c>
    </row>
    <row r="119" spans="1:11" x14ac:dyDescent="0.3">
      <c r="A119" s="213" t="s">
        <v>511</v>
      </c>
      <c r="B119" s="98" t="s">
        <v>512</v>
      </c>
      <c r="C119" s="95"/>
      <c r="D119" s="137"/>
      <c r="E119" s="214"/>
      <c r="F119" s="101">
        <v>1</v>
      </c>
      <c r="G119" s="102" t="s">
        <v>67</v>
      </c>
      <c r="I119" s="44" t="e">
        <f t="shared" si="3"/>
        <v>#N/A</v>
      </c>
      <c r="J119" s="44">
        <f t="shared" si="4"/>
        <v>0</v>
      </c>
      <c r="K119" s="44" t="e">
        <f t="shared" si="5"/>
        <v>#N/A</v>
      </c>
    </row>
    <row r="120" spans="1:11" x14ac:dyDescent="0.3">
      <c r="A120" s="213" t="s">
        <v>511</v>
      </c>
      <c r="B120" s="98" t="s">
        <v>512</v>
      </c>
      <c r="C120" s="95"/>
      <c r="D120" s="137"/>
      <c r="E120" s="214"/>
      <c r="F120" s="101">
        <v>1</v>
      </c>
      <c r="G120" s="102" t="s">
        <v>67</v>
      </c>
      <c r="I120" s="44" t="e">
        <f t="shared" si="3"/>
        <v>#N/A</v>
      </c>
      <c r="J120" s="44">
        <f t="shared" si="4"/>
        <v>0</v>
      </c>
      <c r="K120" s="44" t="e">
        <f t="shared" si="5"/>
        <v>#N/A</v>
      </c>
    </row>
    <row r="121" spans="1:11" x14ac:dyDescent="0.3">
      <c r="A121" s="213" t="s">
        <v>511</v>
      </c>
      <c r="B121" s="98" t="s">
        <v>512</v>
      </c>
      <c r="C121" s="95"/>
      <c r="D121" s="137"/>
      <c r="E121" s="214"/>
      <c r="F121" s="101">
        <v>1</v>
      </c>
      <c r="G121" s="102" t="s">
        <v>67</v>
      </c>
      <c r="I121" s="44" t="e">
        <f t="shared" si="3"/>
        <v>#N/A</v>
      </c>
      <c r="J121" s="44">
        <f t="shared" si="4"/>
        <v>0</v>
      </c>
      <c r="K121" s="44" t="e">
        <f t="shared" si="5"/>
        <v>#N/A</v>
      </c>
    </row>
    <row r="122" spans="1:11" x14ac:dyDescent="0.3">
      <c r="A122" s="213" t="s">
        <v>511</v>
      </c>
      <c r="B122" s="98" t="s">
        <v>512</v>
      </c>
      <c r="C122" s="95"/>
      <c r="D122" s="137"/>
      <c r="E122" s="214"/>
      <c r="F122" s="101">
        <v>1</v>
      </c>
      <c r="G122" s="102" t="s">
        <v>67</v>
      </c>
      <c r="I122" s="44" t="e">
        <f t="shared" si="3"/>
        <v>#N/A</v>
      </c>
      <c r="J122" s="44">
        <f t="shared" si="4"/>
        <v>0</v>
      </c>
      <c r="K122" s="44" t="e">
        <f t="shared" si="5"/>
        <v>#N/A</v>
      </c>
    </row>
    <row r="123" spans="1:11" ht="30" customHeight="1" x14ac:dyDescent="0.3">
      <c r="A123" s="213" t="s">
        <v>511</v>
      </c>
      <c r="B123" s="98" t="s">
        <v>512</v>
      </c>
      <c r="C123" s="95"/>
      <c r="D123" s="137"/>
      <c r="E123" s="214"/>
      <c r="F123" s="101">
        <v>1</v>
      </c>
      <c r="G123" s="102" t="s">
        <v>67</v>
      </c>
      <c r="I123" s="44" t="e">
        <f t="shared" si="3"/>
        <v>#N/A</v>
      </c>
      <c r="J123" s="44">
        <f t="shared" si="4"/>
        <v>0</v>
      </c>
      <c r="K123" s="44" t="e">
        <f t="shared" si="5"/>
        <v>#N/A</v>
      </c>
    </row>
    <row r="124" spans="1:11" x14ac:dyDescent="0.3">
      <c r="A124" s="213" t="s">
        <v>511</v>
      </c>
      <c r="B124" s="98" t="s">
        <v>512</v>
      </c>
      <c r="C124" s="95"/>
      <c r="D124" s="137"/>
      <c r="E124" s="214"/>
      <c r="F124" s="101">
        <v>1</v>
      </c>
      <c r="G124" s="102" t="s">
        <v>67</v>
      </c>
      <c r="I124" s="44" t="e">
        <f t="shared" si="3"/>
        <v>#N/A</v>
      </c>
      <c r="J124" s="44">
        <f t="shared" si="4"/>
        <v>0</v>
      </c>
      <c r="K124" s="44" t="e">
        <f t="shared" si="5"/>
        <v>#N/A</v>
      </c>
    </row>
    <row r="125" spans="1:11" ht="30" customHeight="1" x14ac:dyDescent="0.3">
      <c r="A125" s="213" t="s">
        <v>511</v>
      </c>
      <c r="B125" s="98" t="s">
        <v>512</v>
      </c>
      <c r="C125" s="95"/>
      <c r="D125" s="137"/>
      <c r="E125" s="214"/>
      <c r="F125" s="101">
        <v>1</v>
      </c>
      <c r="G125" s="102" t="s">
        <v>67</v>
      </c>
      <c r="I125" s="44" t="e">
        <f t="shared" si="3"/>
        <v>#N/A</v>
      </c>
      <c r="J125" s="44">
        <f t="shared" si="4"/>
        <v>0</v>
      </c>
      <c r="K125" s="44" t="e">
        <f t="shared" si="5"/>
        <v>#N/A</v>
      </c>
    </row>
    <row r="126" spans="1:11" ht="53.25" customHeight="1" x14ac:dyDescent="0.3">
      <c r="A126" s="213" t="s">
        <v>511</v>
      </c>
      <c r="B126" s="98" t="s">
        <v>512</v>
      </c>
      <c r="C126" s="95"/>
      <c r="D126" s="137"/>
      <c r="E126" s="214"/>
      <c r="F126" s="101">
        <v>1</v>
      </c>
      <c r="G126" s="102" t="s">
        <v>67</v>
      </c>
      <c r="I126" s="44" t="e">
        <f t="shared" si="3"/>
        <v>#N/A</v>
      </c>
      <c r="J126" s="44">
        <f t="shared" si="4"/>
        <v>0</v>
      </c>
      <c r="K126" s="44" t="e">
        <f t="shared" si="5"/>
        <v>#N/A</v>
      </c>
    </row>
    <row r="127" spans="1:11" ht="30" customHeight="1" x14ac:dyDescent="0.3">
      <c r="A127" s="213" t="s">
        <v>511</v>
      </c>
      <c r="B127" s="98" t="s">
        <v>512</v>
      </c>
      <c r="C127" s="95"/>
      <c r="D127" s="137"/>
      <c r="E127" s="214"/>
      <c r="F127" s="101">
        <v>1</v>
      </c>
      <c r="G127" s="102" t="s">
        <v>67</v>
      </c>
      <c r="I127" s="44" t="e">
        <f t="shared" si="3"/>
        <v>#N/A</v>
      </c>
      <c r="J127" s="44">
        <f t="shared" si="4"/>
        <v>0</v>
      </c>
      <c r="K127" s="44" t="e">
        <f t="shared" si="5"/>
        <v>#N/A</v>
      </c>
    </row>
    <row r="128" spans="1:11" ht="30" customHeight="1" x14ac:dyDescent="0.3">
      <c r="A128" s="213" t="s">
        <v>511</v>
      </c>
      <c r="B128" s="98" t="s">
        <v>512</v>
      </c>
      <c r="C128" s="95"/>
      <c r="D128" s="137"/>
      <c r="E128" s="214"/>
      <c r="F128" s="101">
        <v>1</v>
      </c>
      <c r="G128" s="102" t="s">
        <v>67</v>
      </c>
      <c r="I128" s="44" t="e">
        <f t="shared" si="3"/>
        <v>#N/A</v>
      </c>
      <c r="J128" s="44">
        <f t="shared" si="4"/>
        <v>0</v>
      </c>
      <c r="K128" s="44" t="e">
        <f t="shared" si="5"/>
        <v>#N/A</v>
      </c>
    </row>
    <row r="129" spans="1:11" x14ac:dyDescent="0.3">
      <c r="A129" s="213" t="s">
        <v>511</v>
      </c>
      <c r="B129" s="98" t="s">
        <v>512</v>
      </c>
      <c r="C129" s="95"/>
      <c r="D129" s="137"/>
      <c r="E129" s="214"/>
      <c r="F129" s="101">
        <v>1</v>
      </c>
      <c r="G129" s="102" t="s">
        <v>67</v>
      </c>
      <c r="I129" s="44" t="e">
        <f t="shared" si="3"/>
        <v>#N/A</v>
      </c>
      <c r="J129" s="44">
        <f t="shared" si="4"/>
        <v>0</v>
      </c>
      <c r="K129" s="44" t="e">
        <f t="shared" si="5"/>
        <v>#N/A</v>
      </c>
    </row>
    <row r="130" spans="1:11" x14ac:dyDescent="0.3">
      <c r="A130" s="213" t="s">
        <v>511</v>
      </c>
      <c r="B130" s="98" t="s">
        <v>512</v>
      </c>
      <c r="C130" s="95"/>
      <c r="D130" s="137"/>
      <c r="E130" s="214"/>
      <c r="F130" s="101">
        <v>1</v>
      </c>
      <c r="G130" s="102" t="s">
        <v>67</v>
      </c>
      <c r="I130" s="44" t="e">
        <f t="shared" si="3"/>
        <v>#N/A</v>
      </c>
      <c r="J130" s="44">
        <f t="shared" si="4"/>
        <v>0</v>
      </c>
      <c r="K130" s="44" t="e">
        <f t="shared" si="5"/>
        <v>#N/A</v>
      </c>
    </row>
    <row r="131" spans="1:11" x14ac:dyDescent="0.3">
      <c r="A131" s="213" t="s">
        <v>511</v>
      </c>
      <c r="B131" s="98" t="s">
        <v>512</v>
      </c>
      <c r="C131" s="95"/>
      <c r="D131" s="137"/>
      <c r="E131" s="214"/>
      <c r="F131" s="101">
        <v>1</v>
      </c>
      <c r="G131" s="102" t="s">
        <v>67</v>
      </c>
      <c r="I131" s="44" t="e">
        <f t="shared" ref="I131:I194" si="6">IF(NOT(ISBLANK($B131)),VLOOKUP($B131,specdata,2,FALSE()),"")</f>
        <v>#N/A</v>
      </c>
      <c r="J131" s="44">
        <f t="shared" ref="J131:J194" si="7">VLOOKUP(G131,AvailabilityData,2,FALSE())</f>
        <v>0</v>
      </c>
      <c r="K131" s="44" t="e">
        <f t="shared" ref="K131:K194" si="8">I131*J131</f>
        <v>#N/A</v>
      </c>
    </row>
    <row r="132" spans="1:11" x14ac:dyDescent="0.3">
      <c r="A132" s="213" t="s">
        <v>511</v>
      </c>
      <c r="B132" s="98" t="s">
        <v>512</v>
      </c>
      <c r="C132" s="95"/>
      <c r="D132" s="137"/>
      <c r="E132" s="214"/>
      <c r="F132" s="101">
        <v>1</v>
      </c>
      <c r="G132" s="102" t="s">
        <v>67</v>
      </c>
      <c r="I132" s="44" t="e">
        <f t="shared" si="6"/>
        <v>#N/A</v>
      </c>
      <c r="J132" s="44">
        <f t="shared" si="7"/>
        <v>0</v>
      </c>
      <c r="K132" s="44" t="e">
        <f t="shared" si="8"/>
        <v>#N/A</v>
      </c>
    </row>
    <row r="133" spans="1:11" x14ac:dyDescent="0.3">
      <c r="A133" s="213" t="s">
        <v>511</v>
      </c>
      <c r="B133" s="98" t="s">
        <v>512</v>
      </c>
      <c r="C133" s="95"/>
      <c r="D133" s="137"/>
      <c r="E133" s="214"/>
      <c r="F133" s="101">
        <v>1</v>
      </c>
      <c r="G133" s="102" t="s">
        <v>67</v>
      </c>
      <c r="I133" s="44" t="e">
        <f t="shared" si="6"/>
        <v>#N/A</v>
      </c>
      <c r="J133" s="44">
        <f t="shared" si="7"/>
        <v>0</v>
      </c>
      <c r="K133" s="44" t="e">
        <f t="shared" si="8"/>
        <v>#N/A</v>
      </c>
    </row>
    <row r="134" spans="1:11" x14ac:dyDescent="0.3">
      <c r="A134" s="213" t="s">
        <v>511</v>
      </c>
      <c r="B134" s="98" t="s">
        <v>512</v>
      </c>
      <c r="C134" s="95"/>
      <c r="D134" s="137"/>
      <c r="E134" s="214"/>
      <c r="F134" s="101">
        <v>1</v>
      </c>
      <c r="G134" s="102" t="s">
        <v>67</v>
      </c>
      <c r="I134" s="44" t="e">
        <f t="shared" si="6"/>
        <v>#N/A</v>
      </c>
      <c r="J134" s="44">
        <f t="shared" si="7"/>
        <v>0</v>
      </c>
      <c r="K134" s="44" t="e">
        <f t="shared" si="8"/>
        <v>#N/A</v>
      </c>
    </row>
    <row r="135" spans="1:11" x14ac:dyDescent="0.3">
      <c r="A135" s="213" t="s">
        <v>511</v>
      </c>
      <c r="B135" s="98" t="s">
        <v>512</v>
      </c>
      <c r="C135" s="95"/>
      <c r="D135" s="137"/>
      <c r="E135" s="214"/>
      <c r="F135" s="101">
        <v>1</v>
      </c>
      <c r="G135" s="102" t="s">
        <v>67</v>
      </c>
      <c r="I135" s="44" t="e">
        <f t="shared" si="6"/>
        <v>#N/A</v>
      </c>
      <c r="J135" s="44">
        <f t="shared" si="7"/>
        <v>0</v>
      </c>
      <c r="K135" s="44" t="e">
        <f t="shared" si="8"/>
        <v>#N/A</v>
      </c>
    </row>
    <row r="136" spans="1:11" x14ac:dyDescent="0.3">
      <c r="A136" s="213" t="s">
        <v>511</v>
      </c>
      <c r="B136" s="98" t="s">
        <v>512</v>
      </c>
      <c r="C136" s="95"/>
      <c r="D136" s="137"/>
      <c r="E136" s="214"/>
      <c r="F136" s="101">
        <v>1</v>
      </c>
      <c r="G136" s="102" t="s">
        <v>67</v>
      </c>
      <c r="I136" s="44" t="e">
        <f t="shared" si="6"/>
        <v>#N/A</v>
      </c>
      <c r="J136" s="44">
        <f t="shared" si="7"/>
        <v>0</v>
      </c>
      <c r="K136" s="44" t="e">
        <f t="shared" si="8"/>
        <v>#N/A</v>
      </c>
    </row>
    <row r="137" spans="1:11" ht="15" customHeight="1" x14ac:dyDescent="0.3">
      <c r="A137" s="213" t="s">
        <v>511</v>
      </c>
      <c r="B137" s="98" t="s">
        <v>512</v>
      </c>
      <c r="C137" s="95"/>
      <c r="D137" s="137"/>
      <c r="E137" s="214"/>
      <c r="F137" s="101">
        <v>1</v>
      </c>
      <c r="G137" s="102" t="s">
        <v>67</v>
      </c>
      <c r="I137" s="44" t="e">
        <f t="shared" si="6"/>
        <v>#N/A</v>
      </c>
      <c r="J137" s="44">
        <f t="shared" si="7"/>
        <v>0</v>
      </c>
      <c r="K137" s="44" t="e">
        <f t="shared" si="8"/>
        <v>#N/A</v>
      </c>
    </row>
    <row r="138" spans="1:11" ht="30" customHeight="1" x14ac:dyDescent="0.3">
      <c r="A138" s="213" t="s">
        <v>511</v>
      </c>
      <c r="B138" s="98" t="s">
        <v>512</v>
      </c>
      <c r="C138" s="95"/>
      <c r="D138" s="137"/>
      <c r="E138" s="214"/>
      <c r="F138" s="101">
        <v>1</v>
      </c>
      <c r="G138" s="102" t="s">
        <v>67</v>
      </c>
      <c r="I138" s="44" t="e">
        <f t="shared" si="6"/>
        <v>#N/A</v>
      </c>
      <c r="J138" s="44">
        <f t="shared" si="7"/>
        <v>0</v>
      </c>
      <c r="K138" s="44" t="e">
        <f t="shared" si="8"/>
        <v>#N/A</v>
      </c>
    </row>
    <row r="139" spans="1:11" ht="15" customHeight="1" x14ac:dyDescent="0.3">
      <c r="A139" s="213" t="s">
        <v>511</v>
      </c>
      <c r="B139" s="98" t="s">
        <v>512</v>
      </c>
      <c r="C139" s="95"/>
      <c r="D139" s="137"/>
      <c r="E139" s="214"/>
      <c r="F139" s="101">
        <v>1</v>
      </c>
      <c r="G139" s="102" t="s">
        <v>67</v>
      </c>
      <c r="I139" s="44" t="e">
        <f t="shared" si="6"/>
        <v>#N/A</v>
      </c>
      <c r="J139" s="44">
        <f t="shared" si="7"/>
        <v>0</v>
      </c>
      <c r="K139" s="44" t="e">
        <f t="shared" si="8"/>
        <v>#N/A</v>
      </c>
    </row>
    <row r="140" spans="1:11" ht="30" customHeight="1" x14ac:dyDescent="0.3">
      <c r="A140" s="213" t="s">
        <v>511</v>
      </c>
      <c r="B140" s="98" t="s">
        <v>512</v>
      </c>
      <c r="C140" s="95"/>
      <c r="D140" s="137"/>
      <c r="E140" s="214"/>
      <c r="F140" s="101">
        <v>1</v>
      </c>
      <c r="G140" s="102" t="s">
        <v>67</v>
      </c>
      <c r="I140" s="44" t="e">
        <f t="shared" si="6"/>
        <v>#N/A</v>
      </c>
      <c r="J140" s="44">
        <f t="shared" si="7"/>
        <v>0</v>
      </c>
      <c r="K140" s="44" t="e">
        <f t="shared" si="8"/>
        <v>#N/A</v>
      </c>
    </row>
    <row r="141" spans="1:11" ht="30" customHeight="1" x14ac:dyDescent="0.3">
      <c r="A141" s="213" t="s">
        <v>511</v>
      </c>
      <c r="B141" s="98" t="s">
        <v>512</v>
      </c>
      <c r="C141" s="95"/>
      <c r="D141" s="137"/>
      <c r="E141" s="214"/>
      <c r="F141" s="101">
        <v>1</v>
      </c>
      <c r="G141" s="102" t="s">
        <v>67</v>
      </c>
      <c r="I141" s="44" t="e">
        <f t="shared" si="6"/>
        <v>#N/A</v>
      </c>
      <c r="J141" s="44">
        <f t="shared" si="7"/>
        <v>0</v>
      </c>
      <c r="K141" s="44" t="e">
        <f t="shared" si="8"/>
        <v>#N/A</v>
      </c>
    </row>
    <row r="142" spans="1:11" ht="30" customHeight="1" x14ac:dyDescent="0.3">
      <c r="A142" s="213" t="s">
        <v>511</v>
      </c>
      <c r="B142" s="98" t="s">
        <v>512</v>
      </c>
      <c r="C142" s="95"/>
      <c r="D142" s="137"/>
      <c r="E142" s="214"/>
      <c r="F142" s="101">
        <v>1</v>
      </c>
      <c r="G142" s="102" t="s">
        <v>67</v>
      </c>
      <c r="I142" s="44" t="e">
        <f t="shared" si="6"/>
        <v>#N/A</v>
      </c>
      <c r="J142" s="44">
        <f t="shared" si="7"/>
        <v>0</v>
      </c>
      <c r="K142" s="44" t="e">
        <f t="shared" si="8"/>
        <v>#N/A</v>
      </c>
    </row>
    <row r="143" spans="1:11" ht="30" customHeight="1" x14ac:dyDescent="0.3">
      <c r="A143" s="213" t="s">
        <v>511</v>
      </c>
      <c r="B143" s="98" t="s">
        <v>512</v>
      </c>
      <c r="C143" s="95"/>
      <c r="D143" s="137"/>
      <c r="E143" s="214"/>
      <c r="F143" s="101">
        <v>1</v>
      </c>
      <c r="G143" s="102" t="s">
        <v>67</v>
      </c>
      <c r="I143" s="44" t="e">
        <f t="shared" si="6"/>
        <v>#N/A</v>
      </c>
      <c r="J143" s="44">
        <f t="shared" si="7"/>
        <v>0</v>
      </c>
      <c r="K143" s="44" t="e">
        <f t="shared" si="8"/>
        <v>#N/A</v>
      </c>
    </row>
    <row r="144" spans="1:11" ht="30" customHeight="1" x14ac:dyDescent="0.3">
      <c r="A144" s="213" t="s">
        <v>511</v>
      </c>
      <c r="B144" s="98" t="s">
        <v>512</v>
      </c>
      <c r="C144" s="95"/>
      <c r="D144" s="137"/>
      <c r="E144" s="214"/>
      <c r="F144" s="101">
        <v>1</v>
      </c>
      <c r="G144" s="102" t="s">
        <v>67</v>
      </c>
      <c r="I144" s="44" t="e">
        <f t="shared" si="6"/>
        <v>#N/A</v>
      </c>
      <c r="J144" s="44">
        <f t="shared" si="7"/>
        <v>0</v>
      </c>
      <c r="K144" s="44" t="e">
        <f t="shared" si="8"/>
        <v>#N/A</v>
      </c>
    </row>
    <row r="145" spans="1:11" ht="15" customHeight="1" x14ac:dyDescent="0.3">
      <c r="A145" s="213" t="s">
        <v>511</v>
      </c>
      <c r="B145" s="98" t="s">
        <v>512</v>
      </c>
      <c r="C145" s="95"/>
      <c r="D145" s="137"/>
      <c r="E145" s="214"/>
      <c r="F145" s="101">
        <v>1</v>
      </c>
      <c r="G145" s="102" t="s">
        <v>67</v>
      </c>
      <c r="I145" s="44" t="e">
        <f t="shared" si="6"/>
        <v>#N/A</v>
      </c>
      <c r="J145" s="44">
        <f t="shared" si="7"/>
        <v>0</v>
      </c>
      <c r="K145" s="44" t="e">
        <f t="shared" si="8"/>
        <v>#N/A</v>
      </c>
    </row>
    <row r="146" spans="1:11" x14ac:dyDescent="0.3">
      <c r="A146" s="213" t="s">
        <v>511</v>
      </c>
      <c r="B146" s="98" t="s">
        <v>512</v>
      </c>
      <c r="C146" s="95"/>
      <c r="D146" s="137"/>
      <c r="E146" s="214"/>
      <c r="F146" s="101">
        <v>1</v>
      </c>
      <c r="G146" s="102" t="s">
        <v>67</v>
      </c>
      <c r="I146" s="44" t="e">
        <f t="shared" si="6"/>
        <v>#N/A</v>
      </c>
      <c r="J146" s="44">
        <f t="shared" si="7"/>
        <v>0</v>
      </c>
      <c r="K146" s="44" t="e">
        <f t="shared" si="8"/>
        <v>#N/A</v>
      </c>
    </row>
    <row r="147" spans="1:11" x14ac:dyDescent="0.3">
      <c r="A147" s="213" t="s">
        <v>511</v>
      </c>
      <c r="B147" s="98" t="s">
        <v>512</v>
      </c>
      <c r="C147" s="95"/>
      <c r="D147" s="137"/>
      <c r="E147" s="214"/>
      <c r="F147" s="101">
        <v>1</v>
      </c>
      <c r="G147" s="102" t="s">
        <v>67</v>
      </c>
      <c r="I147" s="44" t="e">
        <f t="shared" si="6"/>
        <v>#N/A</v>
      </c>
      <c r="J147" s="44">
        <f t="shared" si="7"/>
        <v>0</v>
      </c>
      <c r="K147" s="44" t="e">
        <f t="shared" si="8"/>
        <v>#N/A</v>
      </c>
    </row>
    <row r="148" spans="1:11" x14ac:dyDescent="0.3">
      <c r="A148" s="213" t="s">
        <v>511</v>
      </c>
      <c r="B148" s="98" t="s">
        <v>512</v>
      </c>
      <c r="C148" s="95"/>
      <c r="D148" s="137"/>
      <c r="E148" s="214"/>
      <c r="F148" s="101">
        <v>1</v>
      </c>
      <c r="G148" s="102" t="s">
        <v>67</v>
      </c>
      <c r="I148" s="44" t="e">
        <f t="shared" si="6"/>
        <v>#N/A</v>
      </c>
      <c r="J148" s="44">
        <f t="shared" si="7"/>
        <v>0</v>
      </c>
      <c r="K148" s="44" t="e">
        <f t="shared" si="8"/>
        <v>#N/A</v>
      </c>
    </row>
    <row r="149" spans="1:11" ht="50.25" customHeight="1" x14ac:dyDescent="0.3">
      <c r="A149" s="213" t="s">
        <v>511</v>
      </c>
      <c r="B149" s="98" t="s">
        <v>512</v>
      </c>
      <c r="C149" s="95"/>
      <c r="D149" s="137"/>
      <c r="E149" s="214"/>
      <c r="F149" s="101">
        <v>1</v>
      </c>
      <c r="G149" s="102" t="s">
        <v>67</v>
      </c>
      <c r="I149" s="44" t="e">
        <f t="shared" si="6"/>
        <v>#N/A</v>
      </c>
      <c r="J149" s="44">
        <f t="shared" si="7"/>
        <v>0</v>
      </c>
      <c r="K149" s="44" t="e">
        <f t="shared" si="8"/>
        <v>#N/A</v>
      </c>
    </row>
    <row r="150" spans="1:11" ht="15" customHeight="1" x14ac:dyDescent="0.3">
      <c r="A150" s="213" t="s">
        <v>511</v>
      </c>
      <c r="B150" s="98" t="s">
        <v>512</v>
      </c>
      <c r="C150" s="95"/>
      <c r="D150" s="137"/>
      <c r="E150" s="214"/>
      <c r="F150" s="101">
        <v>1</v>
      </c>
      <c r="G150" s="102" t="s">
        <v>67</v>
      </c>
      <c r="I150" s="44" t="e">
        <f t="shared" si="6"/>
        <v>#N/A</v>
      </c>
      <c r="J150" s="44">
        <f t="shared" si="7"/>
        <v>0</v>
      </c>
      <c r="K150" s="44" t="e">
        <f t="shared" si="8"/>
        <v>#N/A</v>
      </c>
    </row>
    <row r="151" spans="1:11" ht="30" customHeight="1" x14ac:dyDescent="0.3">
      <c r="A151" s="213" t="s">
        <v>511</v>
      </c>
      <c r="B151" s="98" t="s">
        <v>512</v>
      </c>
      <c r="C151" s="95"/>
      <c r="D151" s="137"/>
      <c r="E151" s="214"/>
      <c r="F151" s="101">
        <v>1</v>
      </c>
      <c r="G151" s="102" t="s">
        <v>67</v>
      </c>
      <c r="I151" s="44" t="e">
        <f t="shared" si="6"/>
        <v>#N/A</v>
      </c>
      <c r="J151" s="44">
        <f t="shared" si="7"/>
        <v>0</v>
      </c>
      <c r="K151" s="44" t="e">
        <f t="shared" si="8"/>
        <v>#N/A</v>
      </c>
    </row>
    <row r="152" spans="1:11" x14ac:dyDescent="0.3">
      <c r="A152" s="213" t="s">
        <v>511</v>
      </c>
      <c r="B152" s="98" t="s">
        <v>512</v>
      </c>
      <c r="C152" s="95"/>
      <c r="D152" s="137"/>
      <c r="E152" s="214"/>
      <c r="F152" s="101">
        <v>1</v>
      </c>
      <c r="G152" s="102" t="s">
        <v>67</v>
      </c>
      <c r="I152" s="44" t="e">
        <f t="shared" si="6"/>
        <v>#N/A</v>
      </c>
      <c r="J152" s="44">
        <f t="shared" si="7"/>
        <v>0</v>
      </c>
      <c r="K152" s="44" t="e">
        <f t="shared" si="8"/>
        <v>#N/A</v>
      </c>
    </row>
    <row r="153" spans="1:11" x14ac:dyDescent="0.3">
      <c r="A153" s="213" t="s">
        <v>511</v>
      </c>
      <c r="B153" s="98" t="s">
        <v>512</v>
      </c>
      <c r="C153" s="95"/>
      <c r="D153" s="137"/>
      <c r="E153" s="214"/>
      <c r="F153" s="101">
        <v>1</v>
      </c>
      <c r="G153" s="102" t="s">
        <v>67</v>
      </c>
      <c r="I153" s="44" t="e">
        <f t="shared" si="6"/>
        <v>#N/A</v>
      </c>
      <c r="J153" s="44">
        <f t="shared" si="7"/>
        <v>0</v>
      </c>
      <c r="K153" s="44" t="e">
        <f t="shared" si="8"/>
        <v>#N/A</v>
      </c>
    </row>
    <row r="154" spans="1:11" x14ac:dyDescent="0.3">
      <c r="A154" s="213" t="s">
        <v>511</v>
      </c>
      <c r="B154" s="98" t="s">
        <v>512</v>
      </c>
      <c r="C154" s="95"/>
      <c r="D154" s="137"/>
      <c r="E154" s="214"/>
      <c r="F154" s="101">
        <v>1</v>
      </c>
      <c r="G154" s="102" t="s">
        <v>67</v>
      </c>
      <c r="I154" s="44" t="e">
        <f t="shared" si="6"/>
        <v>#N/A</v>
      </c>
      <c r="J154" s="44">
        <f t="shared" si="7"/>
        <v>0</v>
      </c>
      <c r="K154" s="44" t="e">
        <f t="shared" si="8"/>
        <v>#N/A</v>
      </c>
    </row>
    <row r="155" spans="1:11" ht="15" customHeight="1" x14ac:dyDescent="0.3">
      <c r="A155" s="213" t="s">
        <v>511</v>
      </c>
      <c r="B155" s="98" t="s">
        <v>512</v>
      </c>
      <c r="C155" s="95"/>
      <c r="D155" s="137"/>
      <c r="E155" s="214"/>
      <c r="F155" s="101">
        <v>1</v>
      </c>
      <c r="G155" s="102" t="s">
        <v>67</v>
      </c>
      <c r="I155" s="44" t="e">
        <f t="shared" si="6"/>
        <v>#N/A</v>
      </c>
      <c r="J155" s="44">
        <f t="shared" si="7"/>
        <v>0</v>
      </c>
      <c r="K155" s="44" t="e">
        <f t="shared" si="8"/>
        <v>#N/A</v>
      </c>
    </row>
    <row r="156" spans="1:11" x14ac:dyDescent="0.3">
      <c r="A156" s="213" t="s">
        <v>511</v>
      </c>
      <c r="B156" s="98" t="s">
        <v>512</v>
      </c>
      <c r="C156" s="95"/>
      <c r="D156" s="137"/>
      <c r="E156" s="214"/>
      <c r="F156" s="101">
        <v>1</v>
      </c>
      <c r="G156" s="102" t="s">
        <v>67</v>
      </c>
      <c r="I156" s="44" t="e">
        <f t="shared" si="6"/>
        <v>#N/A</v>
      </c>
      <c r="J156" s="44">
        <f t="shared" si="7"/>
        <v>0</v>
      </c>
      <c r="K156" s="44" t="e">
        <f t="shared" si="8"/>
        <v>#N/A</v>
      </c>
    </row>
    <row r="157" spans="1:11" x14ac:dyDescent="0.3">
      <c r="A157" s="213" t="s">
        <v>511</v>
      </c>
      <c r="B157" s="98" t="s">
        <v>512</v>
      </c>
      <c r="C157" s="95"/>
      <c r="D157" s="137"/>
      <c r="E157" s="214"/>
      <c r="F157" s="101">
        <v>1</v>
      </c>
      <c r="G157" s="102" t="s">
        <v>67</v>
      </c>
      <c r="I157" s="44" t="e">
        <f t="shared" si="6"/>
        <v>#N/A</v>
      </c>
      <c r="J157" s="44">
        <f t="shared" si="7"/>
        <v>0</v>
      </c>
      <c r="K157" s="44" t="e">
        <f t="shared" si="8"/>
        <v>#N/A</v>
      </c>
    </row>
    <row r="158" spans="1:11" x14ac:dyDescent="0.3">
      <c r="A158" s="213" t="s">
        <v>511</v>
      </c>
      <c r="B158" s="98" t="s">
        <v>512</v>
      </c>
      <c r="C158" s="95"/>
      <c r="D158" s="137"/>
      <c r="E158" s="214"/>
      <c r="F158" s="101">
        <v>1</v>
      </c>
      <c r="G158" s="102" t="s">
        <v>67</v>
      </c>
      <c r="I158" s="44" t="e">
        <f t="shared" si="6"/>
        <v>#N/A</v>
      </c>
      <c r="J158" s="44">
        <f t="shared" si="7"/>
        <v>0</v>
      </c>
      <c r="K158" s="44" t="e">
        <f t="shared" si="8"/>
        <v>#N/A</v>
      </c>
    </row>
    <row r="159" spans="1:11" ht="15" customHeight="1" x14ac:dyDescent="0.3">
      <c r="A159" s="213" t="s">
        <v>511</v>
      </c>
      <c r="B159" s="98" t="s">
        <v>512</v>
      </c>
      <c r="C159" s="95"/>
      <c r="D159" s="137"/>
      <c r="E159" s="214"/>
      <c r="F159" s="101">
        <v>1</v>
      </c>
      <c r="G159" s="102" t="s">
        <v>67</v>
      </c>
      <c r="I159" s="44" t="e">
        <f t="shared" si="6"/>
        <v>#N/A</v>
      </c>
      <c r="J159" s="44">
        <f t="shared" si="7"/>
        <v>0</v>
      </c>
      <c r="K159" s="44" t="e">
        <f t="shared" si="8"/>
        <v>#N/A</v>
      </c>
    </row>
    <row r="160" spans="1:11" x14ac:dyDescent="0.3">
      <c r="A160" s="213" t="s">
        <v>511</v>
      </c>
      <c r="B160" s="98" t="s">
        <v>512</v>
      </c>
      <c r="C160" s="95"/>
      <c r="D160" s="137"/>
      <c r="E160" s="214"/>
      <c r="F160" s="101">
        <v>1</v>
      </c>
      <c r="G160" s="102" t="s">
        <v>67</v>
      </c>
      <c r="I160" s="44" t="e">
        <f t="shared" si="6"/>
        <v>#N/A</v>
      </c>
      <c r="J160" s="44">
        <f t="shared" si="7"/>
        <v>0</v>
      </c>
      <c r="K160" s="44" t="e">
        <f t="shared" si="8"/>
        <v>#N/A</v>
      </c>
    </row>
    <row r="161" spans="1:11" x14ac:dyDescent="0.3">
      <c r="A161" s="213" t="s">
        <v>511</v>
      </c>
      <c r="B161" s="98" t="s">
        <v>512</v>
      </c>
      <c r="C161" s="95"/>
      <c r="D161" s="137"/>
      <c r="E161" s="214"/>
      <c r="F161" s="101">
        <v>1</v>
      </c>
      <c r="G161" s="102" t="s">
        <v>67</v>
      </c>
      <c r="I161" s="44" t="e">
        <f t="shared" si="6"/>
        <v>#N/A</v>
      </c>
      <c r="J161" s="44">
        <f t="shared" si="7"/>
        <v>0</v>
      </c>
      <c r="K161" s="44" t="e">
        <f t="shared" si="8"/>
        <v>#N/A</v>
      </c>
    </row>
    <row r="162" spans="1:11" x14ac:dyDescent="0.3">
      <c r="A162" s="213" t="s">
        <v>511</v>
      </c>
      <c r="B162" s="98" t="s">
        <v>512</v>
      </c>
      <c r="C162" s="95"/>
      <c r="D162" s="137"/>
      <c r="E162" s="214"/>
      <c r="F162" s="101">
        <v>1</v>
      </c>
      <c r="G162" s="102" t="s">
        <v>67</v>
      </c>
      <c r="I162" s="44" t="e">
        <f t="shared" si="6"/>
        <v>#N/A</v>
      </c>
      <c r="J162" s="44">
        <f t="shared" si="7"/>
        <v>0</v>
      </c>
      <c r="K162" s="44" t="e">
        <f t="shared" si="8"/>
        <v>#N/A</v>
      </c>
    </row>
    <row r="163" spans="1:11" x14ac:dyDescent="0.3">
      <c r="A163" s="213" t="s">
        <v>511</v>
      </c>
      <c r="B163" s="98" t="s">
        <v>512</v>
      </c>
      <c r="C163" s="95"/>
      <c r="D163" s="137"/>
      <c r="E163" s="214"/>
      <c r="F163" s="101">
        <v>1</v>
      </c>
      <c r="G163" s="102" t="s">
        <v>67</v>
      </c>
      <c r="I163" s="44" t="e">
        <f t="shared" si="6"/>
        <v>#N/A</v>
      </c>
      <c r="J163" s="44">
        <f t="shared" si="7"/>
        <v>0</v>
      </c>
      <c r="K163" s="44" t="e">
        <f t="shared" si="8"/>
        <v>#N/A</v>
      </c>
    </row>
    <row r="164" spans="1:11" x14ac:dyDescent="0.3">
      <c r="A164" s="213" t="s">
        <v>511</v>
      </c>
      <c r="B164" s="98" t="s">
        <v>512</v>
      </c>
      <c r="C164" s="95"/>
      <c r="D164" s="137"/>
      <c r="E164" s="214"/>
      <c r="F164" s="101">
        <v>1</v>
      </c>
      <c r="G164" s="102" t="s">
        <v>67</v>
      </c>
      <c r="I164" s="44" t="e">
        <f t="shared" si="6"/>
        <v>#N/A</v>
      </c>
      <c r="J164" s="44">
        <f t="shared" si="7"/>
        <v>0</v>
      </c>
      <c r="K164" s="44" t="e">
        <f t="shared" si="8"/>
        <v>#N/A</v>
      </c>
    </row>
    <row r="165" spans="1:11" ht="15" customHeight="1" x14ac:dyDescent="0.3">
      <c r="A165" s="213" t="s">
        <v>511</v>
      </c>
      <c r="B165" s="98" t="s">
        <v>512</v>
      </c>
      <c r="C165" s="95"/>
      <c r="D165" s="137"/>
      <c r="E165" s="214"/>
      <c r="F165" s="101">
        <v>1</v>
      </c>
      <c r="G165" s="102" t="s">
        <v>67</v>
      </c>
      <c r="I165" s="44" t="e">
        <f t="shared" si="6"/>
        <v>#N/A</v>
      </c>
      <c r="J165" s="44">
        <f t="shared" si="7"/>
        <v>0</v>
      </c>
      <c r="K165" s="44" t="e">
        <f t="shared" si="8"/>
        <v>#N/A</v>
      </c>
    </row>
    <row r="166" spans="1:11" x14ac:dyDescent="0.3">
      <c r="A166" s="213" t="s">
        <v>511</v>
      </c>
      <c r="B166" s="98" t="s">
        <v>512</v>
      </c>
      <c r="C166" s="95"/>
      <c r="D166" s="137"/>
      <c r="E166" s="214"/>
      <c r="F166" s="101">
        <v>1</v>
      </c>
      <c r="G166" s="102" t="s">
        <v>67</v>
      </c>
      <c r="I166" s="44" t="e">
        <f t="shared" si="6"/>
        <v>#N/A</v>
      </c>
      <c r="J166" s="44">
        <f t="shared" si="7"/>
        <v>0</v>
      </c>
      <c r="K166" s="44" t="e">
        <f t="shared" si="8"/>
        <v>#N/A</v>
      </c>
    </row>
    <row r="167" spans="1:11" x14ac:dyDescent="0.3">
      <c r="A167" s="213" t="s">
        <v>511</v>
      </c>
      <c r="B167" s="98" t="s">
        <v>512</v>
      </c>
      <c r="C167" s="95"/>
      <c r="D167" s="137"/>
      <c r="E167" s="214"/>
      <c r="F167" s="101">
        <v>1</v>
      </c>
      <c r="G167" s="102" t="s">
        <v>67</v>
      </c>
      <c r="I167" s="44" t="e">
        <f t="shared" si="6"/>
        <v>#N/A</v>
      </c>
      <c r="J167" s="44">
        <f t="shared" si="7"/>
        <v>0</v>
      </c>
      <c r="K167" s="44" t="e">
        <f t="shared" si="8"/>
        <v>#N/A</v>
      </c>
    </row>
    <row r="168" spans="1:11" x14ac:dyDescent="0.3">
      <c r="A168" s="213" t="s">
        <v>511</v>
      </c>
      <c r="B168" s="98" t="s">
        <v>512</v>
      </c>
      <c r="C168" s="95"/>
      <c r="D168" s="137"/>
      <c r="E168" s="214"/>
      <c r="F168" s="101">
        <v>1</v>
      </c>
      <c r="G168" s="102" t="s">
        <v>67</v>
      </c>
      <c r="I168" s="44" t="e">
        <f t="shared" si="6"/>
        <v>#N/A</v>
      </c>
      <c r="J168" s="44">
        <f t="shared" si="7"/>
        <v>0</v>
      </c>
      <c r="K168" s="44" t="e">
        <f t="shared" si="8"/>
        <v>#N/A</v>
      </c>
    </row>
    <row r="169" spans="1:11" x14ac:dyDescent="0.3">
      <c r="A169" s="213" t="s">
        <v>511</v>
      </c>
      <c r="B169" s="98" t="s">
        <v>512</v>
      </c>
      <c r="C169" s="95"/>
      <c r="D169" s="137"/>
      <c r="E169" s="214"/>
      <c r="F169" s="101">
        <v>1</v>
      </c>
      <c r="G169" s="102" t="s">
        <v>67</v>
      </c>
      <c r="I169" s="44" t="e">
        <f t="shared" si="6"/>
        <v>#N/A</v>
      </c>
      <c r="J169" s="44">
        <f t="shared" si="7"/>
        <v>0</v>
      </c>
      <c r="K169" s="44" t="e">
        <f t="shared" si="8"/>
        <v>#N/A</v>
      </c>
    </row>
    <row r="170" spans="1:11" ht="15" customHeight="1" x14ac:dyDescent="0.3">
      <c r="A170" s="213" t="s">
        <v>511</v>
      </c>
      <c r="B170" s="98" t="s">
        <v>512</v>
      </c>
      <c r="C170" s="95"/>
      <c r="D170" s="137"/>
      <c r="E170" s="214"/>
      <c r="F170" s="101">
        <v>1</v>
      </c>
      <c r="G170" s="102" t="s">
        <v>67</v>
      </c>
      <c r="I170" s="44" t="e">
        <f t="shared" si="6"/>
        <v>#N/A</v>
      </c>
      <c r="J170" s="44">
        <f t="shared" si="7"/>
        <v>0</v>
      </c>
      <c r="K170" s="44" t="e">
        <f t="shared" si="8"/>
        <v>#N/A</v>
      </c>
    </row>
    <row r="171" spans="1:11" x14ac:dyDescent="0.3">
      <c r="A171" s="213" t="s">
        <v>511</v>
      </c>
      <c r="B171" s="98" t="s">
        <v>512</v>
      </c>
      <c r="C171" s="95"/>
      <c r="D171" s="137"/>
      <c r="E171" s="214"/>
      <c r="F171" s="101">
        <v>1</v>
      </c>
      <c r="G171" s="102" t="s">
        <v>67</v>
      </c>
      <c r="I171" s="44" t="e">
        <f t="shared" si="6"/>
        <v>#N/A</v>
      </c>
      <c r="J171" s="44">
        <f t="shared" si="7"/>
        <v>0</v>
      </c>
      <c r="K171" s="44" t="e">
        <f t="shared" si="8"/>
        <v>#N/A</v>
      </c>
    </row>
    <row r="172" spans="1:11" ht="15" customHeight="1" x14ac:dyDescent="0.3">
      <c r="A172" s="213" t="s">
        <v>511</v>
      </c>
      <c r="B172" s="98" t="s">
        <v>512</v>
      </c>
      <c r="C172" s="95"/>
      <c r="D172" s="137"/>
      <c r="E172" s="214"/>
      <c r="F172" s="101">
        <v>1</v>
      </c>
      <c r="G172" s="102" t="s">
        <v>67</v>
      </c>
      <c r="I172" s="44" t="e">
        <f t="shared" si="6"/>
        <v>#N/A</v>
      </c>
      <c r="J172" s="44">
        <f t="shared" si="7"/>
        <v>0</v>
      </c>
      <c r="K172" s="44" t="e">
        <f t="shared" si="8"/>
        <v>#N/A</v>
      </c>
    </row>
    <row r="173" spans="1:11" x14ac:dyDescent="0.3">
      <c r="A173" s="213" t="s">
        <v>511</v>
      </c>
      <c r="B173" s="98" t="s">
        <v>512</v>
      </c>
      <c r="C173" s="95"/>
      <c r="D173" s="137"/>
      <c r="E173" s="214"/>
      <c r="F173" s="101">
        <v>1</v>
      </c>
      <c r="G173" s="102" t="s">
        <v>67</v>
      </c>
      <c r="I173" s="44" t="e">
        <f t="shared" si="6"/>
        <v>#N/A</v>
      </c>
      <c r="J173" s="44">
        <f t="shared" si="7"/>
        <v>0</v>
      </c>
      <c r="K173" s="44" t="e">
        <f t="shared" si="8"/>
        <v>#N/A</v>
      </c>
    </row>
    <row r="174" spans="1:11" x14ac:dyDescent="0.3">
      <c r="A174" s="213" t="s">
        <v>511</v>
      </c>
      <c r="B174" s="98" t="s">
        <v>512</v>
      </c>
      <c r="C174" s="95"/>
      <c r="D174" s="137"/>
      <c r="E174" s="214"/>
      <c r="F174" s="101">
        <v>1</v>
      </c>
      <c r="G174" s="102" t="s">
        <v>67</v>
      </c>
      <c r="I174" s="44" t="e">
        <f t="shared" si="6"/>
        <v>#N/A</v>
      </c>
      <c r="J174" s="44">
        <f t="shared" si="7"/>
        <v>0</v>
      </c>
      <c r="K174" s="44" t="e">
        <f t="shared" si="8"/>
        <v>#N/A</v>
      </c>
    </row>
    <row r="175" spans="1:11" x14ac:dyDescent="0.3">
      <c r="A175" s="213" t="s">
        <v>511</v>
      </c>
      <c r="B175" s="98" t="s">
        <v>512</v>
      </c>
      <c r="C175" s="95"/>
      <c r="D175" s="137"/>
      <c r="E175" s="214"/>
      <c r="F175" s="101">
        <v>1</v>
      </c>
      <c r="G175" s="102" t="s">
        <v>67</v>
      </c>
      <c r="I175" s="44" t="e">
        <f t="shared" si="6"/>
        <v>#N/A</v>
      </c>
      <c r="J175" s="44">
        <f t="shared" si="7"/>
        <v>0</v>
      </c>
      <c r="K175" s="44" t="e">
        <f t="shared" si="8"/>
        <v>#N/A</v>
      </c>
    </row>
    <row r="176" spans="1:11" x14ac:dyDescent="0.3">
      <c r="A176" s="213" t="s">
        <v>511</v>
      </c>
      <c r="B176" s="98" t="s">
        <v>512</v>
      </c>
      <c r="C176" s="95"/>
      <c r="D176" s="137"/>
      <c r="E176" s="214"/>
      <c r="F176" s="101">
        <v>1</v>
      </c>
      <c r="G176" s="102" t="s">
        <v>67</v>
      </c>
      <c r="I176" s="44" t="e">
        <f t="shared" si="6"/>
        <v>#N/A</v>
      </c>
      <c r="J176" s="44">
        <f t="shared" si="7"/>
        <v>0</v>
      </c>
      <c r="K176" s="44" t="e">
        <f t="shared" si="8"/>
        <v>#N/A</v>
      </c>
    </row>
    <row r="177" spans="1:11" x14ac:dyDescent="0.3">
      <c r="A177" s="213" t="s">
        <v>511</v>
      </c>
      <c r="B177" s="98" t="s">
        <v>512</v>
      </c>
      <c r="C177" s="95"/>
      <c r="D177" s="137"/>
      <c r="E177" s="214"/>
      <c r="F177" s="101">
        <v>1</v>
      </c>
      <c r="G177" s="102" t="s">
        <v>67</v>
      </c>
      <c r="I177" s="44" t="e">
        <f t="shared" si="6"/>
        <v>#N/A</v>
      </c>
      <c r="J177" s="44">
        <f t="shared" si="7"/>
        <v>0</v>
      </c>
      <c r="K177" s="44" t="e">
        <f t="shared" si="8"/>
        <v>#N/A</v>
      </c>
    </row>
    <row r="178" spans="1:11" x14ac:dyDescent="0.3">
      <c r="A178" s="213" t="s">
        <v>511</v>
      </c>
      <c r="B178" s="98" t="s">
        <v>512</v>
      </c>
      <c r="C178" s="95"/>
      <c r="D178" s="137"/>
      <c r="E178" s="214"/>
      <c r="F178" s="101">
        <v>1</v>
      </c>
      <c r="G178" s="102" t="s">
        <v>67</v>
      </c>
      <c r="I178" s="44" t="e">
        <f t="shared" si="6"/>
        <v>#N/A</v>
      </c>
      <c r="J178" s="44">
        <f t="shared" si="7"/>
        <v>0</v>
      </c>
      <c r="K178" s="44" t="e">
        <f t="shared" si="8"/>
        <v>#N/A</v>
      </c>
    </row>
    <row r="179" spans="1:11" ht="15" customHeight="1" x14ac:dyDescent="0.3">
      <c r="A179" s="213" t="s">
        <v>511</v>
      </c>
      <c r="B179" s="98" t="s">
        <v>512</v>
      </c>
      <c r="C179" s="95"/>
      <c r="D179" s="137"/>
      <c r="E179" s="214"/>
      <c r="F179" s="101">
        <v>1</v>
      </c>
      <c r="G179" s="102" t="s">
        <v>67</v>
      </c>
      <c r="I179" s="44" t="e">
        <f t="shared" si="6"/>
        <v>#N/A</v>
      </c>
      <c r="J179" s="44">
        <f t="shared" si="7"/>
        <v>0</v>
      </c>
      <c r="K179" s="44" t="e">
        <f t="shared" si="8"/>
        <v>#N/A</v>
      </c>
    </row>
    <row r="180" spans="1:11" x14ac:dyDescent="0.3">
      <c r="A180" s="213" t="s">
        <v>511</v>
      </c>
      <c r="B180" s="98" t="s">
        <v>512</v>
      </c>
      <c r="C180" s="95"/>
      <c r="D180" s="137"/>
      <c r="E180" s="214"/>
      <c r="F180" s="101">
        <v>1</v>
      </c>
      <c r="G180" s="102" t="s">
        <v>67</v>
      </c>
      <c r="I180" s="44" t="e">
        <f t="shared" si="6"/>
        <v>#N/A</v>
      </c>
      <c r="J180" s="44">
        <f t="shared" si="7"/>
        <v>0</v>
      </c>
      <c r="K180" s="44" t="e">
        <f t="shared" si="8"/>
        <v>#N/A</v>
      </c>
    </row>
    <row r="181" spans="1:11" ht="30" customHeight="1" x14ac:dyDescent="0.3">
      <c r="A181" s="213" t="s">
        <v>511</v>
      </c>
      <c r="B181" s="98" t="s">
        <v>512</v>
      </c>
      <c r="C181" s="95"/>
      <c r="D181" s="137"/>
      <c r="E181" s="214"/>
      <c r="F181" s="101">
        <v>1</v>
      </c>
      <c r="G181" s="102" t="s">
        <v>67</v>
      </c>
      <c r="I181" s="44" t="e">
        <f t="shared" si="6"/>
        <v>#N/A</v>
      </c>
      <c r="J181" s="44">
        <f t="shared" si="7"/>
        <v>0</v>
      </c>
      <c r="K181" s="44" t="e">
        <f t="shared" si="8"/>
        <v>#N/A</v>
      </c>
    </row>
    <row r="182" spans="1:11" x14ac:dyDescent="0.3">
      <c r="A182" s="213" t="s">
        <v>511</v>
      </c>
      <c r="B182" s="98" t="s">
        <v>512</v>
      </c>
      <c r="C182" s="95"/>
      <c r="D182" s="137"/>
      <c r="E182" s="214"/>
      <c r="F182" s="101">
        <v>1</v>
      </c>
      <c r="G182" s="102" t="s">
        <v>67</v>
      </c>
      <c r="I182" s="44" t="e">
        <f t="shared" si="6"/>
        <v>#N/A</v>
      </c>
      <c r="J182" s="44">
        <f t="shared" si="7"/>
        <v>0</v>
      </c>
      <c r="K182" s="44" t="e">
        <f t="shared" si="8"/>
        <v>#N/A</v>
      </c>
    </row>
    <row r="183" spans="1:11" x14ac:dyDescent="0.3">
      <c r="A183" s="213" t="s">
        <v>511</v>
      </c>
      <c r="B183" s="98" t="s">
        <v>512</v>
      </c>
      <c r="C183" s="95"/>
      <c r="D183" s="137"/>
      <c r="E183" s="214"/>
      <c r="F183" s="101">
        <v>1</v>
      </c>
      <c r="G183" s="102" t="s">
        <v>67</v>
      </c>
      <c r="I183" s="44" t="e">
        <f t="shared" si="6"/>
        <v>#N/A</v>
      </c>
      <c r="J183" s="44">
        <f t="shared" si="7"/>
        <v>0</v>
      </c>
      <c r="K183" s="44" t="e">
        <f t="shared" si="8"/>
        <v>#N/A</v>
      </c>
    </row>
    <row r="184" spans="1:11" ht="15" customHeight="1" x14ac:dyDescent="0.3">
      <c r="A184" s="213" t="s">
        <v>511</v>
      </c>
      <c r="B184" s="98" t="s">
        <v>512</v>
      </c>
      <c r="C184" s="95"/>
      <c r="D184" s="137"/>
      <c r="E184" s="214"/>
      <c r="F184" s="101">
        <v>1</v>
      </c>
      <c r="G184" s="102" t="s">
        <v>67</v>
      </c>
      <c r="I184" s="44" t="e">
        <f t="shared" si="6"/>
        <v>#N/A</v>
      </c>
      <c r="J184" s="44">
        <f t="shared" si="7"/>
        <v>0</v>
      </c>
      <c r="K184" s="44" t="e">
        <f t="shared" si="8"/>
        <v>#N/A</v>
      </c>
    </row>
    <row r="185" spans="1:11" x14ac:dyDescent="0.3">
      <c r="A185" s="213" t="s">
        <v>511</v>
      </c>
      <c r="B185" s="98" t="s">
        <v>512</v>
      </c>
      <c r="C185" s="95"/>
      <c r="D185" s="137"/>
      <c r="E185" s="214"/>
      <c r="F185" s="101">
        <v>1</v>
      </c>
      <c r="G185" s="102" t="s">
        <v>67</v>
      </c>
      <c r="I185" s="44" t="e">
        <f t="shared" si="6"/>
        <v>#N/A</v>
      </c>
      <c r="J185" s="44">
        <f t="shared" si="7"/>
        <v>0</v>
      </c>
      <c r="K185" s="44" t="e">
        <f t="shared" si="8"/>
        <v>#N/A</v>
      </c>
    </row>
    <row r="186" spans="1:11" ht="30" customHeight="1" x14ac:dyDescent="0.3">
      <c r="A186" s="213" t="s">
        <v>511</v>
      </c>
      <c r="B186" s="98" t="s">
        <v>512</v>
      </c>
      <c r="C186" s="95"/>
      <c r="D186" s="137"/>
      <c r="E186" s="214"/>
      <c r="F186" s="101">
        <v>1</v>
      </c>
      <c r="G186" s="102" t="s">
        <v>67</v>
      </c>
      <c r="I186" s="44" t="e">
        <f t="shared" si="6"/>
        <v>#N/A</v>
      </c>
      <c r="J186" s="44">
        <f t="shared" si="7"/>
        <v>0</v>
      </c>
      <c r="K186" s="44" t="e">
        <f t="shared" si="8"/>
        <v>#N/A</v>
      </c>
    </row>
    <row r="187" spans="1:11" ht="15" customHeight="1" x14ac:dyDescent="0.3">
      <c r="A187" s="213" t="s">
        <v>511</v>
      </c>
      <c r="B187" s="98" t="s">
        <v>512</v>
      </c>
      <c r="C187" s="95"/>
      <c r="D187" s="137"/>
      <c r="E187" s="214"/>
      <c r="F187" s="101">
        <v>1</v>
      </c>
      <c r="G187" s="102" t="s">
        <v>67</v>
      </c>
      <c r="I187" s="44" t="e">
        <f t="shared" si="6"/>
        <v>#N/A</v>
      </c>
      <c r="J187" s="44">
        <f t="shared" si="7"/>
        <v>0</v>
      </c>
      <c r="K187" s="44" t="e">
        <f t="shared" si="8"/>
        <v>#N/A</v>
      </c>
    </row>
    <row r="188" spans="1:11" ht="30" customHeight="1" x14ac:dyDescent="0.3">
      <c r="A188" s="213" t="s">
        <v>511</v>
      </c>
      <c r="B188" s="98" t="s">
        <v>512</v>
      </c>
      <c r="C188" s="95"/>
      <c r="D188" s="137"/>
      <c r="E188" s="214"/>
      <c r="F188" s="101">
        <v>1</v>
      </c>
      <c r="G188" s="102" t="s">
        <v>67</v>
      </c>
      <c r="I188" s="44" t="e">
        <f t="shared" si="6"/>
        <v>#N/A</v>
      </c>
      <c r="J188" s="44">
        <f t="shared" si="7"/>
        <v>0</v>
      </c>
      <c r="K188" s="44" t="e">
        <f t="shared" si="8"/>
        <v>#N/A</v>
      </c>
    </row>
    <row r="189" spans="1:11" x14ac:dyDescent="0.3">
      <c r="A189" s="213" t="s">
        <v>511</v>
      </c>
      <c r="B189" s="98" t="s">
        <v>512</v>
      </c>
      <c r="C189" s="95"/>
      <c r="D189" s="137"/>
      <c r="E189" s="214"/>
      <c r="F189" s="101">
        <v>1</v>
      </c>
      <c r="G189" s="102" t="s">
        <v>67</v>
      </c>
      <c r="I189" s="44" t="e">
        <f t="shared" si="6"/>
        <v>#N/A</v>
      </c>
      <c r="J189" s="44">
        <f t="shared" si="7"/>
        <v>0</v>
      </c>
      <c r="K189" s="44" t="e">
        <f t="shared" si="8"/>
        <v>#N/A</v>
      </c>
    </row>
    <row r="190" spans="1:11" x14ac:dyDescent="0.3">
      <c r="A190" s="213" t="s">
        <v>511</v>
      </c>
      <c r="B190" s="98" t="s">
        <v>512</v>
      </c>
      <c r="C190" s="95"/>
      <c r="D190" s="137"/>
      <c r="E190" s="214"/>
      <c r="F190" s="101">
        <v>1</v>
      </c>
      <c r="G190" s="102" t="s">
        <v>67</v>
      </c>
      <c r="I190" s="44" t="e">
        <f t="shared" si="6"/>
        <v>#N/A</v>
      </c>
      <c r="J190" s="44">
        <f t="shared" si="7"/>
        <v>0</v>
      </c>
      <c r="K190" s="44" t="e">
        <f t="shared" si="8"/>
        <v>#N/A</v>
      </c>
    </row>
    <row r="191" spans="1:11" ht="15" customHeight="1" x14ac:dyDescent="0.3">
      <c r="A191" s="213" t="s">
        <v>511</v>
      </c>
      <c r="B191" s="98" t="s">
        <v>512</v>
      </c>
      <c r="C191" s="95"/>
      <c r="D191" s="137"/>
      <c r="E191" s="214"/>
      <c r="F191" s="101">
        <v>1</v>
      </c>
      <c r="G191" s="102" t="s">
        <v>67</v>
      </c>
      <c r="I191" s="44" t="e">
        <f t="shared" si="6"/>
        <v>#N/A</v>
      </c>
      <c r="J191" s="44">
        <f t="shared" si="7"/>
        <v>0</v>
      </c>
      <c r="K191" s="44" t="e">
        <f t="shared" si="8"/>
        <v>#N/A</v>
      </c>
    </row>
    <row r="192" spans="1:11" x14ac:dyDescent="0.3">
      <c r="A192" s="213" t="s">
        <v>511</v>
      </c>
      <c r="B192" s="98" t="s">
        <v>512</v>
      </c>
      <c r="C192" s="95"/>
      <c r="D192" s="137"/>
      <c r="E192" s="214"/>
      <c r="F192" s="101">
        <v>1</v>
      </c>
      <c r="G192" s="102" t="s">
        <v>67</v>
      </c>
      <c r="I192" s="44" t="e">
        <f t="shared" si="6"/>
        <v>#N/A</v>
      </c>
      <c r="J192" s="44">
        <f t="shared" si="7"/>
        <v>0</v>
      </c>
      <c r="K192" s="44" t="e">
        <f t="shared" si="8"/>
        <v>#N/A</v>
      </c>
    </row>
    <row r="193" spans="1:11" x14ac:dyDescent="0.3">
      <c r="A193" s="213" t="s">
        <v>511</v>
      </c>
      <c r="B193" s="98" t="s">
        <v>512</v>
      </c>
      <c r="C193" s="95"/>
      <c r="D193" s="137"/>
      <c r="E193" s="214"/>
      <c r="F193" s="101">
        <v>1</v>
      </c>
      <c r="G193" s="102" t="s">
        <v>67</v>
      </c>
      <c r="I193" s="44" t="e">
        <f t="shared" si="6"/>
        <v>#N/A</v>
      </c>
      <c r="J193" s="44">
        <f t="shared" si="7"/>
        <v>0</v>
      </c>
      <c r="K193" s="44" t="e">
        <f t="shared" si="8"/>
        <v>#N/A</v>
      </c>
    </row>
    <row r="194" spans="1:11" x14ac:dyDescent="0.3">
      <c r="A194" s="213" t="s">
        <v>511</v>
      </c>
      <c r="B194" s="98" t="s">
        <v>512</v>
      </c>
      <c r="C194" s="95"/>
      <c r="D194" s="137"/>
      <c r="E194" s="214"/>
      <c r="F194" s="101">
        <v>1</v>
      </c>
      <c r="G194" s="102" t="s">
        <v>67</v>
      </c>
      <c r="I194" s="44" t="e">
        <f t="shared" si="6"/>
        <v>#N/A</v>
      </c>
      <c r="J194" s="44">
        <f t="shared" si="7"/>
        <v>0</v>
      </c>
      <c r="K194" s="44" t="e">
        <f t="shared" si="8"/>
        <v>#N/A</v>
      </c>
    </row>
    <row r="195" spans="1:11" ht="15" customHeight="1" x14ac:dyDescent="0.3">
      <c r="A195" s="213" t="s">
        <v>511</v>
      </c>
      <c r="B195" s="98" t="s">
        <v>512</v>
      </c>
      <c r="C195" s="95"/>
      <c r="D195" s="137"/>
      <c r="E195" s="214"/>
      <c r="F195" s="101">
        <v>1</v>
      </c>
      <c r="G195" s="102" t="s">
        <v>67</v>
      </c>
      <c r="I195" s="44" t="e">
        <f t="shared" ref="I195:I258" si="9">IF(NOT(ISBLANK($B195)),VLOOKUP($B195,specdata,2,FALSE()),"")</f>
        <v>#N/A</v>
      </c>
      <c r="J195" s="44">
        <f t="shared" ref="J195:J258" si="10">VLOOKUP(G195,AvailabilityData,2,FALSE())</f>
        <v>0</v>
      </c>
      <c r="K195" s="44" t="e">
        <f t="shared" ref="K195:K258" si="11">I195*J195</f>
        <v>#N/A</v>
      </c>
    </row>
    <row r="196" spans="1:11" x14ac:dyDescent="0.3">
      <c r="A196" s="213" t="s">
        <v>511</v>
      </c>
      <c r="B196" s="98" t="s">
        <v>512</v>
      </c>
      <c r="C196" s="95"/>
      <c r="D196" s="137"/>
      <c r="E196" s="214"/>
      <c r="F196" s="101">
        <v>1</v>
      </c>
      <c r="G196" s="102" t="s">
        <v>67</v>
      </c>
      <c r="I196" s="44" t="e">
        <f t="shared" si="9"/>
        <v>#N/A</v>
      </c>
      <c r="J196" s="44">
        <f t="shared" si="10"/>
        <v>0</v>
      </c>
      <c r="K196" s="44" t="e">
        <f t="shared" si="11"/>
        <v>#N/A</v>
      </c>
    </row>
    <row r="197" spans="1:11" x14ac:dyDescent="0.3">
      <c r="A197" s="213" t="s">
        <v>511</v>
      </c>
      <c r="B197" s="98" t="s">
        <v>512</v>
      </c>
      <c r="C197" s="95"/>
      <c r="D197" s="137"/>
      <c r="E197" s="214"/>
      <c r="F197" s="101">
        <v>1</v>
      </c>
      <c r="G197" s="102" t="s">
        <v>67</v>
      </c>
      <c r="I197" s="44" t="e">
        <f t="shared" si="9"/>
        <v>#N/A</v>
      </c>
      <c r="J197" s="44">
        <f t="shared" si="10"/>
        <v>0</v>
      </c>
      <c r="K197" s="44" t="e">
        <f t="shared" si="11"/>
        <v>#N/A</v>
      </c>
    </row>
    <row r="198" spans="1:11" x14ac:dyDescent="0.3">
      <c r="A198" s="213" t="s">
        <v>511</v>
      </c>
      <c r="B198" s="98" t="s">
        <v>512</v>
      </c>
      <c r="C198" s="95"/>
      <c r="D198" s="137"/>
      <c r="E198" s="214"/>
      <c r="F198" s="101">
        <v>1</v>
      </c>
      <c r="G198" s="102" t="s">
        <v>67</v>
      </c>
      <c r="I198" s="44" t="e">
        <f t="shared" si="9"/>
        <v>#N/A</v>
      </c>
      <c r="J198" s="44">
        <f t="shared" si="10"/>
        <v>0</v>
      </c>
      <c r="K198" s="44" t="e">
        <f t="shared" si="11"/>
        <v>#N/A</v>
      </c>
    </row>
    <row r="199" spans="1:11" x14ac:dyDescent="0.3">
      <c r="A199" s="213" t="s">
        <v>511</v>
      </c>
      <c r="B199" s="98" t="s">
        <v>512</v>
      </c>
      <c r="C199" s="95"/>
      <c r="D199" s="137"/>
      <c r="E199" s="214"/>
      <c r="F199" s="101">
        <v>1</v>
      </c>
      <c r="G199" s="102" t="s">
        <v>67</v>
      </c>
      <c r="I199" s="44" t="e">
        <f t="shared" si="9"/>
        <v>#N/A</v>
      </c>
      <c r="J199" s="44">
        <f t="shared" si="10"/>
        <v>0</v>
      </c>
      <c r="K199" s="44" t="e">
        <f t="shared" si="11"/>
        <v>#N/A</v>
      </c>
    </row>
    <row r="200" spans="1:11" ht="15" customHeight="1" x14ac:dyDescent="0.3">
      <c r="A200" s="213" t="s">
        <v>511</v>
      </c>
      <c r="B200" s="98" t="s">
        <v>512</v>
      </c>
      <c r="C200" s="95"/>
      <c r="D200" s="137"/>
      <c r="E200" s="214"/>
      <c r="F200" s="101">
        <v>1</v>
      </c>
      <c r="G200" s="102" t="s">
        <v>67</v>
      </c>
      <c r="I200" s="44" t="e">
        <f t="shared" si="9"/>
        <v>#N/A</v>
      </c>
      <c r="J200" s="44">
        <f t="shared" si="10"/>
        <v>0</v>
      </c>
      <c r="K200" s="44" t="e">
        <f t="shared" si="11"/>
        <v>#N/A</v>
      </c>
    </row>
    <row r="201" spans="1:11" x14ac:dyDescent="0.3">
      <c r="A201" s="213" t="s">
        <v>511</v>
      </c>
      <c r="B201" s="98" t="s">
        <v>512</v>
      </c>
      <c r="C201" s="95"/>
      <c r="D201" s="137"/>
      <c r="E201" s="214"/>
      <c r="F201" s="101">
        <v>1</v>
      </c>
      <c r="G201" s="102" t="s">
        <v>67</v>
      </c>
      <c r="I201" s="44" t="e">
        <f t="shared" si="9"/>
        <v>#N/A</v>
      </c>
      <c r="J201" s="44">
        <f t="shared" si="10"/>
        <v>0</v>
      </c>
      <c r="K201" s="44" t="e">
        <f t="shared" si="11"/>
        <v>#N/A</v>
      </c>
    </row>
    <row r="202" spans="1:11" x14ac:dyDescent="0.3">
      <c r="A202" s="213" t="s">
        <v>511</v>
      </c>
      <c r="B202" s="98" t="s">
        <v>512</v>
      </c>
      <c r="C202" s="95"/>
      <c r="D202" s="137"/>
      <c r="E202" s="214"/>
      <c r="F202" s="101">
        <v>1</v>
      </c>
      <c r="G202" s="102" t="s">
        <v>67</v>
      </c>
      <c r="I202" s="44" t="e">
        <f t="shared" si="9"/>
        <v>#N/A</v>
      </c>
      <c r="J202" s="44">
        <f t="shared" si="10"/>
        <v>0</v>
      </c>
      <c r="K202" s="44" t="e">
        <f t="shared" si="11"/>
        <v>#N/A</v>
      </c>
    </row>
    <row r="203" spans="1:11" x14ac:dyDescent="0.3">
      <c r="A203" s="213" t="s">
        <v>511</v>
      </c>
      <c r="B203" s="98" t="s">
        <v>512</v>
      </c>
      <c r="C203" s="95"/>
      <c r="D203" s="137"/>
      <c r="E203" s="214"/>
      <c r="F203" s="101">
        <v>1</v>
      </c>
      <c r="G203" s="102" t="s">
        <v>67</v>
      </c>
      <c r="I203" s="44" t="e">
        <f t="shared" si="9"/>
        <v>#N/A</v>
      </c>
      <c r="J203" s="44">
        <f t="shared" si="10"/>
        <v>0</v>
      </c>
      <c r="K203" s="44" t="e">
        <f t="shared" si="11"/>
        <v>#N/A</v>
      </c>
    </row>
    <row r="204" spans="1:11" x14ac:dyDescent="0.3">
      <c r="A204" s="213" t="s">
        <v>511</v>
      </c>
      <c r="B204" s="98" t="s">
        <v>512</v>
      </c>
      <c r="C204" s="95"/>
      <c r="D204" s="137"/>
      <c r="E204" s="214"/>
      <c r="F204" s="101">
        <v>1</v>
      </c>
      <c r="G204" s="102" t="s">
        <v>67</v>
      </c>
      <c r="I204" s="44" t="e">
        <f t="shared" si="9"/>
        <v>#N/A</v>
      </c>
      <c r="J204" s="44">
        <f t="shared" si="10"/>
        <v>0</v>
      </c>
      <c r="K204" s="44" t="e">
        <f t="shared" si="11"/>
        <v>#N/A</v>
      </c>
    </row>
    <row r="205" spans="1:11" ht="15" customHeight="1" x14ac:dyDescent="0.3">
      <c r="A205" s="213" t="s">
        <v>511</v>
      </c>
      <c r="B205" s="98" t="s">
        <v>512</v>
      </c>
      <c r="C205" s="95"/>
      <c r="D205" s="137"/>
      <c r="E205" s="214"/>
      <c r="F205" s="101">
        <v>1</v>
      </c>
      <c r="G205" s="102" t="s">
        <v>67</v>
      </c>
      <c r="I205" s="44" t="e">
        <f t="shared" si="9"/>
        <v>#N/A</v>
      </c>
      <c r="J205" s="44">
        <f t="shared" si="10"/>
        <v>0</v>
      </c>
      <c r="K205" s="44" t="e">
        <f t="shared" si="11"/>
        <v>#N/A</v>
      </c>
    </row>
    <row r="206" spans="1:11" x14ac:dyDescent="0.3">
      <c r="A206" s="213" t="s">
        <v>511</v>
      </c>
      <c r="B206" s="98" t="s">
        <v>512</v>
      </c>
      <c r="C206" s="95"/>
      <c r="D206" s="137"/>
      <c r="E206" s="214"/>
      <c r="F206" s="101">
        <v>1</v>
      </c>
      <c r="G206" s="102" t="s">
        <v>67</v>
      </c>
      <c r="I206" s="44" t="e">
        <f t="shared" si="9"/>
        <v>#N/A</v>
      </c>
      <c r="J206" s="44">
        <f t="shared" si="10"/>
        <v>0</v>
      </c>
      <c r="K206" s="44" t="e">
        <f t="shared" si="11"/>
        <v>#N/A</v>
      </c>
    </row>
    <row r="207" spans="1:11" x14ac:dyDescent="0.3">
      <c r="A207" s="213" t="s">
        <v>511</v>
      </c>
      <c r="B207" s="98" t="s">
        <v>512</v>
      </c>
      <c r="C207" s="95"/>
      <c r="D207" s="137"/>
      <c r="E207" s="214"/>
      <c r="F207" s="101">
        <v>1</v>
      </c>
      <c r="G207" s="102" t="s">
        <v>67</v>
      </c>
      <c r="I207" s="44" t="e">
        <f t="shared" si="9"/>
        <v>#N/A</v>
      </c>
      <c r="J207" s="44">
        <f t="shared" si="10"/>
        <v>0</v>
      </c>
      <c r="K207" s="44" t="e">
        <f t="shared" si="11"/>
        <v>#N/A</v>
      </c>
    </row>
    <row r="208" spans="1:11" ht="15" customHeight="1" x14ac:dyDescent="0.3">
      <c r="A208" s="213" t="s">
        <v>511</v>
      </c>
      <c r="B208" s="98" t="s">
        <v>512</v>
      </c>
      <c r="C208" s="95"/>
      <c r="D208" s="137"/>
      <c r="E208" s="214"/>
      <c r="F208" s="101">
        <v>1</v>
      </c>
      <c r="G208" s="102" t="s">
        <v>67</v>
      </c>
      <c r="I208" s="44" t="e">
        <f t="shared" si="9"/>
        <v>#N/A</v>
      </c>
      <c r="J208" s="44">
        <f t="shared" si="10"/>
        <v>0</v>
      </c>
      <c r="K208" s="44" t="e">
        <f t="shared" si="11"/>
        <v>#N/A</v>
      </c>
    </row>
    <row r="209" spans="1:11" x14ac:dyDescent="0.3">
      <c r="A209" s="213" t="s">
        <v>511</v>
      </c>
      <c r="B209" s="98" t="s">
        <v>512</v>
      </c>
      <c r="C209" s="95"/>
      <c r="D209" s="137"/>
      <c r="E209" s="214"/>
      <c r="F209" s="101">
        <v>1</v>
      </c>
      <c r="G209" s="102" t="s">
        <v>67</v>
      </c>
      <c r="I209" s="44" t="e">
        <f t="shared" si="9"/>
        <v>#N/A</v>
      </c>
      <c r="J209" s="44">
        <f t="shared" si="10"/>
        <v>0</v>
      </c>
      <c r="K209" s="44" t="e">
        <f t="shared" si="11"/>
        <v>#N/A</v>
      </c>
    </row>
    <row r="210" spans="1:11" ht="18" customHeight="1" x14ac:dyDescent="0.3">
      <c r="A210" s="213" t="s">
        <v>511</v>
      </c>
      <c r="B210" s="98" t="s">
        <v>512</v>
      </c>
      <c r="C210" s="95"/>
      <c r="D210" s="137"/>
      <c r="E210" s="214"/>
      <c r="F210" s="101">
        <v>1</v>
      </c>
      <c r="G210" s="102" t="s">
        <v>67</v>
      </c>
      <c r="I210" s="44" t="e">
        <f t="shared" si="9"/>
        <v>#N/A</v>
      </c>
      <c r="J210" s="44">
        <f t="shared" si="10"/>
        <v>0</v>
      </c>
      <c r="K210" s="44" t="e">
        <f t="shared" si="11"/>
        <v>#N/A</v>
      </c>
    </row>
    <row r="211" spans="1:11" ht="30" customHeight="1" x14ac:dyDescent="0.3">
      <c r="A211" s="213" t="s">
        <v>511</v>
      </c>
      <c r="B211" s="98" t="s">
        <v>512</v>
      </c>
      <c r="C211" s="95"/>
      <c r="D211" s="137"/>
      <c r="E211" s="214"/>
      <c r="F211" s="101">
        <v>1</v>
      </c>
      <c r="G211" s="102" t="s">
        <v>67</v>
      </c>
      <c r="I211" s="44" t="e">
        <f t="shared" si="9"/>
        <v>#N/A</v>
      </c>
      <c r="J211" s="44">
        <f t="shared" si="10"/>
        <v>0</v>
      </c>
      <c r="K211" s="44" t="e">
        <f t="shared" si="11"/>
        <v>#N/A</v>
      </c>
    </row>
    <row r="212" spans="1:11" ht="30" customHeight="1" x14ac:dyDescent="0.3">
      <c r="A212" s="213" t="s">
        <v>511</v>
      </c>
      <c r="B212" s="98" t="s">
        <v>512</v>
      </c>
      <c r="C212" s="95"/>
      <c r="D212" s="137"/>
      <c r="E212" s="214"/>
      <c r="F212" s="101">
        <v>1</v>
      </c>
      <c r="G212" s="102" t="s">
        <v>67</v>
      </c>
      <c r="I212" s="44" t="e">
        <f t="shared" si="9"/>
        <v>#N/A</v>
      </c>
      <c r="J212" s="44">
        <f t="shared" si="10"/>
        <v>0</v>
      </c>
      <c r="K212" s="44" t="e">
        <f t="shared" si="11"/>
        <v>#N/A</v>
      </c>
    </row>
    <row r="213" spans="1:11" ht="30" customHeight="1" x14ac:dyDescent="0.3">
      <c r="A213" s="213" t="s">
        <v>511</v>
      </c>
      <c r="B213" s="98" t="s">
        <v>512</v>
      </c>
      <c r="C213" s="95"/>
      <c r="D213" s="137"/>
      <c r="E213" s="214"/>
      <c r="F213" s="101">
        <v>1</v>
      </c>
      <c r="G213" s="102" t="s">
        <v>67</v>
      </c>
      <c r="I213" s="44" t="e">
        <f t="shared" si="9"/>
        <v>#N/A</v>
      </c>
      <c r="J213" s="44">
        <f t="shared" si="10"/>
        <v>0</v>
      </c>
      <c r="K213" s="44" t="e">
        <f t="shared" si="11"/>
        <v>#N/A</v>
      </c>
    </row>
    <row r="214" spans="1:11" ht="30" customHeight="1" x14ac:dyDescent="0.3">
      <c r="A214" s="213" t="s">
        <v>511</v>
      </c>
      <c r="B214" s="98" t="s">
        <v>512</v>
      </c>
      <c r="C214" s="95"/>
      <c r="D214" s="137"/>
      <c r="E214" s="214"/>
      <c r="F214" s="101">
        <v>1</v>
      </c>
      <c r="G214" s="102" t="s">
        <v>67</v>
      </c>
      <c r="I214" s="44" t="e">
        <f t="shared" si="9"/>
        <v>#N/A</v>
      </c>
      <c r="J214" s="44">
        <f t="shared" si="10"/>
        <v>0</v>
      </c>
      <c r="K214" s="44" t="e">
        <f t="shared" si="11"/>
        <v>#N/A</v>
      </c>
    </row>
    <row r="215" spans="1:11" x14ac:dyDescent="0.3">
      <c r="A215" s="213" t="s">
        <v>511</v>
      </c>
      <c r="B215" s="98" t="s">
        <v>512</v>
      </c>
      <c r="C215" s="95"/>
      <c r="D215" s="137"/>
      <c r="E215" s="214"/>
      <c r="F215" s="101">
        <v>1</v>
      </c>
      <c r="G215" s="102" t="s">
        <v>67</v>
      </c>
      <c r="I215" s="44" t="e">
        <f t="shared" si="9"/>
        <v>#N/A</v>
      </c>
      <c r="J215" s="44">
        <f t="shared" si="10"/>
        <v>0</v>
      </c>
      <c r="K215" s="44" t="e">
        <f t="shared" si="11"/>
        <v>#N/A</v>
      </c>
    </row>
    <row r="216" spans="1:11" x14ac:dyDescent="0.3">
      <c r="A216" s="213" t="s">
        <v>511</v>
      </c>
      <c r="B216" s="98" t="s">
        <v>512</v>
      </c>
      <c r="C216" s="95"/>
      <c r="D216" s="137"/>
      <c r="E216" s="214"/>
      <c r="F216" s="101">
        <v>1</v>
      </c>
      <c r="G216" s="102" t="s">
        <v>67</v>
      </c>
      <c r="I216" s="44" t="e">
        <f t="shared" si="9"/>
        <v>#N/A</v>
      </c>
      <c r="J216" s="44">
        <f t="shared" si="10"/>
        <v>0</v>
      </c>
      <c r="K216" s="44" t="e">
        <f t="shared" si="11"/>
        <v>#N/A</v>
      </c>
    </row>
    <row r="217" spans="1:11" x14ac:dyDescent="0.3">
      <c r="A217" s="213" t="s">
        <v>511</v>
      </c>
      <c r="B217" s="98" t="s">
        <v>512</v>
      </c>
      <c r="C217" s="95"/>
      <c r="D217" s="137"/>
      <c r="E217" s="214"/>
      <c r="F217" s="101">
        <v>1</v>
      </c>
      <c r="G217" s="102" t="s">
        <v>67</v>
      </c>
      <c r="I217" s="44" t="e">
        <f t="shared" si="9"/>
        <v>#N/A</v>
      </c>
      <c r="J217" s="44">
        <f t="shared" si="10"/>
        <v>0</v>
      </c>
      <c r="K217" s="44" t="e">
        <f t="shared" si="11"/>
        <v>#N/A</v>
      </c>
    </row>
    <row r="218" spans="1:11" x14ac:dyDescent="0.3">
      <c r="A218" s="213" t="s">
        <v>511</v>
      </c>
      <c r="B218" s="98" t="s">
        <v>512</v>
      </c>
      <c r="C218" s="95"/>
      <c r="D218" s="137"/>
      <c r="E218" s="214"/>
      <c r="F218" s="101">
        <v>1</v>
      </c>
      <c r="G218" s="102" t="s">
        <v>67</v>
      </c>
      <c r="I218" s="44" t="e">
        <f t="shared" si="9"/>
        <v>#N/A</v>
      </c>
      <c r="J218" s="44">
        <f t="shared" si="10"/>
        <v>0</v>
      </c>
      <c r="K218" s="44" t="e">
        <f t="shared" si="11"/>
        <v>#N/A</v>
      </c>
    </row>
    <row r="219" spans="1:11" ht="66" customHeight="1" x14ac:dyDescent="0.3">
      <c r="A219" s="213" t="s">
        <v>511</v>
      </c>
      <c r="B219" s="98" t="s">
        <v>512</v>
      </c>
      <c r="C219" s="95"/>
      <c r="D219" s="137"/>
      <c r="E219" s="214"/>
      <c r="F219" s="101">
        <v>1</v>
      </c>
      <c r="G219" s="102" t="s">
        <v>67</v>
      </c>
      <c r="I219" s="44" t="e">
        <f t="shared" si="9"/>
        <v>#N/A</v>
      </c>
      <c r="J219" s="44">
        <f t="shared" si="10"/>
        <v>0</v>
      </c>
      <c r="K219" s="44" t="e">
        <f t="shared" si="11"/>
        <v>#N/A</v>
      </c>
    </row>
    <row r="220" spans="1:11" x14ac:dyDescent="0.3">
      <c r="A220" s="213" t="s">
        <v>511</v>
      </c>
      <c r="B220" s="98" t="s">
        <v>512</v>
      </c>
      <c r="C220" s="95"/>
      <c r="D220" s="137"/>
      <c r="E220" s="214"/>
      <c r="F220" s="101">
        <v>1</v>
      </c>
      <c r="G220" s="102" t="s">
        <v>67</v>
      </c>
      <c r="I220" s="44" t="e">
        <f t="shared" si="9"/>
        <v>#N/A</v>
      </c>
      <c r="J220" s="44">
        <f t="shared" si="10"/>
        <v>0</v>
      </c>
      <c r="K220" s="44" t="e">
        <f t="shared" si="11"/>
        <v>#N/A</v>
      </c>
    </row>
    <row r="221" spans="1:11" ht="15" customHeight="1" x14ac:dyDescent="0.3">
      <c r="A221" s="213" t="s">
        <v>511</v>
      </c>
      <c r="B221" s="98" t="s">
        <v>512</v>
      </c>
      <c r="C221" s="95"/>
      <c r="D221" s="137"/>
      <c r="E221" s="214"/>
      <c r="F221" s="101">
        <v>1</v>
      </c>
      <c r="G221" s="102" t="s">
        <v>67</v>
      </c>
      <c r="I221" s="44" t="e">
        <f t="shared" si="9"/>
        <v>#N/A</v>
      </c>
      <c r="J221" s="44">
        <f t="shared" si="10"/>
        <v>0</v>
      </c>
      <c r="K221" s="44" t="e">
        <f t="shared" si="11"/>
        <v>#N/A</v>
      </c>
    </row>
    <row r="222" spans="1:11" ht="30" customHeight="1" x14ac:dyDescent="0.3">
      <c r="A222" s="213" t="s">
        <v>511</v>
      </c>
      <c r="B222" s="98" t="s">
        <v>512</v>
      </c>
      <c r="C222" s="95"/>
      <c r="D222" s="137"/>
      <c r="E222" s="214"/>
      <c r="F222" s="101">
        <v>1</v>
      </c>
      <c r="G222" s="102" t="s">
        <v>67</v>
      </c>
      <c r="I222" s="44" t="e">
        <f t="shared" si="9"/>
        <v>#N/A</v>
      </c>
      <c r="J222" s="44">
        <f t="shared" si="10"/>
        <v>0</v>
      </c>
      <c r="K222" s="44" t="e">
        <f t="shared" si="11"/>
        <v>#N/A</v>
      </c>
    </row>
    <row r="223" spans="1:11" ht="15" customHeight="1" x14ac:dyDescent="0.3">
      <c r="A223" s="213" t="s">
        <v>511</v>
      </c>
      <c r="B223" s="98" t="s">
        <v>512</v>
      </c>
      <c r="C223" s="95"/>
      <c r="D223" s="137"/>
      <c r="E223" s="214"/>
      <c r="F223" s="101">
        <v>1</v>
      </c>
      <c r="G223" s="102" t="s">
        <v>67</v>
      </c>
      <c r="I223" s="44" t="e">
        <f t="shared" si="9"/>
        <v>#N/A</v>
      </c>
      <c r="J223" s="44">
        <f t="shared" si="10"/>
        <v>0</v>
      </c>
      <c r="K223" s="44" t="e">
        <f t="shared" si="11"/>
        <v>#N/A</v>
      </c>
    </row>
    <row r="224" spans="1:11" x14ac:dyDescent="0.3">
      <c r="A224" s="213" t="s">
        <v>511</v>
      </c>
      <c r="B224" s="98" t="s">
        <v>512</v>
      </c>
      <c r="C224" s="95"/>
      <c r="D224" s="137"/>
      <c r="E224" s="214"/>
      <c r="F224" s="101">
        <v>1</v>
      </c>
      <c r="G224" s="102" t="s">
        <v>67</v>
      </c>
      <c r="I224" s="44" t="e">
        <f t="shared" si="9"/>
        <v>#N/A</v>
      </c>
      <c r="J224" s="44">
        <f t="shared" si="10"/>
        <v>0</v>
      </c>
      <c r="K224" s="44" t="e">
        <f t="shared" si="11"/>
        <v>#N/A</v>
      </c>
    </row>
    <row r="225" spans="1:11" x14ac:dyDescent="0.3">
      <c r="A225" s="213" t="s">
        <v>511</v>
      </c>
      <c r="B225" s="98" t="s">
        <v>512</v>
      </c>
      <c r="C225" s="95"/>
      <c r="D225" s="137"/>
      <c r="E225" s="214"/>
      <c r="F225" s="101">
        <v>1</v>
      </c>
      <c r="G225" s="102" t="s">
        <v>67</v>
      </c>
      <c r="I225" s="44" t="e">
        <f t="shared" si="9"/>
        <v>#N/A</v>
      </c>
      <c r="J225" s="44">
        <f t="shared" si="10"/>
        <v>0</v>
      </c>
      <c r="K225" s="44" t="e">
        <f t="shared" si="11"/>
        <v>#N/A</v>
      </c>
    </row>
    <row r="226" spans="1:11" x14ac:dyDescent="0.3">
      <c r="A226" s="213" t="s">
        <v>511</v>
      </c>
      <c r="B226" s="98" t="s">
        <v>512</v>
      </c>
      <c r="C226" s="95"/>
      <c r="D226" s="137"/>
      <c r="E226" s="214"/>
      <c r="F226" s="101">
        <v>1</v>
      </c>
      <c r="G226" s="102" t="s">
        <v>67</v>
      </c>
      <c r="I226" s="44" t="e">
        <f t="shared" si="9"/>
        <v>#N/A</v>
      </c>
      <c r="J226" s="44">
        <f t="shared" si="10"/>
        <v>0</v>
      </c>
      <c r="K226" s="44" t="e">
        <f t="shared" si="11"/>
        <v>#N/A</v>
      </c>
    </row>
    <row r="227" spans="1:11" ht="30" customHeight="1" x14ac:dyDescent="0.3">
      <c r="A227" s="213" t="s">
        <v>511</v>
      </c>
      <c r="B227" s="98" t="s">
        <v>512</v>
      </c>
      <c r="C227" s="95"/>
      <c r="D227" s="137"/>
      <c r="E227" s="214"/>
      <c r="F227" s="101">
        <v>1</v>
      </c>
      <c r="G227" s="102" t="s">
        <v>67</v>
      </c>
      <c r="I227" s="44" t="e">
        <f t="shared" si="9"/>
        <v>#N/A</v>
      </c>
      <c r="J227" s="44">
        <f t="shared" si="10"/>
        <v>0</v>
      </c>
      <c r="K227" s="44" t="e">
        <f t="shared" si="11"/>
        <v>#N/A</v>
      </c>
    </row>
    <row r="228" spans="1:11" ht="15" customHeight="1" x14ac:dyDescent="0.3">
      <c r="A228" s="213" t="s">
        <v>511</v>
      </c>
      <c r="B228" s="98" t="s">
        <v>512</v>
      </c>
      <c r="C228" s="95"/>
      <c r="D228" s="137"/>
      <c r="E228" s="214"/>
      <c r="F228" s="101">
        <v>1</v>
      </c>
      <c r="G228" s="102" t="s">
        <v>67</v>
      </c>
      <c r="I228" s="44" t="e">
        <f t="shared" si="9"/>
        <v>#N/A</v>
      </c>
      <c r="J228" s="44">
        <f t="shared" si="10"/>
        <v>0</v>
      </c>
      <c r="K228" s="44" t="e">
        <f t="shared" si="11"/>
        <v>#N/A</v>
      </c>
    </row>
    <row r="229" spans="1:11" x14ac:dyDescent="0.3">
      <c r="A229" s="213" t="s">
        <v>511</v>
      </c>
      <c r="B229" s="98" t="s">
        <v>512</v>
      </c>
      <c r="C229" s="95"/>
      <c r="D229" s="137"/>
      <c r="E229" s="214"/>
      <c r="F229" s="101">
        <v>1</v>
      </c>
      <c r="G229" s="102" t="s">
        <v>67</v>
      </c>
      <c r="I229" s="44" t="e">
        <f t="shared" si="9"/>
        <v>#N/A</v>
      </c>
      <c r="J229" s="44">
        <f t="shared" si="10"/>
        <v>0</v>
      </c>
      <c r="K229" s="44" t="e">
        <f t="shared" si="11"/>
        <v>#N/A</v>
      </c>
    </row>
    <row r="230" spans="1:11" x14ac:dyDescent="0.3">
      <c r="A230" s="213" t="s">
        <v>511</v>
      </c>
      <c r="B230" s="98" t="s">
        <v>512</v>
      </c>
      <c r="C230" s="95"/>
      <c r="D230" s="137"/>
      <c r="E230" s="214"/>
      <c r="F230" s="101">
        <v>1</v>
      </c>
      <c r="G230" s="102" t="s">
        <v>67</v>
      </c>
      <c r="I230" s="44" t="e">
        <f t="shared" si="9"/>
        <v>#N/A</v>
      </c>
      <c r="J230" s="44">
        <f t="shared" si="10"/>
        <v>0</v>
      </c>
      <c r="K230" s="44" t="e">
        <f t="shared" si="11"/>
        <v>#N/A</v>
      </c>
    </row>
    <row r="231" spans="1:11" x14ac:dyDescent="0.3">
      <c r="A231" s="213" t="s">
        <v>511</v>
      </c>
      <c r="B231" s="98" t="s">
        <v>512</v>
      </c>
      <c r="C231" s="95"/>
      <c r="D231" s="137"/>
      <c r="E231" s="214"/>
      <c r="F231" s="101">
        <v>1</v>
      </c>
      <c r="G231" s="102" t="s">
        <v>67</v>
      </c>
      <c r="I231" s="44" t="e">
        <f t="shared" si="9"/>
        <v>#N/A</v>
      </c>
      <c r="J231" s="44">
        <f t="shared" si="10"/>
        <v>0</v>
      </c>
      <c r="K231" s="44" t="e">
        <f t="shared" si="11"/>
        <v>#N/A</v>
      </c>
    </row>
    <row r="232" spans="1:11" ht="15" customHeight="1" x14ac:dyDescent="0.3">
      <c r="A232" s="213" t="s">
        <v>511</v>
      </c>
      <c r="B232" s="98" t="s">
        <v>512</v>
      </c>
      <c r="C232" s="95"/>
      <c r="D232" s="137"/>
      <c r="E232" s="214"/>
      <c r="F232" s="101">
        <v>1</v>
      </c>
      <c r="G232" s="102" t="s">
        <v>67</v>
      </c>
      <c r="I232" s="44" t="e">
        <f t="shared" si="9"/>
        <v>#N/A</v>
      </c>
      <c r="J232" s="44">
        <f t="shared" si="10"/>
        <v>0</v>
      </c>
      <c r="K232" s="44" t="e">
        <f t="shared" si="11"/>
        <v>#N/A</v>
      </c>
    </row>
    <row r="233" spans="1:11" ht="30" customHeight="1" x14ac:dyDescent="0.3">
      <c r="A233" s="213" t="s">
        <v>511</v>
      </c>
      <c r="B233" s="98" t="s">
        <v>512</v>
      </c>
      <c r="C233" s="95"/>
      <c r="D233" s="137"/>
      <c r="E233" s="214"/>
      <c r="F233" s="101">
        <v>1</v>
      </c>
      <c r="G233" s="102" t="s">
        <v>67</v>
      </c>
      <c r="I233" s="44" t="e">
        <f t="shared" si="9"/>
        <v>#N/A</v>
      </c>
      <c r="J233" s="44">
        <f t="shared" si="10"/>
        <v>0</v>
      </c>
      <c r="K233" s="44" t="e">
        <f t="shared" si="11"/>
        <v>#N/A</v>
      </c>
    </row>
    <row r="234" spans="1:11" ht="30" customHeight="1" x14ac:dyDescent="0.3">
      <c r="A234" s="213" t="s">
        <v>511</v>
      </c>
      <c r="B234" s="98" t="s">
        <v>512</v>
      </c>
      <c r="C234" s="95"/>
      <c r="D234" s="137"/>
      <c r="E234" s="214"/>
      <c r="F234" s="101">
        <v>1</v>
      </c>
      <c r="G234" s="102" t="s">
        <v>67</v>
      </c>
      <c r="I234" s="44" t="e">
        <f t="shared" si="9"/>
        <v>#N/A</v>
      </c>
      <c r="J234" s="44">
        <f t="shared" si="10"/>
        <v>0</v>
      </c>
      <c r="K234" s="44" t="e">
        <f t="shared" si="11"/>
        <v>#N/A</v>
      </c>
    </row>
    <row r="235" spans="1:11" x14ac:dyDescent="0.3">
      <c r="A235" s="213" t="s">
        <v>511</v>
      </c>
      <c r="B235" s="98" t="s">
        <v>512</v>
      </c>
      <c r="C235" s="95"/>
      <c r="D235" s="137"/>
      <c r="E235" s="214"/>
      <c r="F235" s="101">
        <v>1</v>
      </c>
      <c r="G235" s="102" t="s">
        <v>67</v>
      </c>
      <c r="I235" s="44" t="e">
        <f t="shared" si="9"/>
        <v>#N/A</v>
      </c>
      <c r="J235" s="44">
        <f t="shared" si="10"/>
        <v>0</v>
      </c>
      <c r="K235" s="44" t="e">
        <f t="shared" si="11"/>
        <v>#N/A</v>
      </c>
    </row>
    <row r="236" spans="1:11" ht="15" customHeight="1" x14ac:dyDescent="0.3">
      <c r="A236" s="213" t="s">
        <v>511</v>
      </c>
      <c r="B236" s="98" t="s">
        <v>512</v>
      </c>
      <c r="C236" s="95"/>
      <c r="D236" s="137"/>
      <c r="E236" s="214"/>
      <c r="F236" s="101">
        <v>1</v>
      </c>
      <c r="G236" s="102" t="s">
        <v>67</v>
      </c>
      <c r="I236" s="44" t="e">
        <f t="shared" si="9"/>
        <v>#N/A</v>
      </c>
      <c r="J236" s="44">
        <f t="shared" si="10"/>
        <v>0</v>
      </c>
      <c r="K236" s="44" t="e">
        <f t="shared" si="11"/>
        <v>#N/A</v>
      </c>
    </row>
    <row r="237" spans="1:11" x14ac:dyDescent="0.3">
      <c r="A237" s="213" t="s">
        <v>511</v>
      </c>
      <c r="B237" s="98" t="s">
        <v>512</v>
      </c>
      <c r="C237" s="95"/>
      <c r="D237" s="137"/>
      <c r="E237" s="214"/>
      <c r="F237" s="101">
        <v>1</v>
      </c>
      <c r="G237" s="102" t="s">
        <v>67</v>
      </c>
      <c r="I237" s="44" t="e">
        <f t="shared" si="9"/>
        <v>#N/A</v>
      </c>
      <c r="J237" s="44">
        <f t="shared" si="10"/>
        <v>0</v>
      </c>
      <c r="K237" s="44" t="e">
        <f t="shared" si="11"/>
        <v>#N/A</v>
      </c>
    </row>
    <row r="238" spans="1:11" x14ac:dyDescent="0.3">
      <c r="A238" s="213" t="s">
        <v>511</v>
      </c>
      <c r="B238" s="98" t="s">
        <v>512</v>
      </c>
      <c r="C238" s="95"/>
      <c r="D238" s="137"/>
      <c r="E238" s="214"/>
      <c r="F238" s="101">
        <v>1</v>
      </c>
      <c r="G238" s="102" t="s">
        <v>67</v>
      </c>
      <c r="I238" s="44" t="e">
        <f t="shared" si="9"/>
        <v>#N/A</v>
      </c>
      <c r="J238" s="44">
        <f t="shared" si="10"/>
        <v>0</v>
      </c>
      <c r="K238" s="44" t="e">
        <f t="shared" si="11"/>
        <v>#N/A</v>
      </c>
    </row>
    <row r="239" spans="1:11" x14ac:dyDescent="0.3">
      <c r="A239" s="213" t="s">
        <v>511</v>
      </c>
      <c r="B239" s="98" t="s">
        <v>512</v>
      </c>
      <c r="C239" s="95"/>
      <c r="D239" s="137"/>
      <c r="E239" s="214"/>
      <c r="F239" s="101">
        <v>1</v>
      </c>
      <c r="G239" s="102" t="s">
        <v>67</v>
      </c>
      <c r="I239" s="44" t="e">
        <f t="shared" si="9"/>
        <v>#N/A</v>
      </c>
      <c r="J239" s="44">
        <f t="shared" si="10"/>
        <v>0</v>
      </c>
      <c r="K239" s="44" t="e">
        <f t="shared" si="11"/>
        <v>#N/A</v>
      </c>
    </row>
    <row r="240" spans="1:11" x14ac:dyDescent="0.3">
      <c r="A240" s="213" t="s">
        <v>511</v>
      </c>
      <c r="B240" s="98" t="s">
        <v>512</v>
      </c>
      <c r="C240" s="95"/>
      <c r="D240" s="137"/>
      <c r="E240" s="214"/>
      <c r="F240" s="101">
        <v>1</v>
      </c>
      <c r="G240" s="102" t="s">
        <v>67</v>
      </c>
      <c r="I240" s="44" t="e">
        <f t="shared" si="9"/>
        <v>#N/A</v>
      </c>
      <c r="J240" s="44">
        <f t="shared" si="10"/>
        <v>0</v>
      </c>
      <c r="K240" s="44" t="e">
        <f t="shared" si="11"/>
        <v>#N/A</v>
      </c>
    </row>
    <row r="241" spans="1:11" ht="30" customHeight="1" x14ac:dyDescent="0.3">
      <c r="A241" s="213" t="s">
        <v>511</v>
      </c>
      <c r="B241" s="98" t="s">
        <v>512</v>
      </c>
      <c r="C241" s="95"/>
      <c r="D241" s="137"/>
      <c r="E241" s="214"/>
      <c r="F241" s="101">
        <v>1</v>
      </c>
      <c r="G241" s="102" t="s">
        <v>67</v>
      </c>
      <c r="I241" s="44" t="e">
        <f t="shared" si="9"/>
        <v>#N/A</v>
      </c>
      <c r="J241" s="44">
        <f t="shared" si="10"/>
        <v>0</v>
      </c>
      <c r="K241" s="44" t="e">
        <f t="shared" si="11"/>
        <v>#N/A</v>
      </c>
    </row>
    <row r="242" spans="1:11" x14ac:dyDescent="0.3">
      <c r="A242" s="213" t="s">
        <v>511</v>
      </c>
      <c r="B242" s="98" t="s">
        <v>512</v>
      </c>
      <c r="C242" s="95"/>
      <c r="D242" s="137"/>
      <c r="E242" s="214"/>
      <c r="F242" s="101">
        <v>1</v>
      </c>
      <c r="G242" s="102" t="s">
        <v>67</v>
      </c>
      <c r="I242" s="44" t="e">
        <f t="shared" si="9"/>
        <v>#N/A</v>
      </c>
      <c r="J242" s="44">
        <f t="shared" si="10"/>
        <v>0</v>
      </c>
      <c r="K242" s="44" t="e">
        <f t="shared" si="11"/>
        <v>#N/A</v>
      </c>
    </row>
    <row r="243" spans="1:11" x14ac:dyDescent="0.3">
      <c r="A243" s="213" t="s">
        <v>511</v>
      </c>
      <c r="B243" s="98" t="s">
        <v>512</v>
      </c>
      <c r="C243" s="95"/>
      <c r="D243" s="137"/>
      <c r="E243" s="214"/>
      <c r="F243" s="101">
        <v>1</v>
      </c>
      <c r="G243" s="102" t="s">
        <v>67</v>
      </c>
      <c r="I243" s="44" t="e">
        <f t="shared" si="9"/>
        <v>#N/A</v>
      </c>
      <c r="J243" s="44">
        <f t="shared" si="10"/>
        <v>0</v>
      </c>
      <c r="K243" s="44" t="e">
        <f t="shared" si="11"/>
        <v>#N/A</v>
      </c>
    </row>
    <row r="244" spans="1:11" ht="15" customHeight="1" x14ac:dyDescent="0.3">
      <c r="A244" s="213" t="s">
        <v>511</v>
      </c>
      <c r="B244" s="98" t="s">
        <v>512</v>
      </c>
      <c r="C244" s="95"/>
      <c r="D244" s="137"/>
      <c r="E244" s="214"/>
      <c r="F244" s="101">
        <v>1</v>
      </c>
      <c r="G244" s="102" t="s">
        <v>67</v>
      </c>
      <c r="I244" s="44" t="e">
        <f t="shared" si="9"/>
        <v>#N/A</v>
      </c>
      <c r="J244" s="44">
        <f t="shared" si="10"/>
        <v>0</v>
      </c>
      <c r="K244" s="44" t="e">
        <f t="shared" si="11"/>
        <v>#N/A</v>
      </c>
    </row>
    <row r="245" spans="1:11" ht="30" customHeight="1" x14ac:dyDescent="0.3">
      <c r="A245" s="213" t="s">
        <v>511</v>
      </c>
      <c r="B245" s="98" t="s">
        <v>512</v>
      </c>
      <c r="C245" s="95"/>
      <c r="D245" s="137"/>
      <c r="E245" s="214"/>
      <c r="F245" s="101">
        <v>1</v>
      </c>
      <c r="G245" s="102" t="s">
        <v>67</v>
      </c>
      <c r="I245" s="44" t="e">
        <f t="shared" si="9"/>
        <v>#N/A</v>
      </c>
      <c r="J245" s="44">
        <f t="shared" si="10"/>
        <v>0</v>
      </c>
      <c r="K245" s="44" t="e">
        <f t="shared" si="11"/>
        <v>#N/A</v>
      </c>
    </row>
    <row r="246" spans="1:11" ht="30" customHeight="1" x14ac:dyDescent="0.3">
      <c r="A246" s="213" t="s">
        <v>511</v>
      </c>
      <c r="B246" s="98" t="s">
        <v>512</v>
      </c>
      <c r="C246" s="95"/>
      <c r="D246" s="137"/>
      <c r="E246" s="214"/>
      <c r="F246" s="101">
        <v>1</v>
      </c>
      <c r="G246" s="102" t="s">
        <v>67</v>
      </c>
      <c r="I246" s="44" t="e">
        <f t="shared" si="9"/>
        <v>#N/A</v>
      </c>
      <c r="J246" s="44">
        <f t="shared" si="10"/>
        <v>0</v>
      </c>
      <c r="K246" s="44" t="e">
        <f t="shared" si="11"/>
        <v>#N/A</v>
      </c>
    </row>
    <row r="247" spans="1:11" ht="30" customHeight="1" x14ac:dyDescent="0.3">
      <c r="A247" s="213" t="s">
        <v>511</v>
      </c>
      <c r="B247" s="98" t="s">
        <v>512</v>
      </c>
      <c r="C247" s="95"/>
      <c r="D247" s="137"/>
      <c r="E247" s="214"/>
      <c r="F247" s="101">
        <v>1</v>
      </c>
      <c r="G247" s="102" t="s">
        <v>67</v>
      </c>
      <c r="I247" s="44" t="e">
        <f t="shared" si="9"/>
        <v>#N/A</v>
      </c>
      <c r="J247" s="44">
        <f t="shared" si="10"/>
        <v>0</v>
      </c>
      <c r="K247" s="44" t="e">
        <f t="shared" si="11"/>
        <v>#N/A</v>
      </c>
    </row>
    <row r="248" spans="1:11" ht="15" customHeight="1" x14ac:dyDescent="0.3">
      <c r="A248" s="213" t="s">
        <v>511</v>
      </c>
      <c r="B248" s="98" t="s">
        <v>512</v>
      </c>
      <c r="C248" s="95"/>
      <c r="D248" s="137"/>
      <c r="E248" s="214"/>
      <c r="F248" s="101">
        <v>1</v>
      </c>
      <c r="G248" s="102" t="s">
        <v>67</v>
      </c>
      <c r="I248" s="44" t="e">
        <f t="shared" si="9"/>
        <v>#N/A</v>
      </c>
      <c r="J248" s="44">
        <f t="shared" si="10"/>
        <v>0</v>
      </c>
      <c r="K248" s="44" t="e">
        <f t="shared" si="11"/>
        <v>#N/A</v>
      </c>
    </row>
    <row r="249" spans="1:11" ht="30" customHeight="1" x14ac:dyDescent="0.3">
      <c r="A249" s="213" t="s">
        <v>511</v>
      </c>
      <c r="B249" s="98" t="s">
        <v>512</v>
      </c>
      <c r="C249" s="95"/>
      <c r="D249" s="137"/>
      <c r="E249" s="214"/>
      <c r="F249" s="101">
        <v>1</v>
      </c>
      <c r="G249" s="102" t="s">
        <v>67</v>
      </c>
      <c r="I249" s="44" t="e">
        <f t="shared" si="9"/>
        <v>#N/A</v>
      </c>
      <c r="J249" s="44">
        <f t="shared" si="10"/>
        <v>0</v>
      </c>
      <c r="K249" s="44" t="e">
        <f t="shared" si="11"/>
        <v>#N/A</v>
      </c>
    </row>
    <row r="250" spans="1:11" ht="30" customHeight="1" x14ac:dyDescent="0.3">
      <c r="A250" s="213" t="s">
        <v>511</v>
      </c>
      <c r="B250" s="98" t="s">
        <v>512</v>
      </c>
      <c r="C250" s="95"/>
      <c r="D250" s="137"/>
      <c r="E250" s="214"/>
      <c r="F250" s="101">
        <v>1</v>
      </c>
      <c r="G250" s="102" t="s">
        <v>67</v>
      </c>
      <c r="I250" s="44" t="e">
        <f t="shared" si="9"/>
        <v>#N/A</v>
      </c>
      <c r="J250" s="44">
        <f t="shared" si="10"/>
        <v>0</v>
      </c>
      <c r="K250" s="44" t="e">
        <f t="shared" si="11"/>
        <v>#N/A</v>
      </c>
    </row>
    <row r="251" spans="1:11" ht="30" customHeight="1" x14ac:dyDescent="0.3">
      <c r="A251" s="213" t="s">
        <v>511</v>
      </c>
      <c r="B251" s="98" t="s">
        <v>512</v>
      </c>
      <c r="C251" s="95"/>
      <c r="D251" s="137"/>
      <c r="E251" s="214"/>
      <c r="F251" s="101">
        <v>1</v>
      </c>
      <c r="G251" s="102" t="s">
        <v>67</v>
      </c>
      <c r="I251" s="44" t="e">
        <f t="shared" si="9"/>
        <v>#N/A</v>
      </c>
      <c r="J251" s="44">
        <f t="shared" si="10"/>
        <v>0</v>
      </c>
      <c r="K251" s="44" t="e">
        <f t="shared" si="11"/>
        <v>#N/A</v>
      </c>
    </row>
    <row r="252" spans="1:11" ht="30" customHeight="1" x14ac:dyDescent="0.3">
      <c r="A252" s="213" t="s">
        <v>511</v>
      </c>
      <c r="B252" s="98" t="s">
        <v>512</v>
      </c>
      <c r="C252" s="95"/>
      <c r="D252" s="137"/>
      <c r="E252" s="214"/>
      <c r="F252" s="101">
        <v>1</v>
      </c>
      <c r="G252" s="102" t="s">
        <v>67</v>
      </c>
      <c r="I252" s="44" t="e">
        <f t="shared" si="9"/>
        <v>#N/A</v>
      </c>
      <c r="J252" s="44">
        <f t="shared" si="10"/>
        <v>0</v>
      </c>
      <c r="K252" s="44" t="e">
        <f t="shared" si="11"/>
        <v>#N/A</v>
      </c>
    </row>
    <row r="253" spans="1:11" ht="30" customHeight="1" x14ac:dyDescent="0.3">
      <c r="A253" s="213" t="s">
        <v>511</v>
      </c>
      <c r="B253" s="98" t="s">
        <v>512</v>
      </c>
      <c r="C253" s="95"/>
      <c r="D253" s="137"/>
      <c r="E253" s="214"/>
      <c r="F253" s="101">
        <v>1</v>
      </c>
      <c r="G253" s="102" t="s">
        <v>67</v>
      </c>
      <c r="I253" s="44" t="e">
        <f t="shared" si="9"/>
        <v>#N/A</v>
      </c>
      <c r="J253" s="44">
        <f t="shared" si="10"/>
        <v>0</v>
      </c>
      <c r="K253" s="44" t="e">
        <f t="shared" si="11"/>
        <v>#N/A</v>
      </c>
    </row>
    <row r="254" spans="1:11" ht="15" customHeight="1" x14ac:dyDescent="0.3">
      <c r="A254" s="213" t="s">
        <v>511</v>
      </c>
      <c r="B254" s="98" t="s">
        <v>512</v>
      </c>
      <c r="C254" s="95"/>
      <c r="D254" s="137"/>
      <c r="E254" s="214"/>
      <c r="F254" s="101">
        <v>1</v>
      </c>
      <c r="G254" s="102" t="s">
        <v>67</v>
      </c>
      <c r="I254" s="44" t="e">
        <f t="shared" si="9"/>
        <v>#N/A</v>
      </c>
      <c r="J254" s="44">
        <f t="shared" si="10"/>
        <v>0</v>
      </c>
      <c r="K254" s="44" t="e">
        <f t="shared" si="11"/>
        <v>#N/A</v>
      </c>
    </row>
    <row r="255" spans="1:11" ht="30" customHeight="1" x14ac:dyDescent="0.3">
      <c r="A255" s="213" t="s">
        <v>511</v>
      </c>
      <c r="B255" s="98" t="s">
        <v>512</v>
      </c>
      <c r="C255" s="95"/>
      <c r="D255" s="137"/>
      <c r="E255" s="214"/>
      <c r="F255" s="101">
        <v>1</v>
      </c>
      <c r="G255" s="102" t="s">
        <v>67</v>
      </c>
      <c r="I255" s="44" t="e">
        <f t="shared" si="9"/>
        <v>#N/A</v>
      </c>
      <c r="J255" s="44">
        <f t="shared" si="10"/>
        <v>0</v>
      </c>
      <c r="K255" s="44" t="e">
        <f t="shared" si="11"/>
        <v>#N/A</v>
      </c>
    </row>
    <row r="256" spans="1:11" ht="30" customHeight="1" x14ac:dyDescent="0.3">
      <c r="A256" s="213" t="s">
        <v>511</v>
      </c>
      <c r="B256" s="98" t="s">
        <v>512</v>
      </c>
      <c r="C256" s="95"/>
      <c r="D256" s="137"/>
      <c r="E256" s="214"/>
      <c r="F256" s="101">
        <v>1</v>
      </c>
      <c r="G256" s="102" t="s">
        <v>67</v>
      </c>
      <c r="I256" s="44" t="e">
        <f t="shared" si="9"/>
        <v>#N/A</v>
      </c>
      <c r="J256" s="44">
        <f t="shared" si="10"/>
        <v>0</v>
      </c>
      <c r="K256" s="44" t="e">
        <f t="shared" si="11"/>
        <v>#N/A</v>
      </c>
    </row>
    <row r="257" spans="1:11" ht="30" customHeight="1" x14ac:dyDescent="0.3">
      <c r="A257" s="213" t="s">
        <v>511</v>
      </c>
      <c r="B257" s="98" t="s">
        <v>512</v>
      </c>
      <c r="C257" s="95"/>
      <c r="D257" s="137"/>
      <c r="E257" s="214"/>
      <c r="F257" s="101">
        <v>1</v>
      </c>
      <c r="G257" s="102" t="s">
        <v>67</v>
      </c>
      <c r="I257" s="44" t="e">
        <f t="shared" si="9"/>
        <v>#N/A</v>
      </c>
      <c r="J257" s="44">
        <f t="shared" si="10"/>
        <v>0</v>
      </c>
      <c r="K257" s="44" t="e">
        <f t="shared" si="11"/>
        <v>#N/A</v>
      </c>
    </row>
    <row r="258" spans="1:11" ht="30" customHeight="1" x14ac:dyDescent="0.3">
      <c r="A258" s="213" t="s">
        <v>511</v>
      </c>
      <c r="B258" s="98" t="s">
        <v>512</v>
      </c>
      <c r="C258" s="95"/>
      <c r="D258" s="137"/>
      <c r="E258" s="214"/>
      <c r="F258" s="101">
        <v>1</v>
      </c>
      <c r="G258" s="102" t="s">
        <v>67</v>
      </c>
      <c r="I258" s="44" t="e">
        <f t="shared" si="9"/>
        <v>#N/A</v>
      </c>
      <c r="J258" s="44">
        <f t="shared" si="10"/>
        <v>0</v>
      </c>
      <c r="K258" s="44" t="e">
        <f t="shared" si="11"/>
        <v>#N/A</v>
      </c>
    </row>
    <row r="259" spans="1:11" x14ac:dyDescent="0.3">
      <c r="A259" s="213" t="s">
        <v>511</v>
      </c>
      <c r="B259" s="98" t="s">
        <v>512</v>
      </c>
      <c r="C259" s="95"/>
      <c r="D259" s="137"/>
      <c r="E259" s="214"/>
      <c r="F259" s="101">
        <v>1</v>
      </c>
      <c r="G259" s="102" t="s">
        <v>67</v>
      </c>
      <c r="I259" s="44" t="e">
        <f t="shared" ref="I259:I322" si="12">IF(NOT(ISBLANK($B259)),VLOOKUP($B259,specdata,2,FALSE()),"")</f>
        <v>#N/A</v>
      </c>
      <c r="J259" s="44">
        <f t="shared" ref="J259:J322" si="13">VLOOKUP(G259,AvailabilityData,2,FALSE())</f>
        <v>0</v>
      </c>
      <c r="K259" s="44" t="e">
        <f t="shared" ref="K259:K322" si="14">I259*J259</f>
        <v>#N/A</v>
      </c>
    </row>
    <row r="260" spans="1:11" ht="15" customHeight="1" x14ac:dyDescent="0.3">
      <c r="A260" s="213" t="s">
        <v>511</v>
      </c>
      <c r="B260" s="98" t="s">
        <v>512</v>
      </c>
      <c r="C260" s="95"/>
      <c r="D260" s="137"/>
      <c r="E260" s="214"/>
      <c r="F260" s="101">
        <v>1</v>
      </c>
      <c r="G260" s="102" t="s">
        <v>67</v>
      </c>
      <c r="I260" s="44" t="e">
        <f t="shared" si="12"/>
        <v>#N/A</v>
      </c>
      <c r="J260" s="44">
        <f t="shared" si="13"/>
        <v>0</v>
      </c>
      <c r="K260" s="44" t="e">
        <f t="shared" si="14"/>
        <v>#N/A</v>
      </c>
    </row>
    <row r="261" spans="1:11" x14ac:dyDescent="0.3">
      <c r="A261" s="213" t="s">
        <v>511</v>
      </c>
      <c r="B261" s="98" t="s">
        <v>512</v>
      </c>
      <c r="C261" s="95"/>
      <c r="D261" s="137"/>
      <c r="E261" s="214"/>
      <c r="F261" s="101">
        <v>1</v>
      </c>
      <c r="G261" s="102" t="s">
        <v>67</v>
      </c>
      <c r="I261" s="44" t="e">
        <f t="shared" si="12"/>
        <v>#N/A</v>
      </c>
      <c r="J261" s="44">
        <f t="shared" si="13"/>
        <v>0</v>
      </c>
      <c r="K261" s="44" t="e">
        <f t="shared" si="14"/>
        <v>#N/A</v>
      </c>
    </row>
    <row r="262" spans="1:11" ht="30" customHeight="1" x14ac:dyDescent="0.3">
      <c r="A262" s="213" t="s">
        <v>511</v>
      </c>
      <c r="B262" s="98" t="s">
        <v>512</v>
      </c>
      <c r="C262" s="95"/>
      <c r="D262" s="137"/>
      <c r="E262" s="214"/>
      <c r="F262" s="101">
        <v>1</v>
      </c>
      <c r="G262" s="102" t="s">
        <v>67</v>
      </c>
      <c r="I262" s="44" t="e">
        <f t="shared" si="12"/>
        <v>#N/A</v>
      </c>
      <c r="J262" s="44">
        <f t="shared" si="13"/>
        <v>0</v>
      </c>
      <c r="K262" s="44" t="e">
        <f t="shared" si="14"/>
        <v>#N/A</v>
      </c>
    </row>
    <row r="263" spans="1:11" x14ac:dyDescent="0.3">
      <c r="A263" s="213" t="s">
        <v>511</v>
      </c>
      <c r="B263" s="98" t="s">
        <v>512</v>
      </c>
      <c r="C263" s="95"/>
      <c r="D263" s="137"/>
      <c r="E263" s="214"/>
      <c r="F263" s="101">
        <v>1</v>
      </c>
      <c r="G263" s="102" t="s">
        <v>67</v>
      </c>
      <c r="I263" s="44" t="e">
        <f t="shared" si="12"/>
        <v>#N/A</v>
      </c>
      <c r="J263" s="44">
        <f t="shared" si="13"/>
        <v>0</v>
      </c>
      <c r="K263" s="44" t="e">
        <f t="shared" si="14"/>
        <v>#N/A</v>
      </c>
    </row>
    <row r="264" spans="1:11" ht="15" customHeight="1" x14ac:dyDescent="0.3">
      <c r="A264" s="213" t="s">
        <v>511</v>
      </c>
      <c r="B264" s="98" t="s">
        <v>512</v>
      </c>
      <c r="C264" s="95"/>
      <c r="D264" s="137"/>
      <c r="E264" s="214"/>
      <c r="F264" s="101">
        <v>1</v>
      </c>
      <c r="G264" s="102" t="s">
        <v>67</v>
      </c>
      <c r="I264" s="44" t="e">
        <f t="shared" si="12"/>
        <v>#N/A</v>
      </c>
      <c r="J264" s="44">
        <f t="shared" si="13"/>
        <v>0</v>
      </c>
      <c r="K264" s="44" t="e">
        <f t="shared" si="14"/>
        <v>#N/A</v>
      </c>
    </row>
    <row r="265" spans="1:11" x14ac:dyDescent="0.3">
      <c r="A265" s="213" t="s">
        <v>511</v>
      </c>
      <c r="B265" s="98" t="s">
        <v>512</v>
      </c>
      <c r="C265" s="95"/>
      <c r="D265" s="137"/>
      <c r="E265" s="214"/>
      <c r="F265" s="101">
        <v>1</v>
      </c>
      <c r="G265" s="102" t="s">
        <v>67</v>
      </c>
      <c r="I265" s="44" t="e">
        <f t="shared" si="12"/>
        <v>#N/A</v>
      </c>
      <c r="J265" s="44">
        <f t="shared" si="13"/>
        <v>0</v>
      </c>
      <c r="K265" s="44" t="e">
        <f t="shared" si="14"/>
        <v>#N/A</v>
      </c>
    </row>
    <row r="266" spans="1:11" x14ac:dyDescent="0.3">
      <c r="A266" s="213" t="s">
        <v>511</v>
      </c>
      <c r="B266" s="98" t="s">
        <v>512</v>
      </c>
      <c r="C266" s="95"/>
      <c r="D266" s="137"/>
      <c r="E266" s="214"/>
      <c r="F266" s="101">
        <v>1</v>
      </c>
      <c r="G266" s="102" t="s">
        <v>67</v>
      </c>
      <c r="I266" s="44" t="e">
        <f t="shared" si="12"/>
        <v>#N/A</v>
      </c>
      <c r="J266" s="44">
        <f t="shared" si="13"/>
        <v>0</v>
      </c>
      <c r="K266" s="44" t="e">
        <f t="shared" si="14"/>
        <v>#N/A</v>
      </c>
    </row>
    <row r="267" spans="1:11" x14ac:dyDescent="0.3">
      <c r="A267" s="213" t="s">
        <v>511</v>
      </c>
      <c r="B267" s="98" t="s">
        <v>512</v>
      </c>
      <c r="C267" s="95"/>
      <c r="D267" s="137"/>
      <c r="E267" s="214"/>
      <c r="F267" s="101">
        <v>1</v>
      </c>
      <c r="G267" s="102" t="s">
        <v>67</v>
      </c>
      <c r="I267" s="44" t="e">
        <f t="shared" si="12"/>
        <v>#N/A</v>
      </c>
      <c r="J267" s="44">
        <f t="shared" si="13"/>
        <v>0</v>
      </c>
      <c r="K267" s="44" t="e">
        <f t="shared" si="14"/>
        <v>#N/A</v>
      </c>
    </row>
    <row r="268" spans="1:11" ht="30" customHeight="1" x14ac:dyDescent="0.3">
      <c r="A268" s="213" t="s">
        <v>511</v>
      </c>
      <c r="B268" s="98" t="s">
        <v>512</v>
      </c>
      <c r="C268" s="95"/>
      <c r="D268" s="137"/>
      <c r="E268" s="214"/>
      <c r="F268" s="101">
        <v>1</v>
      </c>
      <c r="G268" s="102" t="s">
        <v>67</v>
      </c>
      <c r="I268" s="44" t="e">
        <f t="shared" si="12"/>
        <v>#N/A</v>
      </c>
      <c r="J268" s="44">
        <f t="shared" si="13"/>
        <v>0</v>
      </c>
      <c r="K268" s="44" t="e">
        <f t="shared" si="14"/>
        <v>#N/A</v>
      </c>
    </row>
    <row r="269" spans="1:11" ht="30" customHeight="1" x14ac:dyDescent="0.3">
      <c r="A269" s="213" t="s">
        <v>511</v>
      </c>
      <c r="B269" s="98" t="s">
        <v>512</v>
      </c>
      <c r="C269" s="95"/>
      <c r="D269" s="137"/>
      <c r="E269" s="214"/>
      <c r="F269" s="101">
        <v>1</v>
      </c>
      <c r="G269" s="102" t="s">
        <v>67</v>
      </c>
      <c r="I269" s="44" t="e">
        <f t="shared" si="12"/>
        <v>#N/A</v>
      </c>
      <c r="J269" s="44">
        <f t="shared" si="13"/>
        <v>0</v>
      </c>
      <c r="K269" s="44" t="e">
        <f t="shared" si="14"/>
        <v>#N/A</v>
      </c>
    </row>
    <row r="270" spans="1:11" ht="30" customHeight="1" x14ac:dyDescent="0.3">
      <c r="A270" s="213" t="s">
        <v>511</v>
      </c>
      <c r="B270" s="98" t="s">
        <v>512</v>
      </c>
      <c r="C270" s="95"/>
      <c r="D270" s="137"/>
      <c r="E270" s="214"/>
      <c r="F270" s="101">
        <v>1</v>
      </c>
      <c r="G270" s="102" t="s">
        <v>67</v>
      </c>
      <c r="I270" s="44" t="e">
        <f t="shared" si="12"/>
        <v>#N/A</v>
      </c>
      <c r="J270" s="44">
        <f t="shared" si="13"/>
        <v>0</v>
      </c>
      <c r="K270" s="44" t="e">
        <f t="shared" si="14"/>
        <v>#N/A</v>
      </c>
    </row>
    <row r="271" spans="1:11" ht="30" customHeight="1" x14ac:dyDescent="0.3">
      <c r="A271" s="213" t="s">
        <v>511</v>
      </c>
      <c r="B271" s="98" t="s">
        <v>512</v>
      </c>
      <c r="C271" s="95"/>
      <c r="D271" s="137"/>
      <c r="E271" s="214"/>
      <c r="F271" s="101">
        <v>1</v>
      </c>
      <c r="G271" s="102" t="s">
        <v>67</v>
      </c>
      <c r="I271" s="44" t="e">
        <f t="shared" si="12"/>
        <v>#N/A</v>
      </c>
      <c r="J271" s="44">
        <f t="shared" si="13"/>
        <v>0</v>
      </c>
      <c r="K271" s="44" t="e">
        <f t="shared" si="14"/>
        <v>#N/A</v>
      </c>
    </row>
    <row r="272" spans="1:11" ht="30" customHeight="1" x14ac:dyDescent="0.3">
      <c r="A272" s="213" t="s">
        <v>511</v>
      </c>
      <c r="B272" s="98" t="s">
        <v>512</v>
      </c>
      <c r="C272" s="95"/>
      <c r="D272" s="137"/>
      <c r="E272" s="214"/>
      <c r="F272" s="101">
        <v>1</v>
      </c>
      <c r="G272" s="102" t="s">
        <v>67</v>
      </c>
      <c r="I272" s="44" t="e">
        <f t="shared" si="12"/>
        <v>#N/A</v>
      </c>
      <c r="J272" s="44">
        <f t="shared" si="13"/>
        <v>0</v>
      </c>
      <c r="K272" s="44" t="e">
        <f t="shared" si="14"/>
        <v>#N/A</v>
      </c>
    </row>
    <row r="273" spans="1:11" ht="30" customHeight="1" x14ac:dyDescent="0.3">
      <c r="A273" s="213" t="s">
        <v>511</v>
      </c>
      <c r="B273" s="98" t="s">
        <v>512</v>
      </c>
      <c r="C273" s="95"/>
      <c r="D273" s="137"/>
      <c r="E273" s="214"/>
      <c r="F273" s="101">
        <v>1</v>
      </c>
      <c r="G273" s="102" t="s">
        <v>67</v>
      </c>
      <c r="I273" s="44" t="e">
        <f t="shared" si="12"/>
        <v>#N/A</v>
      </c>
      <c r="J273" s="44">
        <f t="shared" si="13"/>
        <v>0</v>
      </c>
      <c r="K273" s="44" t="e">
        <f t="shared" si="14"/>
        <v>#N/A</v>
      </c>
    </row>
    <row r="274" spans="1:11" ht="15" customHeight="1" x14ac:dyDescent="0.3">
      <c r="A274" s="213" t="s">
        <v>511</v>
      </c>
      <c r="B274" s="98" t="s">
        <v>512</v>
      </c>
      <c r="C274" s="95"/>
      <c r="D274" s="137"/>
      <c r="E274" s="214"/>
      <c r="F274" s="101">
        <v>1</v>
      </c>
      <c r="G274" s="102" t="s">
        <v>67</v>
      </c>
      <c r="I274" s="44" t="e">
        <f t="shared" si="12"/>
        <v>#N/A</v>
      </c>
      <c r="J274" s="44">
        <f t="shared" si="13"/>
        <v>0</v>
      </c>
      <c r="K274" s="44" t="e">
        <f t="shared" si="14"/>
        <v>#N/A</v>
      </c>
    </row>
    <row r="275" spans="1:11" x14ac:dyDescent="0.3">
      <c r="A275" s="213" t="s">
        <v>511</v>
      </c>
      <c r="B275" s="98" t="s">
        <v>512</v>
      </c>
      <c r="C275" s="95"/>
      <c r="D275" s="137"/>
      <c r="E275" s="214"/>
      <c r="F275" s="101">
        <v>1</v>
      </c>
      <c r="G275" s="102" t="s">
        <v>67</v>
      </c>
      <c r="I275" s="44" t="e">
        <f t="shared" si="12"/>
        <v>#N/A</v>
      </c>
      <c r="J275" s="44">
        <f t="shared" si="13"/>
        <v>0</v>
      </c>
      <c r="K275" s="44" t="e">
        <f t="shared" si="14"/>
        <v>#N/A</v>
      </c>
    </row>
    <row r="276" spans="1:11" x14ac:dyDescent="0.3">
      <c r="A276" s="213" t="s">
        <v>511</v>
      </c>
      <c r="B276" s="98" t="s">
        <v>512</v>
      </c>
      <c r="C276" s="95"/>
      <c r="D276" s="137"/>
      <c r="E276" s="214"/>
      <c r="F276" s="101">
        <v>1</v>
      </c>
      <c r="G276" s="102" t="s">
        <v>67</v>
      </c>
      <c r="I276" s="44" t="e">
        <f t="shared" si="12"/>
        <v>#N/A</v>
      </c>
      <c r="J276" s="44">
        <f t="shared" si="13"/>
        <v>0</v>
      </c>
      <c r="K276" s="44" t="e">
        <f t="shared" si="14"/>
        <v>#N/A</v>
      </c>
    </row>
    <row r="277" spans="1:11" ht="30" customHeight="1" x14ac:dyDescent="0.3">
      <c r="A277" s="213" t="s">
        <v>511</v>
      </c>
      <c r="B277" s="98" t="s">
        <v>512</v>
      </c>
      <c r="C277" s="95"/>
      <c r="D277" s="137"/>
      <c r="E277" s="214"/>
      <c r="F277" s="101">
        <v>1</v>
      </c>
      <c r="G277" s="102" t="s">
        <v>67</v>
      </c>
      <c r="I277" s="44" t="e">
        <f t="shared" si="12"/>
        <v>#N/A</v>
      </c>
      <c r="J277" s="44">
        <f t="shared" si="13"/>
        <v>0</v>
      </c>
      <c r="K277" s="44" t="e">
        <f t="shared" si="14"/>
        <v>#N/A</v>
      </c>
    </row>
    <row r="278" spans="1:11" x14ac:dyDescent="0.3">
      <c r="A278" s="213" t="s">
        <v>511</v>
      </c>
      <c r="B278" s="98" t="s">
        <v>512</v>
      </c>
      <c r="C278" s="95"/>
      <c r="D278" s="137"/>
      <c r="E278" s="214"/>
      <c r="F278" s="101">
        <v>1</v>
      </c>
      <c r="G278" s="102" t="s">
        <v>67</v>
      </c>
      <c r="I278" s="44" t="e">
        <f t="shared" si="12"/>
        <v>#N/A</v>
      </c>
      <c r="J278" s="44">
        <f t="shared" si="13"/>
        <v>0</v>
      </c>
      <c r="K278" s="44" t="e">
        <f t="shared" si="14"/>
        <v>#N/A</v>
      </c>
    </row>
    <row r="279" spans="1:11" ht="15" customHeight="1" x14ac:dyDescent="0.3">
      <c r="A279" s="213" t="s">
        <v>511</v>
      </c>
      <c r="B279" s="98" t="s">
        <v>512</v>
      </c>
      <c r="C279" s="95"/>
      <c r="D279" s="137"/>
      <c r="E279" s="214"/>
      <c r="F279" s="101">
        <v>1</v>
      </c>
      <c r="G279" s="102" t="s">
        <v>67</v>
      </c>
      <c r="I279" s="44" t="e">
        <f t="shared" si="12"/>
        <v>#N/A</v>
      </c>
      <c r="J279" s="44">
        <f t="shared" si="13"/>
        <v>0</v>
      </c>
      <c r="K279" s="44" t="e">
        <f t="shared" si="14"/>
        <v>#N/A</v>
      </c>
    </row>
    <row r="280" spans="1:11" x14ac:dyDescent="0.3">
      <c r="A280" s="213" t="s">
        <v>511</v>
      </c>
      <c r="B280" s="98" t="s">
        <v>512</v>
      </c>
      <c r="C280" s="95"/>
      <c r="D280" s="137"/>
      <c r="E280" s="214"/>
      <c r="F280" s="101">
        <v>1</v>
      </c>
      <c r="G280" s="102" t="s">
        <v>67</v>
      </c>
      <c r="I280" s="44" t="e">
        <f t="shared" si="12"/>
        <v>#N/A</v>
      </c>
      <c r="J280" s="44">
        <f t="shared" si="13"/>
        <v>0</v>
      </c>
      <c r="K280" s="44" t="e">
        <f t="shared" si="14"/>
        <v>#N/A</v>
      </c>
    </row>
    <row r="281" spans="1:11" x14ac:dyDescent="0.3">
      <c r="A281" s="213" t="s">
        <v>511</v>
      </c>
      <c r="B281" s="98" t="s">
        <v>512</v>
      </c>
      <c r="C281" s="95"/>
      <c r="D281" s="137"/>
      <c r="E281" s="214"/>
      <c r="F281" s="101">
        <v>1</v>
      </c>
      <c r="G281" s="102" t="s">
        <v>67</v>
      </c>
      <c r="I281" s="44" t="e">
        <f t="shared" si="12"/>
        <v>#N/A</v>
      </c>
      <c r="J281" s="44">
        <f t="shared" si="13"/>
        <v>0</v>
      </c>
      <c r="K281" s="44" t="e">
        <f t="shared" si="14"/>
        <v>#N/A</v>
      </c>
    </row>
    <row r="282" spans="1:11" x14ac:dyDescent="0.3">
      <c r="A282" s="213" t="s">
        <v>511</v>
      </c>
      <c r="B282" s="98" t="s">
        <v>512</v>
      </c>
      <c r="C282" s="95"/>
      <c r="D282" s="137"/>
      <c r="E282" s="214"/>
      <c r="F282" s="101">
        <v>1</v>
      </c>
      <c r="G282" s="102" t="s">
        <v>67</v>
      </c>
      <c r="I282" s="44" t="e">
        <f t="shared" si="12"/>
        <v>#N/A</v>
      </c>
      <c r="J282" s="44">
        <f t="shared" si="13"/>
        <v>0</v>
      </c>
      <c r="K282" s="44" t="e">
        <f t="shared" si="14"/>
        <v>#N/A</v>
      </c>
    </row>
    <row r="283" spans="1:11" x14ac:dyDescent="0.3">
      <c r="A283" s="213" t="s">
        <v>511</v>
      </c>
      <c r="B283" s="98" t="s">
        <v>512</v>
      </c>
      <c r="C283" s="95"/>
      <c r="D283" s="137"/>
      <c r="E283" s="214"/>
      <c r="F283" s="101">
        <v>1</v>
      </c>
      <c r="G283" s="102" t="s">
        <v>67</v>
      </c>
      <c r="I283" s="44" t="e">
        <f t="shared" si="12"/>
        <v>#N/A</v>
      </c>
      <c r="J283" s="44">
        <f t="shared" si="13"/>
        <v>0</v>
      </c>
      <c r="K283" s="44" t="e">
        <f t="shared" si="14"/>
        <v>#N/A</v>
      </c>
    </row>
    <row r="284" spans="1:11" ht="15" customHeight="1" x14ac:dyDescent="0.3">
      <c r="A284" s="213" t="s">
        <v>511</v>
      </c>
      <c r="B284" s="98" t="s">
        <v>512</v>
      </c>
      <c r="C284" s="95"/>
      <c r="D284" s="137"/>
      <c r="E284" s="214"/>
      <c r="F284" s="101">
        <v>1</v>
      </c>
      <c r="G284" s="102" t="s">
        <v>67</v>
      </c>
      <c r="I284" s="44" t="e">
        <f t="shared" si="12"/>
        <v>#N/A</v>
      </c>
      <c r="J284" s="44">
        <f t="shared" si="13"/>
        <v>0</v>
      </c>
      <c r="K284" s="44" t="e">
        <f t="shared" si="14"/>
        <v>#N/A</v>
      </c>
    </row>
    <row r="285" spans="1:11" x14ac:dyDescent="0.3">
      <c r="A285" s="213" t="s">
        <v>511</v>
      </c>
      <c r="B285" s="98" t="s">
        <v>512</v>
      </c>
      <c r="C285" s="95"/>
      <c r="D285" s="137"/>
      <c r="E285" s="214"/>
      <c r="F285" s="101">
        <v>1</v>
      </c>
      <c r="G285" s="102" t="s">
        <v>67</v>
      </c>
      <c r="I285" s="44" t="e">
        <f t="shared" si="12"/>
        <v>#N/A</v>
      </c>
      <c r="J285" s="44">
        <f t="shared" si="13"/>
        <v>0</v>
      </c>
      <c r="K285" s="44" t="e">
        <f t="shared" si="14"/>
        <v>#N/A</v>
      </c>
    </row>
    <row r="286" spans="1:11" x14ac:dyDescent="0.3">
      <c r="A286" s="213" t="s">
        <v>511</v>
      </c>
      <c r="B286" s="98" t="s">
        <v>512</v>
      </c>
      <c r="C286" s="95"/>
      <c r="D286" s="137"/>
      <c r="E286" s="214"/>
      <c r="F286" s="101">
        <v>1</v>
      </c>
      <c r="G286" s="102" t="s">
        <v>67</v>
      </c>
      <c r="I286" s="44" t="e">
        <f t="shared" si="12"/>
        <v>#N/A</v>
      </c>
      <c r="J286" s="44">
        <f t="shared" si="13"/>
        <v>0</v>
      </c>
      <c r="K286" s="44" t="e">
        <f t="shared" si="14"/>
        <v>#N/A</v>
      </c>
    </row>
    <row r="287" spans="1:11" x14ac:dyDescent="0.3">
      <c r="A287" s="213" t="s">
        <v>511</v>
      </c>
      <c r="B287" s="98" t="s">
        <v>512</v>
      </c>
      <c r="C287" s="95"/>
      <c r="D287" s="137"/>
      <c r="E287" s="214"/>
      <c r="F287" s="101">
        <v>1</v>
      </c>
      <c r="G287" s="102" t="s">
        <v>67</v>
      </c>
      <c r="I287" s="44" t="e">
        <f t="shared" si="12"/>
        <v>#N/A</v>
      </c>
      <c r="J287" s="44">
        <f t="shared" si="13"/>
        <v>0</v>
      </c>
      <c r="K287" s="44" t="e">
        <f t="shared" si="14"/>
        <v>#N/A</v>
      </c>
    </row>
    <row r="288" spans="1:11" x14ac:dyDescent="0.3">
      <c r="A288" s="213" t="s">
        <v>511</v>
      </c>
      <c r="B288" s="98" t="s">
        <v>512</v>
      </c>
      <c r="C288" s="95"/>
      <c r="D288" s="137"/>
      <c r="E288" s="214"/>
      <c r="F288" s="101">
        <v>1</v>
      </c>
      <c r="G288" s="102" t="s">
        <v>67</v>
      </c>
      <c r="I288" s="44" t="e">
        <f t="shared" si="12"/>
        <v>#N/A</v>
      </c>
      <c r="J288" s="44">
        <f t="shared" si="13"/>
        <v>0</v>
      </c>
      <c r="K288" s="44" t="e">
        <f t="shared" si="14"/>
        <v>#N/A</v>
      </c>
    </row>
    <row r="289" spans="1:11" x14ac:dyDescent="0.3">
      <c r="A289" s="213" t="s">
        <v>511</v>
      </c>
      <c r="B289" s="98" t="s">
        <v>512</v>
      </c>
      <c r="C289" s="95"/>
      <c r="D289" s="137"/>
      <c r="E289" s="214"/>
      <c r="F289" s="101">
        <v>1</v>
      </c>
      <c r="G289" s="102" t="s">
        <v>67</v>
      </c>
      <c r="I289" s="44" t="e">
        <f t="shared" si="12"/>
        <v>#N/A</v>
      </c>
      <c r="J289" s="44">
        <f t="shared" si="13"/>
        <v>0</v>
      </c>
      <c r="K289" s="44" t="e">
        <f t="shared" si="14"/>
        <v>#N/A</v>
      </c>
    </row>
    <row r="290" spans="1:11" x14ac:dyDescent="0.3">
      <c r="A290" s="213" t="s">
        <v>511</v>
      </c>
      <c r="B290" s="98" t="s">
        <v>512</v>
      </c>
      <c r="C290" s="95"/>
      <c r="D290" s="137"/>
      <c r="E290" s="214"/>
      <c r="F290" s="101">
        <v>1</v>
      </c>
      <c r="G290" s="102" t="s">
        <v>67</v>
      </c>
      <c r="I290" s="44" t="e">
        <f t="shared" si="12"/>
        <v>#N/A</v>
      </c>
      <c r="J290" s="44">
        <f t="shared" si="13"/>
        <v>0</v>
      </c>
      <c r="K290" s="44" t="e">
        <f t="shared" si="14"/>
        <v>#N/A</v>
      </c>
    </row>
    <row r="291" spans="1:11" x14ac:dyDescent="0.3">
      <c r="A291" s="213" t="s">
        <v>511</v>
      </c>
      <c r="B291" s="98" t="s">
        <v>512</v>
      </c>
      <c r="C291" s="95"/>
      <c r="D291" s="137"/>
      <c r="E291" s="214"/>
      <c r="F291" s="101">
        <v>1</v>
      </c>
      <c r="G291" s="102" t="s">
        <v>67</v>
      </c>
      <c r="I291" s="44" t="e">
        <f t="shared" si="12"/>
        <v>#N/A</v>
      </c>
      <c r="J291" s="44">
        <f t="shared" si="13"/>
        <v>0</v>
      </c>
      <c r="K291" s="44" t="e">
        <f t="shared" si="14"/>
        <v>#N/A</v>
      </c>
    </row>
    <row r="292" spans="1:11" x14ac:dyDescent="0.3">
      <c r="A292" s="213" t="s">
        <v>511</v>
      </c>
      <c r="B292" s="98" t="s">
        <v>512</v>
      </c>
      <c r="C292" s="95"/>
      <c r="D292" s="137"/>
      <c r="E292" s="214"/>
      <c r="F292" s="101">
        <v>1</v>
      </c>
      <c r="G292" s="102" t="s">
        <v>67</v>
      </c>
      <c r="I292" s="44" t="e">
        <f t="shared" si="12"/>
        <v>#N/A</v>
      </c>
      <c r="J292" s="44">
        <f t="shared" si="13"/>
        <v>0</v>
      </c>
      <c r="K292" s="44" t="e">
        <f t="shared" si="14"/>
        <v>#N/A</v>
      </c>
    </row>
    <row r="293" spans="1:11" x14ac:dyDescent="0.3">
      <c r="A293" s="213" t="s">
        <v>511</v>
      </c>
      <c r="B293" s="98" t="s">
        <v>512</v>
      </c>
      <c r="C293" s="95"/>
      <c r="D293" s="137"/>
      <c r="E293" s="214"/>
      <c r="F293" s="101">
        <v>1</v>
      </c>
      <c r="G293" s="102" t="s">
        <v>67</v>
      </c>
      <c r="I293" s="44" t="e">
        <f t="shared" si="12"/>
        <v>#N/A</v>
      </c>
      <c r="J293" s="44">
        <f t="shared" si="13"/>
        <v>0</v>
      </c>
      <c r="K293" s="44" t="e">
        <f t="shared" si="14"/>
        <v>#N/A</v>
      </c>
    </row>
    <row r="294" spans="1:11" x14ac:dyDescent="0.3">
      <c r="A294" s="213" t="s">
        <v>511</v>
      </c>
      <c r="B294" s="98" t="s">
        <v>512</v>
      </c>
      <c r="C294" s="95"/>
      <c r="D294" s="137"/>
      <c r="E294" s="214"/>
      <c r="F294" s="101">
        <v>1</v>
      </c>
      <c r="G294" s="102" t="s">
        <v>67</v>
      </c>
      <c r="I294" s="44" t="e">
        <f t="shared" si="12"/>
        <v>#N/A</v>
      </c>
      <c r="J294" s="44">
        <f t="shared" si="13"/>
        <v>0</v>
      </c>
      <c r="K294" s="44" t="e">
        <f t="shared" si="14"/>
        <v>#N/A</v>
      </c>
    </row>
    <row r="295" spans="1:11" x14ac:dyDescent="0.3">
      <c r="A295" s="213" t="s">
        <v>511</v>
      </c>
      <c r="B295" s="98" t="s">
        <v>512</v>
      </c>
      <c r="C295" s="95"/>
      <c r="D295" s="137"/>
      <c r="E295" s="214"/>
      <c r="F295" s="101">
        <v>1</v>
      </c>
      <c r="G295" s="102" t="s">
        <v>67</v>
      </c>
      <c r="I295" s="44" t="e">
        <f t="shared" si="12"/>
        <v>#N/A</v>
      </c>
      <c r="J295" s="44">
        <f t="shared" si="13"/>
        <v>0</v>
      </c>
      <c r="K295" s="44" t="e">
        <f t="shared" si="14"/>
        <v>#N/A</v>
      </c>
    </row>
    <row r="296" spans="1:11" x14ac:dyDescent="0.3">
      <c r="A296" s="213" t="s">
        <v>511</v>
      </c>
      <c r="B296" s="98" t="s">
        <v>512</v>
      </c>
      <c r="C296" s="95"/>
      <c r="D296" s="137"/>
      <c r="E296" s="214"/>
      <c r="F296" s="101">
        <v>1</v>
      </c>
      <c r="G296" s="102" t="s">
        <v>67</v>
      </c>
      <c r="I296" s="44" t="e">
        <f t="shared" si="12"/>
        <v>#N/A</v>
      </c>
      <c r="J296" s="44">
        <f t="shared" si="13"/>
        <v>0</v>
      </c>
      <c r="K296" s="44" t="e">
        <f t="shared" si="14"/>
        <v>#N/A</v>
      </c>
    </row>
    <row r="297" spans="1:11" x14ac:dyDescent="0.3">
      <c r="A297" s="213" t="s">
        <v>511</v>
      </c>
      <c r="B297" s="98" t="s">
        <v>512</v>
      </c>
      <c r="C297" s="95"/>
      <c r="D297" s="137"/>
      <c r="E297" s="214"/>
      <c r="F297" s="101">
        <v>1</v>
      </c>
      <c r="G297" s="102" t="s">
        <v>67</v>
      </c>
      <c r="I297" s="44" t="e">
        <f t="shared" si="12"/>
        <v>#N/A</v>
      </c>
      <c r="J297" s="44">
        <f t="shared" si="13"/>
        <v>0</v>
      </c>
      <c r="K297" s="44" t="e">
        <f t="shared" si="14"/>
        <v>#N/A</v>
      </c>
    </row>
    <row r="298" spans="1:11" x14ac:dyDescent="0.3">
      <c r="A298" s="213" t="s">
        <v>511</v>
      </c>
      <c r="B298" s="98" t="s">
        <v>512</v>
      </c>
      <c r="C298" s="95"/>
      <c r="D298" s="137"/>
      <c r="E298" s="214"/>
      <c r="F298" s="101">
        <v>1</v>
      </c>
      <c r="G298" s="102" t="s">
        <v>67</v>
      </c>
      <c r="I298" s="44" t="e">
        <f t="shared" si="12"/>
        <v>#N/A</v>
      </c>
      <c r="J298" s="44">
        <f t="shared" si="13"/>
        <v>0</v>
      </c>
      <c r="K298" s="44" t="e">
        <f t="shared" si="14"/>
        <v>#N/A</v>
      </c>
    </row>
    <row r="299" spans="1:11" x14ac:dyDescent="0.3">
      <c r="A299" s="213" t="s">
        <v>511</v>
      </c>
      <c r="B299" s="98" t="s">
        <v>512</v>
      </c>
      <c r="C299" s="95"/>
      <c r="D299" s="137"/>
      <c r="E299" s="214"/>
      <c r="F299" s="101">
        <v>1</v>
      </c>
      <c r="G299" s="102" t="s">
        <v>67</v>
      </c>
      <c r="I299" s="44" t="e">
        <f t="shared" si="12"/>
        <v>#N/A</v>
      </c>
      <c r="J299" s="44">
        <f t="shared" si="13"/>
        <v>0</v>
      </c>
      <c r="K299" s="44" t="e">
        <f t="shared" si="14"/>
        <v>#N/A</v>
      </c>
    </row>
    <row r="300" spans="1:11" x14ac:dyDescent="0.3">
      <c r="A300" s="213" t="s">
        <v>511</v>
      </c>
      <c r="B300" s="98" t="s">
        <v>512</v>
      </c>
      <c r="C300" s="95"/>
      <c r="D300" s="137"/>
      <c r="E300" s="214"/>
      <c r="F300" s="101">
        <v>1</v>
      </c>
      <c r="G300" s="102" t="s">
        <v>67</v>
      </c>
      <c r="I300" s="44" t="e">
        <f t="shared" si="12"/>
        <v>#N/A</v>
      </c>
      <c r="J300" s="44">
        <f t="shared" si="13"/>
        <v>0</v>
      </c>
      <c r="K300" s="44" t="e">
        <f t="shared" si="14"/>
        <v>#N/A</v>
      </c>
    </row>
    <row r="301" spans="1:11" x14ac:dyDescent="0.3">
      <c r="A301" s="213" t="s">
        <v>511</v>
      </c>
      <c r="B301" s="98" t="s">
        <v>512</v>
      </c>
      <c r="C301" s="95"/>
      <c r="D301" s="137"/>
      <c r="E301" s="214"/>
      <c r="F301" s="101">
        <v>1</v>
      </c>
      <c r="G301" s="102" t="s">
        <v>67</v>
      </c>
      <c r="I301" s="44" t="e">
        <f t="shared" si="12"/>
        <v>#N/A</v>
      </c>
      <c r="J301" s="44">
        <f t="shared" si="13"/>
        <v>0</v>
      </c>
      <c r="K301" s="44" t="e">
        <f t="shared" si="14"/>
        <v>#N/A</v>
      </c>
    </row>
    <row r="302" spans="1:11" x14ac:dyDescent="0.3">
      <c r="A302" s="213" t="s">
        <v>511</v>
      </c>
      <c r="B302" s="98" t="s">
        <v>512</v>
      </c>
      <c r="C302" s="95"/>
      <c r="D302" s="137"/>
      <c r="E302" s="214"/>
      <c r="F302" s="101">
        <v>1</v>
      </c>
      <c r="G302" s="102" t="s">
        <v>67</v>
      </c>
      <c r="I302" s="44" t="e">
        <f t="shared" si="12"/>
        <v>#N/A</v>
      </c>
      <c r="J302" s="44">
        <f t="shared" si="13"/>
        <v>0</v>
      </c>
      <c r="K302" s="44" t="e">
        <f t="shared" si="14"/>
        <v>#N/A</v>
      </c>
    </row>
    <row r="303" spans="1:11" x14ac:dyDescent="0.3">
      <c r="A303" s="213" t="s">
        <v>511</v>
      </c>
      <c r="B303" s="98" t="s">
        <v>512</v>
      </c>
      <c r="C303" s="95"/>
      <c r="D303" s="137"/>
      <c r="E303" s="214"/>
      <c r="F303" s="101">
        <v>1</v>
      </c>
      <c r="G303" s="102" t="s">
        <v>67</v>
      </c>
      <c r="I303" s="44" t="e">
        <f t="shared" si="12"/>
        <v>#N/A</v>
      </c>
      <c r="J303" s="44">
        <f t="shared" si="13"/>
        <v>0</v>
      </c>
      <c r="K303" s="44" t="e">
        <f t="shared" si="14"/>
        <v>#N/A</v>
      </c>
    </row>
    <row r="304" spans="1:11" x14ac:dyDescent="0.3">
      <c r="A304" s="213" t="s">
        <v>511</v>
      </c>
      <c r="B304" s="98" t="s">
        <v>512</v>
      </c>
      <c r="C304" s="95"/>
      <c r="D304" s="137"/>
      <c r="E304" s="214"/>
      <c r="F304" s="101">
        <v>1</v>
      </c>
      <c r="G304" s="102" t="s">
        <v>67</v>
      </c>
      <c r="I304" s="44" t="e">
        <f t="shared" si="12"/>
        <v>#N/A</v>
      </c>
      <c r="J304" s="44">
        <f t="shared" si="13"/>
        <v>0</v>
      </c>
      <c r="K304" s="44" t="e">
        <f t="shared" si="14"/>
        <v>#N/A</v>
      </c>
    </row>
    <row r="305" spans="1:11" x14ac:dyDescent="0.3">
      <c r="A305" s="213" t="s">
        <v>511</v>
      </c>
      <c r="B305" s="98" t="s">
        <v>512</v>
      </c>
      <c r="C305" s="95"/>
      <c r="D305" s="137"/>
      <c r="E305" s="214"/>
      <c r="F305" s="101">
        <v>1</v>
      </c>
      <c r="G305" s="102" t="s">
        <v>67</v>
      </c>
      <c r="I305" s="44" t="e">
        <f t="shared" si="12"/>
        <v>#N/A</v>
      </c>
      <c r="J305" s="44">
        <f t="shared" si="13"/>
        <v>0</v>
      </c>
      <c r="K305" s="44" t="e">
        <f t="shared" si="14"/>
        <v>#N/A</v>
      </c>
    </row>
    <row r="306" spans="1:11" x14ac:dyDescent="0.3">
      <c r="A306" s="213" t="s">
        <v>511</v>
      </c>
      <c r="B306" s="98" t="s">
        <v>512</v>
      </c>
      <c r="C306" s="95"/>
      <c r="D306" s="137"/>
      <c r="E306" s="214"/>
      <c r="F306" s="101">
        <v>1</v>
      </c>
      <c r="G306" s="102" t="s">
        <v>67</v>
      </c>
      <c r="I306" s="44" t="e">
        <f t="shared" si="12"/>
        <v>#N/A</v>
      </c>
      <c r="J306" s="44">
        <f t="shared" si="13"/>
        <v>0</v>
      </c>
      <c r="K306" s="44" t="e">
        <f t="shared" si="14"/>
        <v>#N/A</v>
      </c>
    </row>
    <row r="307" spans="1:11" x14ac:dyDescent="0.3">
      <c r="A307" s="213" t="s">
        <v>511</v>
      </c>
      <c r="B307" s="98" t="s">
        <v>512</v>
      </c>
      <c r="C307" s="95"/>
      <c r="D307" s="137"/>
      <c r="E307" s="214"/>
      <c r="F307" s="101">
        <v>1</v>
      </c>
      <c r="G307" s="102" t="s">
        <v>67</v>
      </c>
      <c r="I307" s="44" t="e">
        <f t="shared" si="12"/>
        <v>#N/A</v>
      </c>
      <c r="J307" s="44">
        <f t="shared" si="13"/>
        <v>0</v>
      </c>
      <c r="K307" s="44" t="e">
        <f t="shared" si="14"/>
        <v>#N/A</v>
      </c>
    </row>
    <row r="308" spans="1:11" x14ac:dyDescent="0.3">
      <c r="A308" s="213" t="s">
        <v>511</v>
      </c>
      <c r="B308" s="98" t="s">
        <v>512</v>
      </c>
      <c r="C308" s="95"/>
      <c r="D308" s="137"/>
      <c r="E308" s="214"/>
      <c r="F308" s="101">
        <v>1</v>
      </c>
      <c r="G308" s="102" t="s">
        <v>67</v>
      </c>
      <c r="I308" s="44" t="e">
        <f t="shared" si="12"/>
        <v>#N/A</v>
      </c>
      <c r="J308" s="44">
        <f t="shared" si="13"/>
        <v>0</v>
      </c>
      <c r="K308" s="44" t="e">
        <f t="shared" si="14"/>
        <v>#N/A</v>
      </c>
    </row>
    <row r="309" spans="1:11" x14ac:dyDescent="0.3">
      <c r="A309" s="213" t="s">
        <v>511</v>
      </c>
      <c r="B309" s="98" t="s">
        <v>512</v>
      </c>
      <c r="C309" s="95"/>
      <c r="D309" s="137"/>
      <c r="E309" s="214"/>
      <c r="F309" s="101">
        <v>1</v>
      </c>
      <c r="G309" s="102" t="s">
        <v>67</v>
      </c>
      <c r="I309" s="44" t="e">
        <f t="shared" si="12"/>
        <v>#N/A</v>
      </c>
      <c r="J309" s="44">
        <f t="shared" si="13"/>
        <v>0</v>
      </c>
      <c r="K309" s="44" t="e">
        <f t="shared" si="14"/>
        <v>#N/A</v>
      </c>
    </row>
    <row r="310" spans="1:11" x14ac:dyDescent="0.3">
      <c r="A310" s="213" t="s">
        <v>511</v>
      </c>
      <c r="B310" s="98" t="s">
        <v>512</v>
      </c>
      <c r="C310" s="95"/>
      <c r="D310" s="137"/>
      <c r="E310" s="214"/>
      <c r="F310" s="101">
        <v>1</v>
      </c>
      <c r="G310" s="102" t="s">
        <v>67</v>
      </c>
      <c r="I310" s="44" t="e">
        <f t="shared" si="12"/>
        <v>#N/A</v>
      </c>
      <c r="J310" s="44">
        <f t="shared" si="13"/>
        <v>0</v>
      </c>
      <c r="K310" s="44" t="e">
        <f t="shared" si="14"/>
        <v>#N/A</v>
      </c>
    </row>
    <row r="311" spans="1:11" x14ac:dyDescent="0.3">
      <c r="A311" s="213" t="s">
        <v>511</v>
      </c>
      <c r="B311" s="98" t="s">
        <v>512</v>
      </c>
      <c r="C311" s="95"/>
      <c r="D311" s="137"/>
      <c r="E311" s="214"/>
      <c r="F311" s="101">
        <v>1</v>
      </c>
      <c r="G311" s="102" t="s">
        <v>67</v>
      </c>
      <c r="I311" s="44" t="e">
        <f t="shared" si="12"/>
        <v>#N/A</v>
      </c>
      <c r="J311" s="44">
        <f t="shared" si="13"/>
        <v>0</v>
      </c>
      <c r="K311" s="44" t="e">
        <f t="shared" si="14"/>
        <v>#N/A</v>
      </c>
    </row>
    <row r="312" spans="1:11" x14ac:dyDescent="0.3">
      <c r="A312" s="213" t="s">
        <v>511</v>
      </c>
      <c r="B312" s="98" t="s">
        <v>512</v>
      </c>
      <c r="C312" s="95"/>
      <c r="D312" s="137"/>
      <c r="E312" s="214"/>
      <c r="F312" s="101">
        <v>1</v>
      </c>
      <c r="G312" s="102" t="s">
        <v>67</v>
      </c>
      <c r="I312" s="44" t="e">
        <f t="shared" si="12"/>
        <v>#N/A</v>
      </c>
      <c r="J312" s="44">
        <f t="shared" si="13"/>
        <v>0</v>
      </c>
      <c r="K312" s="44" t="e">
        <f t="shared" si="14"/>
        <v>#N/A</v>
      </c>
    </row>
    <row r="313" spans="1:11" x14ac:dyDescent="0.3">
      <c r="A313" s="213" t="s">
        <v>511</v>
      </c>
      <c r="B313" s="98" t="s">
        <v>512</v>
      </c>
      <c r="C313" s="95"/>
      <c r="D313" s="137"/>
      <c r="E313" s="214"/>
      <c r="F313" s="101">
        <v>1</v>
      </c>
      <c r="G313" s="102" t="s">
        <v>67</v>
      </c>
      <c r="I313" s="44" t="e">
        <f t="shared" si="12"/>
        <v>#N/A</v>
      </c>
      <c r="J313" s="44">
        <f t="shared" si="13"/>
        <v>0</v>
      </c>
      <c r="K313" s="44" t="e">
        <f t="shared" si="14"/>
        <v>#N/A</v>
      </c>
    </row>
    <row r="314" spans="1:11" x14ac:dyDescent="0.3">
      <c r="A314" s="213" t="s">
        <v>511</v>
      </c>
      <c r="B314" s="98" t="s">
        <v>512</v>
      </c>
      <c r="C314" s="95"/>
      <c r="D314" s="137"/>
      <c r="E314" s="214"/>
      <c r="F314" s="101">
        <v>1</v>
      </c>
      <c r="G314" s="102" t="s">
        <v>67</v>
      </c>
      <c r="I314" s="44" t="e">
        <f t="shared" si="12"/>
        <v>#N/A</v>
      </c>
      <c r="J314" s="44">
        <f t="shared" si="13"/>
        <v>0</v>
      </c>
      <c r="K314" s="44" t="e">
        <f t="shared" si="14"/>
        <v>#N/A</v>
      </c>
    </row>
    <row r="315" spans="1:11" x14ac:dyDescent="0.3">
      <c r="A315" s="213" t="s">
        <v>511</v>
      </c>
      <c r="B315" s="98" t="s">
        <v>512</v>
      </c>
      <c r="C315" s="95"/>
      <c r="D315" s="137"/>
      <c r="E315" s="214"/>
      <c r="F315" s="101">
        <v>1</v>
      </c>
      <c r="G315" s="102" t="s">
        <v>67</v>
      </c>
      <c r="I315" s="44" t="e">
        <f t="shared" si="12"/>
        <v>#N/A</v>
      </c>
      <c r="J315" s="44">
        <f t="shared" si="13"/>
        <v>0</v>
      </c>
      <c r="K315" s="44" t="e">
        <f t="shared" si="14"/>
        <v>#N/A</v>
      </c>
    </row>
    <row r="316" spans="1:11" x14ac:dyDescent="0.3">
      <c r="A316" s="213" t="s">
        <v>511</v>
      </c>
      <c r="B316" s="98" t="s">
        <v>512</v>
      </c>
      <c r="C316" s="95"/>
      <c r="D316" s="137"/>
      <c r="E316" s="214"/>
      <c r="F316" s="101">
        <v>1</v>
      </c>
      <c r="G316" s="102" t="s">
        <v>67</v>
      </c>
      <c r="I316" s="44" t="e">
        <f t="shared" si="12"/>
        <v>#N/A</v>
      </c>
      <c r="J316" s="44">
        <f t="shared" si="13"/>
        <v>0</v>
      </c>
      <c r="K316" s="44" t="e">
        <f t="shared" si="14"/>
        <v>#N/A</v>
      </c>
    </row>
    <row r="317" spans="1:11" x14ac:dyDescent="0.3">
      <c r="A317" s="213" t="s">
        <v>511</v>
      </c>
      <c r="B317" s="98" t="s">
        <v>512</v>
      </c>
      <c r="C317" s="95"/>
      <c r="D317" s="137"/>
      <c r="E317" s="214"/>
      <c r="F317" s="101">
        <v>1</v>
      </c>
      <c r="G317" s="102" t="s">
        <v>67</v>
      </c>
      <c r="I317" s="44" t="e">
        <f t="shared" si="12"/>
        <v>#N/A</v>
      </c>
      <c r="J317" s="44">
        <f t="shared" si="13"/>
        <v>0</v>
      </c>
      <c r="K317" s="44" t="e">
        <f t="shared" si="14"/>
        <v>#N/A</v>
      </c>
    </row>
    <row r="318" spans="1:11" x14ac:dyDescent="0.3">
      <c r="A318" s="213" t="s">
        <v>511</v>
      </c>
      <c r="B318" s="98" t="s">
        <v>512</v>
      </c>
      <c r="C318" s="95"/>
      <c r="D318" s="137"/>
      <c r="E318" s="214"/>
      <c r="F318" s="101">
        <v>1</v>
      </c>
      <c r="G318" s="102" t="s">
        <v>67</v>
      </c>
      <c r="I318" s="44" t="e">
        <f t="shared" si="12"/>
        <v>#N/A</v>
      </c>
      <c r="J318" s="44">
        <f t="shared" si="13"/>
        <v>0</v>
      </c>
      <c r="K318" s="44" t="e">
        <f t="shared" si="14"/>
        <v>#N/A</v>
      </c>
    </row>
    <row r="319" spans="1:11" x14ac:dyDescent="0.3">
      <c r="A319" s="213" t="s">
        <v>511</v>
      </c>
      <c r="B319" s="98" t="s">
        <v>512</v>
      </c>
      <c r="C319" s="95"/>
      <c r="D319" s="137"/>
      <c r="E319" s="214"/>
      <c r="F319" s="101">
        <v>1</v>
      </c>
      <c r="G319" s="102" t="s">
        <v>67</v>
      </c>
      <c r="I319" s="44" t="e">
        <f t="shared" si="12"/>
        <v>#N/A</v>
      </c>
      <c r="J319" s="44">
        <f t="shared" si="13"/>
        <v>0</v>
      </c>
      <c r="K319" s="44" t="e">
        <f t="shared" si="14"/>
        <v>#N/A</v>
      </c>
    </row>
    <row r="320" spans="1:11" x14ac:dyDescent="0.3">
      <c r="A320" s="213" t="s">
        <v>511</v>
      </c>
      <c r="B320" s="98" t="s">
        <v>512</v>
      </c>
      <c r="C320" s="95"/>
      <c r="D320" s="137"/>
      <c r="E320" s="214"/>
      <c r="F320" s="101">
        <v>1</v>
      </c>
      <c r="G320" s="102" t="s">
        <v>67</v>
      </c>
      <c r="I320" s="44" t="e">
        <f t="shared" si="12"/>
        <v>#N/A</v>
      </c>
      <c r="J320" s="44">
        <f t="shared" si="13"/>
        <v>0</v>
      </c>
      <c r="K320" s="44" t="e">
        <f t="shared" si="14"/>
        <v>#N/A</v>
      </c>
    </row>
    <row r="321" spans="1:11" x14ac:dyDescent="0.3">
      <c r="A321" s="213" t="s">
        <v>511</v>
      </c>
      <c r="B321" s="98" t="s">
        <v>512</v>
      </c>
      <c r="C321" s="95"/>
      <c r="D321" s="137"/>
      <c r="E321" s="214"/>
      <c r="F321" s="101">
        <v>1</v>
      </c>
      <c r="G321" s="102" t="s">
        <v>67</v>
      </c>
      <c r="I321" s="44" t="e">
        <f t="shared" si="12"/>
        <v>#N/A</v>
      </c>
      <c r="J321" s="44">
        <f t="shared" si="13"/>
        <v>0</v>
      </c>
      <c r="K321" s="44" t="e">
        <f t="shared" si="14"/>
        <v>#N/A</v>
      </c>
    </row>
    <row r="322" spans="1:11" x14ac:dyDescent="0.3">
      <c r="A322" s="213" t="s">
        <v>511</v>
      </c>
      <c r="B322" s="98" t="s">
        <v>512</v>
      </c>
      <c r="C322" s="95"/>
      <c r="D322" s="137"/>
      <c r="E322" s="214"/>
      <c r="F322" s="101">
        <v>1</v>
      </c>
      <c r="G322" s="102" t="s">
        <v>67</v>
      </c>
      <c r="I322" s="44" t="e">
        <f t="shared" si="12"/>
        <v>#N/A</v>
      </c>
      <c r="J322" s="44">
        <f t="shared" si="13"/>
        <v>0</v>
      </c>
      <c r="K322" s="44" t="e">
        <f t="shared" si="14"/>
        <v>#N/A</v>
      </c>
    </row>
    <row r="323" spans="1:11" x14ac:dyDescent="0.3">
      <c r="A323" s="213" t="s">
        <v>511</v>
      </c>
      <c r="B323" s="98" t="s">
        <v>512</v>
      </c>
      <c r="C323" s="95"/>
      <c r="D323" s="137"/>
      <c r="E323" s="214"/>
      <c r="F323" s="101">
        <v>1</v>
      </c>
      <c r="G323" s="102" t="s">
        <v>67</v>
      </c>
      <c r="I323" s="44" t="e">
        <f t="shared" ref="I323:I386" si="15">IF(NOT(ISBLANK($B323)),VLOOKUP($B323,specdata,2,FALSE()),"")</f>
        <v>#N/A</v>
      </c>
      <c r="J323" s="44">
        <f t="shared" ref="J323:J386" si="16">VLOOKUP(G323,AvailabilityData,2,FALSE())</f>
        <v>0</v>
      </c>
      <c r="K323" s="44" t="e">
        <f t="shared" ref="K323:K386" si="17">I323*J323</f>
        <v>#N/A</v>
      </c>
    </row>
    <row r="324" spans="1:11" x14ac:dyDescent="0.3">
      <c r="A324" s="213" t="s">
        <v>511</v>
      </c>
      <c r="B324" s="98" t="s">
        <v>512</v>
      </c>
      <c r="C324" s="95"/>
      <c r="D324" s="137"/>
      <c r="E324" s="214"/>
      <c r="F324" s="101">
        <v>1</v>
      </c>
      <c r="G324" s="102" t="s">
        <v>67</v>
      </c>
      <c r="I324" s="44" t="e">
        <f t="shared" si="15"/>
        <v>#N/A</v>
      </c>
      <c r="J324" s="44">
        <f t="shared" si="16"/>
        <v>0</v>
      </c>
      <c r="K324" s="44" t="e">
        <f t="shared" si="17"/>
        <v>#N/A</v>
      </c>
    </row>
    <row r="325" spans="1:11" x14ac:dyDescent="0.3">
      <c r="A325" s="213" t="s">
        <v>511</v>
      </c>
      <c r="B325" s="98" t="s">
        <v>512</v>
      </c>
      <c r="C325" s="95"/>
      <c r="D325" s="137"/>
      <c r="E325" s="214"/>
      <c r="F325" s="101">
        <v>1</v>
      </c>
      <c r="G325" s="102" t="s">
        <v>67</v>
      </c>
      <c r="I325" s="44" t="e">
        <f t="shared" si="15"/>
        <v>#N/A</v>
      </c>
      <c r="J325" s="44">
        <f t="shared" si="16"/>
        <v>0</v>
      </c>
      <c r="K325" s="44" t="e">
        <f t="shared" si="17"/>
        <v>#N/A</v>
      </c>
    </row>
    <row r="326" spans="1:11" x14ac:dyDescent="0.3">
      <c r="A326" s="213" t="s">
        <v>511</v>
      </c>
      <c r="B326" s="98" t="s">
        <v>512</v>
      </c>
      <c r="C326" s="95"/>
      <c r="D326" s="137"/>
      <c r="E326" s="214"/>
      <c r="F326" s="101">
        <v>1</v>
      </c>
      <c r="G326" s="102" t="s">
        <v>67</v>
      </c>
      <c r="I326" s="44" t="e">
        <f t="shared" si="15"/>
        <v>#N/A</v>
      </c>
      <c r="J326" s="44">
        <f t="shared" si="16"/>
        <v>0</v>
      </c>
      <c r="K326" s="44" t="e">
        <f t="shared" si="17"/>
        <v>#N/A</v>
      </c>
    </row>
    <row r="327" spans="1:11" x14ac:dyDescent="0.3">
      <c r="A327" s="213" t="s">
        <v>511</v>
      </c>
      <c r="B327" s="98" t="s">
        <v>512</v>
      </c>
      <c r="C327" s="95"/>
      <c r="D327" s="137"/>
      <c r="E327" s="214"/>
      <c r="F327" s="101">
        <v>1</v>
      </c>
      <c r="G327" s="102" t="s">
        <v>67</v>
      </c>
      <c r="I327" s="44" t="e">
        <f t="shared" si="15"/>
        <v>#N/A</v>
      </c>
      <c r="J327" s="44">
        <f t="shared" si="16"/>
        <v>0</v>
      </c>
      <c r="K327" s="44" t="e">
        <f t="shared" si="17"/>
        <v>#N/A</v>
      </c>
    </row>
    <row r="328" spans="1:11" x14ac:dyDescent="0.3">
      <c r="A328" s="213" t="s">
        <v>511</v>
      </c>
      <c r="B328" s="98" t="s">
        <v>512</v>
      </c>
      <c r="C328" s="95"/>
      <c r="D328" s="137"/>
      <c r="E328" s="214"/>
      <c r="F328" s="101">
        <v>1</v>
      </c>
      <c r="G328" s="102" t="s">
        <v>67</v>
      </c>
      <c r="I328" s="44" t="e">
        <f t="shared" si="15"/>
        <v>#N/A</v>
      </c>
      <c r="J328" s="44">
        <f t="shared" si="16"/>
        <v>0</v>
      </c>
      <c r="K328" s="44" t="e">
        <f t="shared" si="17"/>
        <v>#N/A</v>
      </c>
    </row>
    <row r="329" spans="1:11" x14ac:dyDescent="0.3">
      <c r="A329" s="213" t="s">
        <v>511</v>
      </c>
      <c r="B329" s="98" t="s">
        <v>512</v>
      </c>
      <c r="C329" s="95"/>
      <c r="D329" s="137"/>
      <c r="E329" s="214"/>
      <c r="F329" s="101">
        <v>1</v>
      </c>
      <c r="G329" s="102" t="s">
        <v>67</v>
      </c>
      <c r="I329" s="44" t="e">
        <f t="shared" si="15"/>
        <v>#N/A</v>
      </c>
      <c r="J329" s="44">
        <f t="shared" si="16"/>
        <v>0</v>
      </c>
      <c r="K329" s="44" t="e">
        <f t="shared" si="17"/>
        <v>#N/A</v>
      </c>
    </row>
    <row r="330" spans="1:11" x14ac:dyDescent="0.3">
      <c r="A330" s="213" t="s">
        <v>511</v>
      </c>
      <c r="B330" s="98" t="s">
        <v>512</v>
      </c>
      <c r="C330" s="95"/>
      <c r="D330" s="137"/>
      <c r="E330" s="214"/>
      <c r="F330" s="101">
        <v>1</v>
      </c>
      <c r="G330" s="102" t="s">
        <v>67</v>
      </c>
      <c r="I330" s="44" t="e">
        <f t="shared" si="15"/>
        <v>#N/A</v>
      </c>
      <c r="J330" s="44">
        <f t="shared" si="16"/>
        <v>0</v>
      </c>
      <c r="K330" s="44" t="e">
        <f t="shared" si="17"/>
        <v>#N/A</v>
      </c>
    </row>
    <row r="331" spans="1:11" x14ac:dyDescent="0.3">
      <c r="A331" s="213" t="s">
        <v>511</v>
      </c>
      <c r="B331" s="98" t="s">
        <v>512</v>
      </c>
      <c r="C331" s="95"/>
      <c r="D331" s="137"/>
      <c r="E331" s="214"/>
      <c r="F331" s="101">
        <v>1</v>
      </c>
      <c r="G331" s="102" t="s">
        <v>67</v>
      </c>
      <c r="I331" s="44" t="e">
        <f t="shared" si="15"/>
        <v>#N/A</v>
      </c>
      <c r="J331" s="44">
        <f t="shared" si="16"/>
        <v>0</v>
      </c>
      <c r="K331" s="44" t="e">
        <f t="shared" si="17"/>
        <v>#N/A</v>
      </c>
    </row>
    <row r="332" spans="1:11" x14ac:dyDescent="0.3">
      <c r="A332" s="213" t="s">
        <v>511</v>
      </c>
      <c r="B332" s="98" t="s">
        <v>512</v>
      </c>
      <c r="C332" s="95"/>
      <c r="D332" s="137"/>
      <c r="E332" s="214"/>
      <c r="F332" s="101">
        <v>1</v>
      </c>
      <c r="G332" s="102" t="s">
        <v>67</v>
      </c>
      <c r="I332" s="44" t="e">
        <f t="shared" si="15"/>
        <v>#N/A</v>
      </c>
      <c r="J332" s="44">
        <f t="shared" si="16"/>
        <v>0</v>
      </c>
      <c r="K332" s="44" t="e">
        <f t="shared" si="17"/>
        <v>#N/A</v>
      </c>
    </row>
    <row r="333" spans="1:11" x14ac:dyDescent="0.3">
      <c r="A333" s="213" t="s">
        <v>511</v>
      </c>
      <c r="B333" s="98" t="s">
        <v>512</v>
      </c>
      <c r="C333" s="95"/>
      <c r="D333" s="137"/>
      <c r="E333" s="214"/>
      <c r="F333" s="101">
        <v>1</v>
      </c>
      <c r="G333" s="102" t="s">
        <v>67</v>
      </c>
      <c r="I333" s="44" t="e">
        <f t="shared" si="15"/>
        <v>#N/A</v>
      </c>
      <c r="J333" s="44">
        <f t="shared" si="16"/>
        <v>0</v>
      </c>
      <c r="K333" s="44" t="e">
        <f t="shared" si="17"/>
        <v>#N/A</v>
      </c>
    </row>
    <row r="334" spans="1:11" x14ac:dyDescent="0.3">
      <c r="A334" s="213" t="s">
        <v>511</v>
      </c>
      <c r="B334" s="98" t="s">
        <v>512</v>
      </c>
      <c r="C334" s="95"/>
      <c r="D334" s="137"/>
      <c r="E334" s="214"/>
      <c r="F334" s="101">
        <v>1</v>
      </c>
      <c r="G334" s="102" t="s">
        <v>67</v>
      </c>
      <c r="I334" s="44" t="e">
        <f t="shared" si="15"/>
        <v>#N/A</v>
      </c>
      <c r="J334" s="44">
        <f t="shared" si="16"/>
        <v>0</v>
      </c>
      <c r="K334" s="44" t="e">
        <f t="shared" si="17"/>
        <v>#N/A</v>
      </c>
    </row>
    <row r="335" spans="1:11" x14ac:dyDescent="0.3">
      <c r="A335" s="213" t="s">
        <v>511</v>
      </c>
      <c r="B335" s="98" t="s">
        <v>512</v>
      </c>
      <c r="C335" s="95"/>
      <c r="D335" s="137"/>
      <c r="E335" s="214"/>
      <c r="F335" s="101">
        <v>1</v>
      </c>
      <c r="G335" s="102" t="s">
        <v>67</v>
      </c>
      <c r="I335" s="44" t="e">
        <f t="shared" si="15"/>
        <v>#N/A</v>
      </c>
      <c r="J335" s="44">
        <f t="shared" si="16"/>
        <v>0</v>
      </c>
      <c r="K335" s="44" t="e">
        <f t="shared" si="17"/>
        <v>#N/A</v>
      </c>
    </row>
    <row r="336" spans="1:11" x14ac:dyDescent="0.3">
      <c r="A336" s="213" t="s">
        <v>511</v>
      </c>
      <c r="B336" s="98" t="s">
        <v>512</v>
      </c>
      <c r="C336" s="95"/>
      <c r="D336" s="137"/>
      <c r="E336" s="214"/>
      <c r="F336" s="101">
        <v>1</v>
      </c>
      <c r="G336" s="102" t="s">
        <v>67</v>
      </c>
      <c r="I336" s="44" t="e">
        <f t="shared" si="15"/>
        <v>#N/A</v>
      </c>
      <c r="J336" s="44">
        <f t="shared" si="16"/>
        <v>0</v>
      </c>
      <c r="K336" s="44" t="e">
        <f t="shared" si="17"/>
        <v>#N/A</v>
      </c>
    </row>
    <row r="337" spans="1:11" x14ac:dyDescent="0.3">
      <c r="A337" s="213" t="s">
        <v>511</v>
      </c>
      <c r="B337" s="98" t="s">
        <v>512</v>
      </c>
      <c r="C337" s="95"/>
      <c r="D337" s="137"/>
      <c r="E337" s="214"/>
      <c r="F337" s="101">
        <v>1</v>
      </c>
      <c r="G337" s="102" t="s">
        <v>67</v>
      </c>
      <c r="I337" s="44" t="e">
        <f t="shared" si="15"/>
        <v>#N/A</v>
      </c>
      <c r="J337" s="44">
        <f t="shared" si="16"/>
        <v>0</v>
      </c>
      <c r="K337" s="44" t="e">
        <f t="shared" si="17"/>
        <v>#N/A</v>
      </c>
    </row>
    <row r="338" spans="1:11" x14ac:dyDescent="0.3">
      <c r="A338" s="213" t="s">
        <v>511</v>
      </c>
      <c r="B338" s="98" t="s">
        <v>512</v>
      </c>
      <c r="C338" s="95"/>
      <c r="D338" s="137"/>
      <c r="E338" s="214"/>
      <c r="F338" s="101">
        <v>1</v>
      </c>
      <c r="G338" s="102" t="s">
        <v>67</v>
      </c>
      <c r="I338" s="44" t="e">
        <f t="shared" si="15"/>
        <v>#N/A</v>
      </c>
      <c r="J338" s="44">
        <f t="shared" si="16"/>
        <v>0</v>
      </c>
      <c r="K338" s="44" t="e">
        <f t="shared" si="17"/>
        <v>#N/A</v>
      </c>
    </row>
    <row r="339" spans="1:11" x14ac:dyDescent="0.3">
      <c r="A339" s="213" t="s">
        <v>511</v>
      </c>
      <c r="B339" s="98" t="s">
        <v>512</v>
      </c>
      <c r="C339" s="95"/>
      <c r="D339" s="137"/>
      <c r="E339" s="214"/>
      <c r="F339" s="101">
        <v>1</v>
      </c>
      <c r="G339" s="102" t="s">
        <v>67</v>
      </c>
      <c r="I339" s="44" t="e">
        <f t="shared" si="15"/>
        <v>#N/A</v>
      </c>
      <c r="J339" s="44">
        <f t="shared" si="16"/>
        <v>0</v>
      </c>
      <c r="K339" s="44" t="e">
        <f t="shared" si="17"/>
        <v>#N/A</v>
      </c>
    </row>
    <row r="340" spans="1:11" x14ac:dyDescent="0.3">
      <c r="A340" s="213" t="s">
        <v>511</v>
      </c>
      <c r="B340" s="98" t="s">
        <v>512</v>
      </c>
      <c r="C340" s="95"/>
      <c r="D340" s="137"/>
      <c r="E340" s="214"/>
      <c r="F340" s="101">
        <v>1</v>
      </c>
      <c r="G340" s="102" t="s">
        <v>67</v>
      </c>
      <c r="I340" s="44" t="e">
        <f t="shared" si="15"/>
        <v>#N/A</v>
      </c>
      <c r="J340" s="44">
        <f t="shared" si="16"/>
        <v>0</v>
      </c>
      <c r="K340" s="44" t="e">
        <f t="shared" si="17"/>
        <v>#N/A</v>
      </c>
    </row>
    <row r="341" spans="1:11" x14ac:dyDescent="0.3">
      <c r="A341" s="213" t="s">
        <v>511</v>
      </c>
      <c r="B341" s="98" t="s">
        <v>512</v>
      </c>
      <c r="C341" s="95"/>
      <c r="D341" s="137"/>
      <c r="E341" s="214"/>
      <c r="F341" s="101">
        <v>1</v>
      </c>
      <c r="G341" s="102" t="s">
        <v>67</v>
      </c>
      <c r="I341" s="44" t="e">
        <f t="shared" si="15"/>
        <v>#N/A</v>
      </c>
      <c r="J341" s="44">
        <f t="shared" si="16"/>
        <v>0</v>
      </c>
      <c r="K341" s="44" t="e">
        <f t="shared" si="17"/>
        <v>#N/A</v>
      </c>
    </row>
    <row r="342" spans="1:11" x14ac:dyDescent="0.3">
      <c r="A342" s="213" t="s">
        <v>511</v>
      </c>
      <c r="B342" s="98" t="s">
        <v>512</v>
      </c>
      <c r="C342" s="95"/>
      <c r="D342" s="137"/>
      <c r="E342" s="214"/>
      <c r="F342" s="101">
        <v>1</v>
      </c>
      <c r="G342" s="102" t="s">
        <v>67</v>
      </c>
      <c r="I342" s="44" t="e">
        <f t="shared" si="15"/>
        <v>#N/A</v>
      </c>
      <c r="J342" s="44">
        <f t="shared" si="16"/>
        <v>0</v>
      </c>
      <c r="K342" s="44" t="e">
        <f t="shared" si="17"/>
        <v>#N/A</v>
      </c>
    </row>
    <row r="343" spans="1:11" x14ac:dyDescent="0.3">
      <c r="A343" s="213" t="s">
        <v>511</v>
      </c>
      <c r="B343" s="98" t="s">
        <v>512</v>
      </c>
      <c r="C343" s="95"/>
      <c r="D343" s="137"/>
      <c r="E343" s="214"/>
      <c r="F343" s="101">
        <v>1</v>
      </c>
      <c r="G343" s="102" t="s">
        <v>67</v>
      </c>
      <c r="I343" s="44" t="e">
        <f t="shared" si="15"/>
        <v>#N/A</v>
      </c>
      <c r="J343" s="44">
        <f t="shared" si="16"/>
        <v>0</v>
      </c>
      <c r="K343" s="44" t="e">
        <f t="shared" si="17"/>
        <v>#N/A</v>
      </c>
    </row>
    <row r="344" spans="1:11" x14ac:dyDescent="0.3">
      <c r="A344" s="213" t="s">
        <v>511</v>
      </c>
      <c r="B344" s="98" t="s">
        <v>512</v>
      </c>
      <c r="C344" s="95"/>
      <c r="D344" s="137"/>
      <c r="E344" s="214"/>
      <c r="F344" s="101">
        <v>1</v>
      </c>
      <c r="G344" s="102" t="s">
        <v>67</v>
      </c>
      <c r="I344" s="44" t="e">
        <f t="shared" si="15"/>
        <v>#N/A</v>
      </c>
      <c r="J344" s="44">
        <f t="shared" si="16"/>
        <v>0</v>
      </c>
      <c r="K344" s="44" t="e">
        <f t="shared" si="17"/>
        <v>#N/A</v>
      </c>
    </row>
    <row r="345" spans="1:11" x14ac:dyDescent="0.3">
      <c r="A345" s="213" t="s">
        <v>511</v>
      </c>
      <c r="B345" s="98" t="s">
        <v>512</v>
      </c>
      <c r="C345" s="95"/>
      <c r="D345" s="137"/>
      <c r="E345" s="214"/>
      <c r="F345" s="101">
        <v>1</v>
      </c>
      <c r="G345" s="102" t="s">
        <v>67</v>
      </c>
      <c r="I345" s="44" t="e">
        <f t="shared" si="15"/>
        <v>#N/A</v>
      </c>
      <c r="J345" s="44">
        <f t="shared" si="16"/>
        <v>0</v>
      </c>
      <c r="K345" s="44" t="e">
        <f t="shared" si="17"/>
        <v>#N/A</v>
      </c>
    </row>
    <row r="346" spans="1:11" x14ac:dyDescent="0.3">
      <c r="A346" s="213" t="s">
        <v>511</v>
      </c>
      <c r="B346" s="98" t="s">
        <v>512</v>
      </c>
      <c r="C346" s="95"/>
      <c r="D346" s="137"/>
      <c r="E346" s="214"/>
      <c r="F346" s="101">
        <v>1</v>
      </c>
      <c r="G346" s="102" t="s">
        <v>67</v>
      </c>
      <c r="I346" s="44" t="e">
        <f t="shared" si="15"/>
        <v>#N/A</v>
      </c>
      <c r="J346" s="44">
        <f t="shared" si="16"/>
        <v>0</v>
      </c>
      <c r="K346" s="44" t="e">
        <f t="shared" si="17"/>
        <v>#N/A</v>
      </c>
    </row>
    <row r="347" spans="1:11" x14ac:dyDescent="0.3">
      <c r="A347" s="213" t="s">
        <v>511</v>
      </c>
      <c r="B347" s="98" t="s">
        <v>512</v>
      </c>
      <c r="C347" s="95"/>
      <c r="D347" s="137"/>
      <c r="E347" s="214"/>
      <c r="F347" s="101">
        <v>1</v>
      </c>
      <c r="G347" s="102" t="s">
        <v>67</v>
      </c>
      <c r="I347" s="44" t="e">
        <f t="shared" si="15"/>
        <v>#N/A</v>
      </c>
      <c r="J347" s="44">
        <f t="shared" si="16"/>
        <v>0</v>
      </c>
      <c r="K347" s="44" t="e">
        <f t="shared" si="17"/>
        <v>#N/A</v>
      </c>
    </row>
    <row r="348" spans="1:11" x14ac:dyDescent="0.3">
      <c r="A348" s="213" t="s">
        <v>511</v>
      </c>
      <c r="B348" s="98" t="s">
        <v>512</v>
      </c>
      <c r="C348" s="95"/>
      <c r="D348" s="137"/>
      <c r="E348" s="214"/>
      <c r="F348" s="101">
        <v>1</v>
      </c>
      <c r="G348" s="102" t="s">
        <v>67</v>
      </c>
      <c r="I348" s="44" t="e">
        <f t="shared" si="15"/>
        <v>#N/A</v>
      </c>
      <c r="J348" s="44">
        <f t="shared" si="16"/>
        <v>0</v>
      </c>
      <c r="K348" s="44" t="e">
        <f t="shared" si="17"/>
        <v>#N/A</v>
      </c>
    </row>
    <row r="349" spans="1:11" x14ac:dyDescent="0.3">
      <c r="A349" s="213" t="s">
        <v>511</v>
      </c>
      <c r="B349" s="98" t="s">
        <v>512</v>
      </c>
      <c r="C349" s="95"/>
      <c r="D349" s="137"/>
      <c r="E349" s="214"/>
      <c r="F349" s="101">
        <v>1</v>
      </c>
      <c r="G349" s="102" t="s">
        <v>67</v>
      </c>
      <c r="I349" s="44" t="e">
        <f t="shared" si="15"/>
        <v>#N/A</v>
      </c>
      <c r="J349" s="44">
        <f t="shared" si="16"/>
        <v>0</v>
      </c>
      <c r="K349" s="44" t="e">
        <f t="shared" si="17"/>
        <v>#N/A</v>
      </c>
    </row>
    <row r="350" spans="1:11" x14ac:dyDescent="0.3">
      <c r="A350" s="213" t="s">
        <v>511</v>
      </c>
      <c r="B350" s="98" t="s">
        <v>512</v>
      </c>
      <c r="C350" s="95"/>
      <c r="D350" s="137"/>
      <c r="E350" s="214"/>
      <c r="F350" s="101">
        <v>1</v>
      </c>
      <c r="G350" s="102" t="s">
        <v>67</v>
      </c>
      <c r="I350" s="44" t="e">
        <f t="shared" si="15"/>
        <v>#N/A</v>
      </c>
      <c r="J350" s="44">
        <f t="shared" si="16"/>
        <v>0</v>
      </c>
      <c r="K350" s="44" t="e">
        <f t="shared" si="17"/>
        <v>#N/A</v>
      </c>
    </row>
    <row r="351" spans="1:11" x14ac:dyDescent="0.3">
      <c r="A351" s="213" t="s">
        <v>511</v>
      </c>
      <c r="B351" s="98" t="s">
        <v>512</v>
      </c>
      <c r="C351" s="95"/>
      <c r="D351" s="137"/>
      <c r="E351" s="214"/>
      <c r="F351" s="101">
        <v>1</v>
      </c>
      <c r="G351" s="102" t="s">
        <v>67</v>
      </c>
      <c r="I351" s="44" t="e">
        <f t="shared" si="15"/>
        <v>#N/A</v>
      </c>
      <c r="J351" s="44">
        <f t="shared" si="16"/>
        <v>0</v>
      </c>
      <c r="K351" s="44" t="e">
        <f t="shared" si="17"/>
        <v>#N/A</v>
      </c>
    </row>
    <row r="352" spans="1:11" x14ac:dyDescent="0.3">
      <c r="A352" s="213" t="s">
        <v>511</v>
      </c>
      <c r="B352" s="98" t="s">
        <v>512</v>
      </c>
      <c r="C352" s="95"/>
      <c r="D352" s="137"/>
      <c r="E352" s="214"/>
      <c r="F352" s="101">
        <v>1</v>
      </c>
      <c r="G352" s="102" t="s">
        <v>67</v>
      </c>
      <c r="I352" s="44" t="e">
        <f t="shared" si="15"/>
        <v>#N/A</v>
      </c>
      <c r="J352" s="44">
        <f t="shared" si="16"/>
        <v>0</v>
      </c>
      <c r="K352" s="44" t="e">
        <f t="shared" si="17"/>
        <v>#N/A</v>
      </c>
    </row>
    <row r="353" spans="1:11" x14ac:dyDescent="0.3">
      <c r="A353" s="213" t="s">
        <v>511</v>
      </c>
      <c r="B353" s="98" t="s">
        <v>512</v>
      </c>
      <c r="C353" s="95"/>
      <c r="D353" s="137"/>
      <c r="E353" s="214"/>
      <c r="F353" s="101">
        <v>1</v>
      </c>
      <c r="G353" s="102" t="s">
        <v>67</v>
      </c>
      <c r="I353" s="44" t="e">
        <f t="shared" si="15"/>
        <v>#N/A</v>
      </c>
      <c r="J353" s="44">
        <f t="shared" si="16"/>
        <v>0</v>
      </c>
      <c r="K353" s="44" t="e">
        <f t="shared" si="17"/>
        <v>#N/A</v>
      </c>
    </row>
    <row r="354" spans="1:11" x14ac:dyDescent="0.3">
      <c r="A354" s="213" t="s">
        <v>511</v>
      </c>
      <c r="B354" s="98" t="s">
        <v>512</v>
      </c>
      <c r="C354" s="95"/>
      <c r="D354" s="137"/>
      <c r="E354" s="214"/>
      <c r="F354" s="101">
        <v>1</v>
      </c>
      <c r="G354" s="102" t="s">
        <v>67</v>
      </c>
      <c r="I354" s="44" t="e">
        <f t="shared" si="15"/>
        <v>#N/A</v>
      </c>
      <c r="J354" s="44">
        <f t="shared" si="16"/>
        <v>0</v>
      </c>
      <c r="K354" s="44" t="e">
        <f t="shared" si="17"/>
        <v>#N/A</v>
      </c>
    </row>
    <row r="355" spans="1:11" x14ac:dyDescent="0.3">
      <c r="A355" s="213" t="s">
        <v>511</v>
      </c>
      <c r="B355" s="98" t="s">
        <v>512</v>
      </c>
      <c r="C355" s="95"/>
      <c r="D355" s="137"/>
      <c r="E355" s="214"/>
      <c r="F355" s="101">
        <v>1</v>
      </c>
      <c r="G355" s="102" t="s">
        <v>67</v>
      </c>
      <c r="I355" s="44" t="e">
        <f t="shared" si="15"/>
        <v>#N/A</v>
      </c>
      <c r="J355" s="44">
        <f t="shared" si="16"/>
        <v>0</v>
      </c>
      <c r="K355" s="44" t="e">
        <f t="shared" si="17"/>
        <v>#N/A</v>
      </c>
    </row>
    <row r="356" spans="1:11" x14ac:dyDescent="0.3">
      <c r="A356" s="213" t="s">
        <v>511</v>
      </c>
      <c r="B356" s="98" t="s">
        <v>512</v>
      </c>
      <c r="C356" s="95"/>
      <c r="D356" s="137"/>
      <c r="E356" s="214"/>
      <c r="F356" s="101">
        <v>1</v>
      </c>
      <c r="G356" s="102" t="s">
        <v>67</v>
      </c>
      <c r="I356" s="44" t="e">
        <f t="shared" si="15"/>
        <v>#N/A</v>
      </c>
      <c r="J356" s="44">
        <f t="shared" si="16"/>
        <v>0</v>
      </c>
      <c r="K356" s="44" t="e">
        <f t="shared" si="17"/>
        <v>#N/A</v>
      </c>
    </row>
    <row r="357" spans="1:11" x14ac:dyDescent="0.3">
      <c r="A357" s="213" t="s">
        <v>511</v>
      </c>
      <c r="B357" s="98" t="s">
        <v>512</v>
      </c>
      <c r="C357" s="95"/>
      <c r="D357" s="137"/>
      <c r="E357" s="214"/>
      <c r="F357" s="101">
        <v>1</v>
      </c>
      <c r="G357" s="102" t="s">
        <v>67</v>
      </c>
      <c r="I357" s="44" t="e">
        <f t="shared" si="15"/>
        <v>#N/A</v>
      </c>
      <c r="J357" s="44">
        <f t="shared" si="16"/>
        <v>0</v>
      </c>
      <c r="K357" s="44" t="e">
        <f t="shared" si="17"/>
        <v>#N/A</v>
      </c>
    </row>
    <row r="358" spans="1:11" x14ac:dyDescent="0.3">
      <c r="A358" s="213" t="s">
        <v>511</v>
      </c>
      <c r="B358" s="98" t="s">
        <v>512</v>
      </c>
      <c r="C358" s="95"/>
      <c r="D358" s="137"/>
      <c r="E358" s="214"/>
      <c r="F358" s="101">
        <v>1</v>
      </c>
      <c r="G358" s="102" t="s">
        <v>67</v>
      </c>
      <c r="I358" s="44" t="e">
        <f t="shared" si="15"/>
        <v>#N/A</v>
      </c>
      <c r="J358" s="44">
        <f t="shared" si="16"/>
        <v>0</v>
      </c>
      <c r="K358" s="44" t="e">
        <f t="shared" si="17"/>
        <v>#N/A</v>
      </c>
    </row>
    <row r="359" spans="1:11" x14ac:dyDescent="0.3">
      <c r="A359" s="213" t="s">
        <v>511</v>
      </c>
      <c r="B359" s="98" t="s">
        <v>512</v>
      </c>
      <c r="C359" s="95"/>
      <c r="D359" s="137"/>
      <c r="E359" s="214"/>
      <c r="F359" s="101">
        <v>1</v>
      </c>
      <c r="G359" s="102" t="s">
        <v>67</v>
      </c>
      <c r="I359" s="44" t="e">
        <f t="shared" si="15"/>
        <v>#N/A</v>
      </c>
      <c r="J359" s="44">
        <f t="shared" si="16"/>
        <v>0</v>
      </c>
      <c r="K359" s="44" t="e">
        <f t="shared" si="17"/>
        <v>#N/A</v>
      </c>
    </row>
    <row r="360" spans="1:11" x14ac:dyDescent="0.3">
      <c r="A360" s="213" t="s">
        <v>511</v>
      </c>
      <c r="B360" s="98" t="s">
        <v>512</v>
      </c>
      <c r="C360" s="95"/>
      <c r="D360" s="137"/>
      <c r="E360" s="214"/>
      <c r="F360" s="101">
        <v>1</v>
      </c>
      <c r="G360" s="102" t="s">
        <v>67</v>
      </c>
      <c r="I360" s="44" t="e">
        <f t="shared" si="15"/>
        <v>#N/A</v>
      </c>
      <c r="J360" s="44">
        <f t="shared" si="16"/>
        <v>0</v>
      </c>
      <c r="K360" s="44" t="e">
        <f t="shared" si="17"/>
        <v>#N/A</v>
      </c>
    </row>
    <row r="361" spans="1:11" x14ac:dyDescent="0.3">
      <c r="A361" s="213" t="s">
        <v>511</v>
      </c>
      <c r="B361" s="98" t="s">
        <v>512</v>
      </c>
      <c r="C361" s="95"/>
      <c r="D361" s="137"/>
      <c r="E361" s="214"/>
      <c r="F361" s="101">
        <v>1</v>
      </c>
      <c r="G361" s="102" t="s">
        <v>67</v>
      </c>
      <c r="I361" s="44" t="e">
        <f t="shared" si="15"/>
        <v>#N/A</v>
      </c>
      <c r="J361" s="44">
        <f t="shared" si="16"/>
        <v>0</v>
      </c>
      <c r="K361" s="44" t="e">
        <f t="shared" si="17"/>
        <v>#N/A</v>
      </c>
    </row>
    <row r="362" spans="1:11" x14ac:dyDescent="0.3">
      <c r="A362" s="213" t="s">
        <v>511</v>
      </c>
      <c r="B362" s="98" t="s">
        <v>512</v>
      </c>
      <c r="C362" s="95"/>
      <c r="D362" s="137"/>
      <c r="E362" s="214"/>
      <c r="F362" s="101">
        <v>1</v>
      </c>
      <c r="G362" s="102" t="s">
        <v>67</v>
      </c>
      <c r="I362" s="44" t="e">
        <f t="shared" si="15"/>
        <v>#N/A</v>
      </c>
      <c r="J362" s="44">
        <f t="shared" si="16"/>
        <v>0</v>
      </c>
      <c r="K362" s="44" t="e">
        <f t="shared" si="17"/>
        <v>#N/A</v>
      </c>
    </row>
    <row r="363" spans="1:11" x14ac:dyDescent="0.3">
      <c r="A363" s="213" t="s">
        <v>511</v>
      </c>
      <c r="B363" s="98" t="s">
        <v>512</v>
      </c>
      <c r="C363" s="95"/>
      <c r="D363" s="137"/>
      <c r="E363" s="214"/>
      <c r="F363" s="101">
        <v>1</v>
      </c>
      <c r="G363" s="102" t="s">
        <v>67</v>
      </c>
      <c r="I363" s="44" t="e">
        <f t="shared" si="15"/>
        <v>#N/A</v>
      </c>
      <c r="J363" s="44">
        <f t="shared" si="16"/>
        <v>0</v>
      </c>
      <c r="K363" s="44" t="e">
        <f t="shared" si="17"/>
        <v>#N/A</v>
      </c>
    </row>
    <row r="364" spans="1:11" x14ac:dyDescent="0.3">
      <c r="A364" s="213" t="s">
        <v>511</v>
      </c>
      <c r="B364" s="98" t="s">
        <v>512</v>
      </c>
      <c r="C364" s="95"/>
      <c r="D364" s="137"/>
      <c r="E364" s="214"/>
      <c r="F364" s="101">
        <v>1</v>
      </c>
      <c r="G364" s="102" t="s">
        <v>67</v>
      </c>
      <c r="I364" s="44" t="e">
        <f t="shared" si="15"/>
        <v>#N/A</v>
      </c>
      <c r="J364" s="44">
        <f t="shared" si="16"/>
        <v>0</v>
      </c>
      <c r="K364" s="44" t="e">
        <f t="shared" si="17"/>
        <v>#N/A</v>
      </c>
    </row>
    <row r="365" spans="1:11" x14ac:dyDescent="0.3">
      <c r="A365" s="213" t="s">
        <v>511</v>
      </c>
      <c r="B365" s="98" t="s">
        <v>512</v>
      </c>
      <c r="C365" s="95"/>
      <c r="D365" s="137"/>
      <c r="E365" s="214"/>
      <c r="F365" s="101">
        <v>1</v>
      </c>
      <c r="G365" s="102" t="s">
        <v>67</v>
      </c>
      <c r="I365" s="44" t="e">
        <f t="shared" si="15"/>
        <v>#N/A</v>
      </c>
      <c r="J365" s="44">
        <f t="shared" si="16"/>
        <v>0</v>
      </c>
      <c r="K365" s="44" t="e">
        <f t="shared" si="17"/>
        <v>#N/A</v>
      </c>
    </row>
    <row r="366" spans="1:11" x14ac:dyDescent="0.3">
      <c r="A366" s="213" t="s">
        <v>511</v>
      </c>
      <c r="B366" s="98" t="s">
        <v>512</v>
      </c>
      <c r="C366" s="95"/>
      <c r="D366" s="137"/>
      <c r="E366" s="214"/>
      <c r="F366" s="101">
        <v>1</v>
      </c>
      <c r="G366" s="102" t="s">
        <v>67</v>
      </c>
      <c r="I366" s="44" t="e">
        <f t="shared" si="15"/>
        <v>#N/A</v>
      </c>
      <c r="J366" s="44">
        <f t="shared" si="16"/>
        <v>0</v>
      </c>
      <c r="K366" s="44" t="e">
        <f t="shared" si="17"/>
        <v>#N/A</v>
      </c>
    </row>
    <row r="367" spans="1:11" x14ac:dyDescent="0.3">
      <c r="A367" s="213" t="s">
        <v>511</v>
      </c>
      <c r="B367" s="98" t="s">
        <v>512</v>
      </c>
      <c r="C367" s="95"/>
      <c r="D367" s="137"/>
      <c r="E367" s="214"/>
      <c r="F367" s="101">
        <v>1</v>
      </c>
      <c r="G367" s="102" t="s">
        <v>67</v>
      </c>
      <c r="I367" s="44" t="e">
        <f t="shared" si="15"/>
        <v>#N/A</v>
      </c>
      <c r="J367" s="44">
        <f t="shared" si="16"/>
        <v>0</v>
      </c>
      <c r="K367" s="44" t="e">
        <f t="shared" si="17"/>
        <v>#N/A</v>
      </c>
    </row>
    <row r="368" spans="1:11" x14ac:dyDescent="0.3">
      <c r="A368" s="213" t="s">
        <v>511</v>
      </c>
      <c r="B368" s="98" t="s">
        <v>512</v>
      </c>
      <c r="C368" s="95"/>
      <c r="D368" s="137"/>
      <c r="E368" s="214"/>
      <c r="F368" s="101">
        <v>1</v>
      </c>
      <c r="G368" s="102" t="s">
        <v>67</v>
      </c>
      <c r="I368" s="44" t="e">
        <f t="shared" si="15"/>
        <v>#N/A</v>
      </c>
      <c r="J368" s="44">
        <f t="shared" si="16"/>
        <v>0</v>
      </c>
      <c r="K368" s="44" t="e">
        <f t="shared" si="17"/>
        <v>#N/A</v>
      </c>
    </row>
    <row r="369" spans="1:11" x14ac:dyDescent="0.3">
      <c r="A369" s="213" t="s">
        <v>511</v>
      </c>
      <c r="B369" s="98" t="s">
        <v>512</v>
      </c>
      <c r="C369" s="95"/>
      <c r="D369" s="137"/>
      <c r="E369" s="214"/>
      <c r="F369" s="101">
        <v>1</v>
      </c>
      <c r="G369" s="102" t="s">
        <v>67</v>
      </c>
      <c r="I369" s="44" t="e">
        <f t="shared" si="15"/>
        <v>#N/A</v>
      </c>
      <c r="J369" s="44">
        <f t="shared" si="16"/>
        <v>0</v>
      </c>
      <c r="K369" s="44" t="e">
        <f t="shared" si="17"/>
        <v>#N/A</v>
      </c>
    </row>
    <row r="370" spans="1:11" x14ac:dyDescent="0.3">
      <c r="A370" s="213" t="s">
        <v>511</v>
      </c>
      <c r="B370" s="98" t="s">
        <v>512</v>
      </c>
      <c r="C370" s="95"/>
      <c r="D370" s="137"/>
      <c r="E370" s="214"/>
      <c r="F370" s="101">
        <v>1</v>
      </c>
      <c r="G370" s="102" t="s">
        <v>67</v>
      </c>
      <c r="I370" s="44" t="e">
        <f t="shared" si="15"/>
        <v>#N/A</v>
      </c>
      <c r="J370" s="44">
        <f t="shared" si="16"/>
        <v>0</v>
      </c>
      <c r="K370" s="44" t="e">
        <f t="shared" si="17"/>
        <v>#N/A</v>
      </c>
    </row>
    <row r="371" spans="1:11" x14ac:dyDescent="0.3">
      <c r="A371" s="213" t="s">
        <v>511</v>
      </c>
      <c r="B371" s="98" t="s">
        <v>512</v>
      </c>
      <c r="C371" s="95"/>
      <c r="D371" s="137"/>
      <c r="E371" s="214"/>
      <c r="F371" s="101">
        <v>1</v>
      </c>
      <c r="G371" s="102" t="s">
        <v>67</v>
      </c>
      <c r="I371" s="44" t="e">
        <f t="shared" si="15"/>
        <v>#N/A</v>
      </c>
      <c r="J371" s="44">
        <f t="shared" si="16"/>
        <v>0</v>
      </c>
      <c r="K371" s="44" t="e">
        <f t="shared" si="17"/>
        <v>#N/A</v>
      </c>
    </row>
    <row r="372" spans="1:11" x14ac:dyDescent="0.3">
      <c r="A372" s="213" t="s">
        <v>511</v>
      </c>
      <c r="B372" s="98" t="s">
        <v>512</v>
      </c>
      <c r="C372" s="95"/>
      <c r="D372" s="137"/>
      <c r="E372" s="214"/>
      <c r="F372" s="101">
        <v>1</v>
      </c>
      <c r="G372" s="102" t="s">
        <v>67</v>
      </c>
      <c r="I372" s="44" t="e">
        <f t="shared" si="15"/>
        <v>#N/A</v>
      </c>
      <c r="J372" s="44">
        <f t="shared" si="16"/>
        <v>0</v>
      </c>
      <c r="K372" s="44" t="e">
        <f t="shared" si="17"/>
        <v>#N/A</v>
      </c>
    </row>
    <row r="373" spans="1:11" x14ac:dyDescent="0.3">
      <c r="A373" s="213" t="s">
        <v>511</v>
      </c>
      <c r="B373" s="98" t="s">
        <v>512</v>
      </c>
      <c r="C373" s="95"/>
      <c r="D373" s="137"/>
      <c r="E373" s="214"/>
      <c r="F373" s="101">
        <v>1</v>
      </c>
      <c r="G373" s="102" t="s">
        <v>67</v>
      </c>
      <c r="I373" s="44" t="e">
        <f t="shared" si="15"/>
        <v>#N/A</v>
      </c>
      <c r="J373" s="44">
        <f t="shared" si="16"/>
        <v>0</v>
      </c>
      <c r="K373" s="44" t="e">
        <f t="shared" si="17"/>
        <v>#N/A</v>
      </c>
    </row>
    <row r="374" spans="1:11" x14ac:dyDescent="0.3">
      <c r="A374" s="213" t="s">
        <v>511</v>
      </c>
      <c r="B374" s="98" t="s">
        <v>512</v>
      </c>
      <c r="C374" s="95"/>
      <c r="D374" s="137"/>
      <c r="E374" s="214"/>
      <c r="F374" s="101">
        <v>1</v>
      </c>
      <c r="G374" s="102" t="s">
        <v>67</v>
      </c>
      <c r="I374" s="44" t="e">
        <f t="shared" si="15"/>
        <v>#N/A</v>
      </c>
      <c r="J374" s="44">
        <f t="shared" si="16"/>
        <v>0</v>
      </c>
      <c r="K374" s="44" t="e">
        <f t="shared" si="17"/>
        <v>#N/A</v>
      </c>
    </row>
    <row r="375" spans="1:11" x14ac:dyDescent="0.3">
      <c r="A375" s="213" t="s">
        <v>511</v>
      </c>
      <c r="B375" s="98" t="s">
        <v>512</v>
      </c>
      <c r="C375" s="95"/>
      <c r="D375" s="137"/>
      <c r="E375" s="214"/>
      <c r="F375" s="101">
        <v>1</v>
      </c>
      <c r="G375" s="102" t="s">
        <v>67</v>
      </c>
      <c r="I375" s="44" t="e">
        <f t="shared" si="15"/>
        <v>#N/A</v>
      </c>
      <c r="J375" s="44">
        <f t="shared" si="16"/>
        <v>0</v>
      </c>
      <c r="K375" s="44" t="e">
        <f t="shared" si="17"/>
        <v>#N/A</v>
      </c>
    </row>
    <row r="376" spans="1:11" x14ac:dyDescent="0.3">
      <c r="A376" s="213" t="s">
        <v>511</v>
      </c>
      <c r="B376" s="98" t="s">
        <v>512</v>
      </c>
      <c r="C376" s="95"/>
      <c r="D376" s="137"/>
      <c r="E376" s="214"/>
      <c r="F376" s="101">
        <v>1</v>
      </c>
      <c r="G376" s="102" t="s">
        <v>67</v>
      </c>
      <c r="I376" s="44" t="e">
        <f t="shared" si="15"/>
        <v>#N/A</v>
      </c>
      <c r="J376" s="44">
        <f t="shared" si="16"/>
        <v>0</v>
      </c>
      <c r="K376" s="44" t="e">
        <f t="shared" si="17"/>
        <v>#N/A</v>
      </c>
    </row>
    <row r="377" spans="1:11" x14ac:dyDescent="0.3">
      <c r="A377" s="213" t="s">
        <v>511</v>
      </c>
      <c r="B377" s="98" t="s">
        <v>512</v>
      </c>
      <c r="C377" s="95"/>
      <c r="D377" s="137"/>
      <c r="E377" s="214"/>
      <c r="F377" s="101">
        <v>1</v>
      </c>
      <c r="G377" s="102" t="s">
        <v>67</v>
      </c>
      <c r="I377" s="44" t="e">
        <f t="shared" si="15"/>
        <v>#N/A</v>
      </c>
      <c r="J377" s="44">
        <f t="shared" si="16"/>
        <v>0</v>
      </c>
      <c r="K377" s="44" t="e">
        <f t="shared" si="17"/>
        <v>#N/A</v>
      </c>
    </row>
    <row r="378" spans="1:11" x14ac:dyDescent="0.3">
      <c r="A378" s="213" t="s">
        <v>511</v>
      </c>
      <c r="B378" s="98" t="s">
        <v>512</v>
      </c>
      <c r="C378" s="95"/>
      <c r="D378" s="137"/>
      <c r="E378" s="214"/>
      <c r="F378" s="101">
        <v>1</v>
      </c>
      <c r="G378" s="102" t="s">
        <v>67</v>
      </c>
      <c r="I378" s="44" t="e">
        <f t="shared" si="15"/>
        <v>#N/A</v>
      </c>
      <c r="J378" s="44">
        <f t="shared" si="16"/>
        <v>0</v>
      </c>
      <c r="K378" s="44" t="e">
        <f t="shared" si="17"/>
        <v>#N/A</v>
      </c>
    </row>
    <row r="379" spans="1:11" x14ac:dyDescent="0.3">
      <c r="A379" s="213" t="s">
        <v>511</v>
      </c>
      <c r="B379" s="98" t="s">
        <v>512</v>
      </c>
      <c r="C379" s="95"/>
      <c r="D379" s="137"/>
      <c r="E379" s="214"/>
      <c r="F379" s="101">
        <v>1</v>
      </c>
      <c r="G379" s="102" t="s">
        <v>67</v>
      </c>
      <c r="I379" s="44" t="e">
        <f t="shared" si="15"/>
        <v>#N/A</v>
      </c>
      <c r="J379" s="44">
        <f t="shared" si="16"/>
        <v>0</v>
      </c>
      <c r="K379" s="44" t="e">
        <f t="shared" si="17"/>
        <v>#N/A</v>
      </c>
    </row>
    <row r="380" spans="1:11" x14ac:dyDescent="0.3">
      <c r="A380" s="213" t="s">
        <v>511</v>
      </c>
      <c r="B380" s="98" t="s">
        <v>512</v>
      </c>
      <c r="C380" s="95"/>
      <c r="D380" s="137"/>
      <c r="E380" s="214"/>
      <c r="F380" s="101">
        <v>1</v>
      </c>
      <c r="G380" s="102" t="s">
        <v>67</v>
      </c>
      <c r="I380" s="44" t="e">
        <f t="shared" si="15"/>
        <v>#N/A</v>
      </c>
      <c r="J380" s="44">
        <f t="shared" si="16"/>
        <v>0</v>
      </c>
      <c r="K380" s="44" t="e">
        <f t="shared" si="17"/>
        <v>#N/A</v>
      </c>
    </row>
    <row r="381" spans="1:11" x14ac:dyDescent="0.3">
      <c r="A381" s="213" t="s">
        <v>511</v>
      </c>
      <c r="B381" s="98" t="s">
        <v>512</v>
      </c>
      <c r="C381" s="95"/>
      <c r="D381" s="137"/>
      <c r="E381" s="214"/>
      <c r="F381" s="101">
        <v>1</v>
      </c>
      <c r="G381" s="102" t="s">
        <v>67</v>
      </c>
      <c r="I381" s="44" t="e">
        <f t="shared" si="15"/>
        <v>#N/A</v>
      </c>
      <c r="J381" s="44">
        <f t="shared" si="16"/>
        <v>0</v>
      </c>
      <c r="K381" s="44" t="e">
        <f t="shared" si="17"/>
        <v>#N/A</v>
      </c>
    </row>
    <row r="382" spans="1:11" x14ac:dyDescent="0.3">
      <c r="A382" s="213" t="s">
        <v>511</v>
      </c>
      <c r="B382" s="98" t="s">
        <v>512</v>
      </c>
      <c r="C382" s="95"/>
      <c r="D382" s="137"/>
      <c r="E382" s="214"/>
      <c r="F382" s="101">
        <v>1</v>
      </c>
      <c r="G382" s="102" t="s">
        <v>67</v>
      </c>
      <c r="I382" s="44" t="e">
        <f t="shared" si="15"/>
        <v>#N/A</v>
      </c>
      <c r="J382" s="44">
        <f t="shared" si="16"/>
        <v>0</v>
      </c>
      <c r="K382" s="44" t="e">
        <f t="shared" si="17"/>
        <v>#N/A</v>
      </c>
    </row>
    <row r="383" spans="1:11" x14ac:dyDescent="0.3">
      <c r="A383" s="213" t="s">
        <v>511</v>
      </c>
      <c r="B383" s="98" t="s">
        <v>512</v>
      </c>
      <c r="C383" s="95"/>
      <c r="D383" s="137"/>
      <c r="E383" s="214"/>
      <c r="F383" s="101">
        <v>1</v>
      </c>
      <c r="G383" s="102" t="s">
        <v>67</v>
      </c>
      <c r="I383" s="44" t="e">
        <f t="shared" si="15"/>
        <v>#N/A</v>
      </c>
      <c r="J383" s="44">
        <f t="shared" si="16"/>
        <v>0</v>
      </c>
      <c r="K383" s="44" t="e">
        <f t="shared" si="17"/>
        <v>#N/A</v>
      </c>
    </row>
    <row r="384" spans="1:11" x14ac:dyDescent="0.3">
      <c r="A384" s="213" t="s">
        <v>511</v>
      </c>
      <c r="B384" s="98" t="s">
        <v>512</v>
      </c>
      <c r="C384" s="95"/>
      <c r="D384" s="137"/>
      <c r="E384" s="214"/>
      <c r="F384" s="101">
        <v>1</v>
      </c>
      <c r="G384" s="102" t="s">
        <v>67</v>
      </c>
      <c r="I384" s="44" t="e">
        <f t="shared" si="15"/>
        <v>#N/A</v>
      </c>
      <c r="J384" s="44">
        <f t="shared" si="16"/>
        <v>0</v>
      </c>
      <c r="K384" s="44" t="e">
        <f t="shared" si="17"/>
        <v>#N/A</v>
      </c>
    </row>
    <row r="385" spans="1:11" x14ac:dyDescent="0.3">
      <c r="A385" s="213" t="s">
        <v>511</v>
      </c>
      <c r="B385" s="98" t="s">
        <v>512</v>
      </c>
      <c r="C385" s="95"/>
      <c r="D385" s="137"/>
      <c r="E385" s="214"/>
      <c r="F385" s="101">
        <v>1</v>
      </c>
      <c r="G385" s="102" t="s">
        <v>67</v>
      </c>
      <c r="I385" s="44" t="e">
        <f t="shared" si="15"/>
        <v>#N/A</v>
      </c>
      <c r="J385" s="44">
        <f t="shared" si="16"/>
        <v>0</v>
      </c>
      <c r="K385" s="44" t="e">
        <f t="shared" si="17"/>
        <v>#N/A</v>
      </c>
    </row>
    <row r="386" spans="1:11" x14ac:dyDescent="0.3">
      <c r="A386" s="213" t="s">
        <v>511</v>
      </c>
      <c r="B386" s="98" t="s">
        <v>512</v>
      </c>
      <c r="C386" s="95"/>
      <c r="D386" s="137"/>
      <c r="E386" s="214"/>
      <c r="F386" s="101">
        <v>1</v>
      </c>
      <c r="G386" s="102" t="s">
        <v>67</v>
      </c>
      <c r="I386" s="44" t="e">
        <f t="shared" si="15"/>
        <v>#N/A</v>
      </c>
      <c r="J386" s="44">
        <f t="shared" si="16"/>
        <v>0</v>
      </c>
      <c r="K386" s="44" t="e">
        <f t="shared" si="17"/>
        <v>#N/A</v>
      </c>
    </row>
    <row r="387" spans="1:11" x14ac:dyDescent="0.3">
      <c r="A387" s="213" t="s">
        <v>511</v>
      </c>
      <c r="B387" s="98" t="s">
        <v>512</v>
      </c>
      <c r="C387" s="95"/>
      <c r="D387" s="137"/>
      <c r="E387" s="214"/>
      <c r="F387" s="101">
        <v>1</v>
      </c>
      <c r="G387" s="102" t="s">
        <v>67</v>
      </c>
      <c r="I387" s="44" t="e">
        <f t="shared" ref="I387:I417" si="18">IF(NOT(ISBLANK($B387)),VLOOKUP($B387,specdata,2,FALSE()),"")</f>
        <v>#N/A</v>
      </c>
      <c r="J387" s="44">
        <f t="shared" ref="J387:J417" si="19">VLOOKUP(G387,AvailabilityData,2,FALSE())</f>
        <v>0</v>
      </c>
      <c r="K387" s="44" t="e">
        <f t="shared" ref="K387:K417" si="20">I387*J387</f>
        <v>#N/A</v>
      </c>
    </row>
    <row r="388" spans="1:11" x14ac:dyDescent="0.3">
      <c r="A388" s="213" t="s">
        <v>511</v>
      </c>
      <c r="B388" s="98" t="s">
        <v>512</v>
      </c>
      <c r="C388" s="95"/>
      <c r="D388" s="137"/>
      <c r="E388" s="214"/>
      <c r="F388" s="101">
        <v>1</v>
      </c>
      <c r="G388" s="102" t="s">
        <v>67</v>
      </c>
      <c r="I388" s="44" t="e">
        <f t="shared" si="18"/>
        <v>#N/A</v>
      </c>
      <c r="J388" s="44">
        <f t="shared" si="19"/>
        <v>0</v>
      </c>
      <c r="K388" s="44" t="e">
        <f t="shared" si="20"/>
        <v>#N/A</v>
      </c>
    </row>
    <row r="389" spans="1:11" x14ac:dyDescent="0.3">
      <c r="A389" s="213" t="s">
        <v>511</v>
      </c>
      <c r="B389" s="98" t="s">
        <v>512</v>
      </c>
      <c r="C389" s="95"/>
      <c r="D389" s="137"/>
      <c r="E389" s="214"/>
      <c r="F389" s="101">
        <v>1</v>
      </c>
      <c r="G389" s="102" t="s">
        <v>67</v>
      </c>
      <c r="I389" s="44" t="e">
        <f t="shared" si="18"/>
        <v>#N/A</v>
      </c>
      <c r="J389" s="44">
        <f t="shared" si="19"/>
        <v>0</v>
      </c>
      <c r="K389" s="44" t="e">
        <f t="shared" si="20"/>
        <v>#N/A</v>
      </c>
    </row>
    <row r="390" spans="1:11" x14ac:dyDescent="0.3">
      <c r="A390" s="213" t="s">
        <v>511</v>
      </c>
      <c r="B390" s="98" t="s">
        <v>512</v>
      </c>
      <c r="C390" s="95"/>
      <c r="D390" s="137"/>
      <c r="E390" s="214"/>
      <c r="F390" s="101">
        <v>1</v>
      </c>
      <c r="G390" s="102" t="s">
        <v>67</v>
      </c>
      <c r="I390" s="44" t="e">
        <f t="shared" si="18"/>
        <v>#N/A</v>
      </c>
      <c r="J390" s="44">
        <f t="shared" si="19"/>
        <v>0</v>
      </c>
      <c r="K390" s="44" t="e">
        <f t="shared" si="20"/>
        <v>#N/A</v>
      </c>
    </row>
    <row r="391" spans="1:11" x14ac:dyDescent="0.3">
      <c r="A391" s="213" t="s">
        <v>511</v>
      </c>
      <c r="B391" s="98" t="s">
        <v>512</v>
      </c>
      <c r="C391" s="95"/>
      <c r="D391" s="137"/>
      <c r="E391" s="214"/>
      <c r="F391" s="101">
        <v>1</v>
      </c>
      <c r="G391" s="102" t="s">
        <v>67</v>
      </c>
      <c r="I391" s="44" t="e">
        <f t="shared" si="18"/>
        <v>#N/A</v>
      </c>
      <c r="J391" s="44">
        <f t="shared" si="19"/>
        <v>0</v>
      </c>
      <c r="K391" s="44" t="e">
        <f t="shared" si="20"/>
        <v>#N/A</v>
      </c>
    </row>
    <row r="392" spans="1:11" x14ac:dyDescent="0.3">
      <c r="A392" s="213" t="s">
        <v>511</v>
      </c>
      <c r="B392" s="98" t="s">
        <v>512</v>
      </c>
      <c r="C392" s="95"/>
      <c r="D392" s="137"/>
      <c r="E392" s="214"/>
      <c r="F392" s="101">
        <v>1</v>
      </c>
      <c r="G392" s="102" t="s">
        <v>67</v>
      </c>
      <c r="I392" s="44" t="e">
        <f t="shared" si="18"/>
        <v>#N/A</v>
      </c>
      <c r="J392" s="44">
        <f t="shared" si="19"/>
        <v>0</v>
      </c>
      <c r="K392" s="44" t="e">
        <f t="shared" si="20"/>
        <v>#N/A</v>
      </c>
    </row>
    <row r="393" spans="1:11" x14ac:dyDescent="0.3">
      <c r="A393" s="213" t="s">
        <v>511</v>
      </c>
      <c r="B393" s="98" t="s">
        <v>512</v>
      </c>
      <c r="C393" s="95"/>
      <c r="D393" s="137"/>
      <c r="E393" s="214"/>
      <c r="F393" s="101">
        <v>1</v>
      </c>
      <c r="G393" s="102" t="s">
        <v>67</v>
      </c>
      <c r="I393" s="44" t="e">
        <f t="shared" si="18"/>
        <v>#N/A</v>
      </c>
      <c r="J393" s="44">
        <f t="shared" si="19"/>
        <v>0</v>
      </c>
      <c r="K393" s="44" t="e">
        <f t="shared" si="20"/>
        <v>#N/A</v>
      </c>
    </row>
    <row r="394" spans="1:11" x14ac:dyDescent="0.3">
      <c r="A394" s="213" t="s">
        <v>511</v>
      </c>
      <c r="B394" s="98" t="s">
        <v>512</v>
      </c>
      <c r="C394" s="95"/>
      <c r="D394" s="137"/>
      <c r="E394" s="214"/>
      <c r="F394" s="101">
        <v>1</v>
      </c>
      <c r="G394" s="102" t="s">
        <v>67</v>
      </c>
      <c r="I394" s="44" t="e">
        <f t="shared" si="18"/>
        <v>#N/A</v>
      </c>
      <c r="J394" s="44">
        <f t="shared" si="19"/>
        <v>0</v>
      </c>
      <c r="K394" s="44" t="e">
        <f t="shared" si="20"/>
        <v>#N/A</v>
      </c>
    </row>
    <row r="395" spans="1:11" x14ac:dyDescent="0.3">
      <c r="A395" s="213" t="s">
        <v>511</v>
      </c>
      <c r="B395" s="98" t="s">
        <v>512</v>
      </c>
      <c r="C395" s="95"/>
      <c r="D395" s="137"/>
      <c r="E395" s="214"/>
      <c r="F395" s="101">
        <v>1</v>
      </c>
      <c r="G395" s="102" t="s">
        <v>67</v>
      </c>
      <c r="I395" s="44" t="e">
        <f t="shared" si="18"/>
        <v>#N/A</v>
      </c>
      <c r="J395" s="44">
        <f t="shared" si="19"/>
        <v>0</v>
      </c>
      <c r="K395" s="44" t="e">
        <f t="shared" si="20"/>
        <v>#N/A</v>
      </c>
    </row>
    <row r="396" spans="1:11" x14ac:dyDescent="0.3">
      <c r="A396" s="213" t="s">
        <v>511</v>
      </c>
      <c r="B396" s="98" t="s">
        <v>512</v>
      </c>
      <c r="C396" s="95"/>
      <c r="D396" s="137"/>
      <c r="E396" s="214"/>
      <c r="F396" s="101">
        <v>1</v>
      </c>
      <c r="G396" s="102" t="s">
        <v>67</v>
      </c>
      <c r="I396" s="44" t="e">
        <f t="shared" si="18"/>
        <v>#N/A</v>
      </c>
      <c r="J396" s="44">
        <f t="shared" si="19"/>
        <v>0</v>
      </c>
      <c r="K396" s="44" t="e">
        <f t="shared" si="20"/>
        <v>#N/A</v>
      </c>
    </row>
    <row r="397" spans="1:11" x14ac:dyDescent="0.3">
      <c r="A397" s="213" t="s">
        <v>511</v>
      </c>
      <c r="B397" s="98" t="s">
        <v>512</v>
      </c>
      <c r="C397" s="95"/>
      <c r="D397" s="137"/>
      <c r="E397" s="214"/>
      <c r="F397" s="101">
        <v>1</v>
      </c>
      <c r="G397" s="102" t="s">
        <v>67</v>
      </c>
      <c r="I397" s="44" t="e">
        <f t="shared" si="18"/>
        <v>#N/A</v>
      </c>
      <c r="J397" s="44">
        <f t="shared" si="19"/>
        <v>0</v>
      </c>
      <c r="K397" s="44" t="e">
        <f t="shared" si="20"/>
        <v>#N/A</v>
      </c>
    </row>
    <row r="398" spans="1:11" x14ac:dyDescent="0.3">
      <c r="A398" s="213" t="s">
        <v>511</v>
      </c>
      <c r="B398" s="98" t="s">
        <v>512</v>
      </c>
      <c r="C398" s="95"/>
      <c r="D398" s="137"/>
      <c r="E398" s="214"/>
      <c r="F398" s="101">
        <v>1</v>
      </c>
      <c r="G398" s="102" t="s">
        <v>67</v>
      </c>
      <c r="I398" s="44" t="e">
        <f t="shared" si="18"/>
        <v>#N/A</v>
      </c>
      <c r="J398" s="44">
        <f t="shared" si="19"/>
        <v>0</v>
      </c>
      <c r="K398" s="44" t="e">
        <f t="shared" si="20"/>
        <v>#N/A</v>
      </c>
    </row>
    <row r="399" spans="1:11" x14ac:dyDescent="0.3">
      <c r="A399" s="213" t="s">
        <v>511</v>
      </c>
      <c r="B399" s="98" t="s">
        <v>512</v>
      </c>
      <c r="C399" s="95"/>
      <c r="D399" s="137"/>
      <c r="E399" s="214"/>
      <c r="F399" s="101">
        <v>1</v>
      </c>
      <c r="G399" s="102" t="s">
        <v>67</v>
      </c>
      <c r="I399" s="44" t="e">
        <f t="shared" si="18"/>
        <v>#N/A</v>
      </c>
      <c r="J399" s="44">
        <f t="shared" si="19"/>
        <v>0</v>
      </c>
      <c r="K399" s="44" t="e">
        <f t="shared" si="20"/>
        <v>#N/A</v>
      </c>
    </row>
    <row r="400" spans="1:11" x14ac:dyDescent="0.3">
      <c r="A400" s="213" t="s">
        <v>511</v>
      </c>
      <c r="B400" s="98" t="s">
        <v>512</v>
      </c>
      <c r="C400" s="95"/>
      <c r="D400" s="137"/>
      <c r="E400" s="214"/>
      <c r="F400" s="101">
        <v>1</v>
      </c>
      <c r="G400" s="102" t="s">
        <v>67</v>
      </c>
      <c r="I400" s="44" t="e">
        <f t="shared" si="18"/>
        <v>#N/A</v>
      </c>
      <c r="J400" s="44">
        <f t="shared" si="19"/>
        <v>0</v>
      </c>
      <c r="K400" s="44" t="e">
        <f t="shared" si="20"/>
        <v>#N/A</v>
      </c>
    </row>
    <row r="401" spans="1:11" x14ac:dyDescent="0.3">
      <c r="A401" s="213" t="s">
        <v>511</v>
      </c>
      <c r="B401" s="98" t="s">
        <v>512</v>
      </c>
      <c r="C401" s="95"/>
      <c r="D401" s="137"/>
      <c r="E401" s="214"/>
      <c r="F401" s="101">
        <v>1</v>
      </c>
      <c r="G401" s="102" t="s">
        <v>67</v>
      </c>
      <c r="I401" s="44" t="e">
        <f t="shared" si="18"/>
        <v>#N/A</v>
      </c>
      <c r="J401" s="44">
        <f t="shared" si="19"/>
        <v>0</v>
      </c>
      <c r="K401" s="44" t="e">
        <f t="shared" si="20"/>
        <v>#N/A</v>
      </c>
    </row>
    <row r="402" spans="1:11" x14ac:dyDescent="0.3">
      <c r="A402" s="213" t="s">
        <v>511</v>
      </c>
      <c r="B402" s="98" t="s">
        <v>512</v>
      </c>
      <c r="C402" s="95"/>
      <c r="D402" s="137"/>
      <c r="E402" s="214"/>
      <c r="F402" s="101">
        <v>1</v>
      </c>
      <c r="G402" s="102" t="s">
        <v>67</v>
      </c>
      <c r="I402" s="44" t="e">
        <f t="shared" si="18"/>
        <v>#N/A</v>
      </c>
      <c r="J402" s="44">
        <f t="shared" si="19"/>
        <v>0</v>
      </c>
      <c r="K402" s="44" t="e">
        <f t="shared" si="20"/>
        <v>#N/A</v>
      </c>
    </row>
    <row r="403" spans="1:11" x14ac:dyDescent="0.3">
      <c r="A403" s="213" t="s">
        <v>511</v>
      </c>
      <c r="B403" s="98" t="s">
        <v>512</v>
      </c>
      <c r="C403" s="95"/>
      <c r="D403" s="137"/>
      <c r="E403" s="214"/>
      <c r="F403" s="101">
        <v>1</v>
      </c>
      <c r="G403" s="102" t="s">
        <v>67</v>
      </c>
      <c r="I403" s="44" t="e">
        <f t="shared" si="18"/>
        <v>#N/A</v>
      </c>
      <c r="J403" s="44">
        <f t="shared" si="19"/>
        <v>0</v>
      </c>
      <c r="K403" s="44" t="e">
        <f t="shared" si="20"/>
        <v>#N/A</v>
      </c>
    </row>
    <row r="404" spans="1:11" x14ac:dyDescent="0.3">
      <c r="A404" s="213" t="s">
        <v>511</v>
      </c>
      <c r="B404" s="98" t="s">
        <v>512</v>
      </c>
      <c r="C404" s="95"/>
      <c r="D404" s="137"/>
      <c r="E404" s="214"/>
      <c r="F404" s="101">
        <v>1</v>
      </c>
      <c r="G404" s="102" t="s">
        <v>67</v>
      </c>
      <c r="I404" s="44" t="e">
        <f t="shared" si="18"/>
        <v>#N/A</v>
      </c>
      <c r="J404" s="44">
        <f t="shared" si="19"/>
        <v>0</v>
      </c>
      <c r="K404" s="44" t="e">
        <f t="shared" si="20"/>
        <v>#N/A</v>
      </c>
    </row>
    <row r="405" spans="1:11" x14ac:dyDescent="0.3">
      <c r="A405" s="213" t="s">
        <v>511</v>
      </c>
      <c r="B405" s="98" t="s">
        <v>512</v>
      </c>
      <c r="C405" s="95"/>
      <c r="D405" s="137"/>
      <c r="E405" s="214"/>
      <c r="F405" s="101">
        <v>1</v>
      </c>
      <c r="G405" s="102" t="s">
        <v>67</v>
      </c>
      <c r="I405" s="44" t="e">
        <f t="shared" si="18"/>
        <v>#N/A</v>
      </c>
      <c r="J405" s="44">
        <f t="shared" si="19"/>
        <v>0</v>
      </c>
      <c r="K405" s="44" t="e">
        <f t="shared" si="20"/>
        <v>#N/A</v>
      </c>
    </row>
    <row r="406" spans="1:11" x14ac:dyDescent="0.3">
      <c r="A406" s="213" t="s">
        <v>511</v>
      </c>
      <c r="B406" s="98" t="s">
        <v>512</v>
      </c>
      <c r="C406" s="95"/>
      <c r="D406" s="137"/>
      <c r="E406" s="214"/>
      <c r="F406" s="101">
        <v>1</v>
      </c>
      <c r="G406" s="102" t="s">
        <v>67</v>
      </c>
      <c r="I406" s="44" t="e">
        <f t="shared" si="18"/>
        <v>#N/A</v>
      </c>
      <c r="J406" s="44">
        <f t="shared" si="19"/>
        <v>0</v>
      </c>
      <c r="K406" s="44" t="e">
        <f t="shared" si="20"/>
        <v>#N/A</v>
      </c>
    </row>
    <row r="407" spans="1:11" x14ac:dyDescent="0.3">
      <c r="A407" s="213" t="s">
        <v>511</v>
      </c>
      <c r="B407" s="98" t="s">
        <v>512</v>
      </c>
      <c r="C407" s="95"/>
      <c r="D407" s="137"/>
      <c r="E407" s="214"/>
      <c r="F407" s="101">
        <v>1</v>
      </c>
      <c r="G407" s="102" t="s">
        <v>67</v>
      </c>
      <c r="I407" s="44" t="e">
        <f t="shared" si="18"/>
        <v>#N/A</v>
      </c>
      <c r="J407" s="44">
        <f t="shared" si="19"/>
        <v>0</v>
      </c>
      <c r="K407" s="44" t="e">
        <f t="shared" si="20"/>
        <v>#N/A</v>
      </c>
    </row>
    <row r="408" spans="1:11" x14ac:dyDescent="0.3">
      <c r="A408" s="213" t="s">
        <v>511</v>
      </c>
      <c r="B408" s="98" t="s">
        <v>512</v>
      </c>
      <c r="C408" s="95"/>
      <c r="D408" s="137"/>
      <c r="E408" s="214"/>
      <c r="F408" s="101">
        <v>1</v>
      </c>
      <c r="G408" s="102" t="s">
        <v>67</v>
      </c>
      <c r="I408" s="44" t="e">
        <f t="shared" si="18"/>
        <v>#N/A</v>
      </c>
      <c r="J408" s="44">
        <f t="shared" si="19"/>
        <v>0</v>
      </c>
      <c r="K408" s="44" t="e">
        <f t="shared" si="20"/>
        <v>#N/A</v>
      </c>
    </row>
    <row r="409" spans="1:11" x14ac:dyDescent="0.3">
      <c r="A409" s="213" t="s">
        <v>511</v>
      </c>
      <c r="B409" s="98" t="s">
        <v>512</v>
      </c>
      <c r="C409" s="95"/>
      <c r="D409" s="137"/>
      <c r="E409" s="214"/>
      <c r="F409" s="101">
        <v>1</v>
      </c>
      <c r="G409" s="102" t="s">
        <v>67</v>
      </c>
      <c r="I409" s="44" t="e">
        <f t="shared" si="18"/>
        <v>#N/A</v>
      </c>
      <c r="J409" s="44">
        <f t="shared" si="19"/>
        <v>0</v>
      </c>
      <c r="K409" s="44" t="e">
        <f t="shared" si="20"/>
        <v>#N/A</v>
      </c>
    </row>
    <row r="410" spans="1:11" x14ac:dyDescent="0.3">
      <c r="A410" s="213" t="s">
        <v>511</v>
      </c>
      <c r="B410" s="98" t="s">
        <v>512</v>
      </c>
      <c r="C410" s="95"/>
      <c r="D410" s="137"/>
      <c r="E410" s="214"/>
      <c r="F410" s="101">
        <v>1</v>
      </c>
      <c r="G410" s="102" t="s">
        <v>67</v>
      </c>
      <c r="I410" s="44" t="e">
        <f t="shared" si="18"/>
        <v>#N/A</v>
      </c>
      <c r="J410" s="44">
        <f t="shared" si="19"/>
        <v>0</v>
      </c>
      <c r="K410" s="44" t="e">
        <f t="shared" si="20"/>
        <v>#N/A</v>
      </c>
    </row>
    <row r="411" spans="1:11" x14ac:dyDescent="0.3">
      <c r="A411" s="213" t="s">
        <v>511</v>
      </c>
      <c r="B411" s="98" t="s">
        <v>512</v>
      </c>
      <c r="C411" s="95"/>
      <c r="D411" s="137"/>
      <c r="E411" s="214"/>
      <c r="F411" s="101">
        <v>1</v>
      </c>
      <c r="G411" s="102" t="s">
        <v>67</v>
      </c>
      <c r="I411" s="44" t="e">
        <f t="shared" si="18"/>
        <v>#N/A</v>
      </c>
      <c r="J411" s="44">
        <f t="shared" si="19"/>
        <v>0</v>
      </c>
      <c r="K411" s="44" t="e">
        <f t="shared" si="20"/>
        <v>#N/A</v>
      </c>
    </row>
    <row r="412" spans="1:11" x14ac:dyDescent="0.3">
      <c r="A412" s="213" t="s">
        <v>511</v>
      </c>
      <c r="B412" s="98" t="s">
        <v>512</v>
      </c>
      <c r="C412" s="95"/>
      <c r="D412" s="137"/>
      <c r="E412" s="214"/>
      <c r="F412" s="101">
        <v>1</v>
      </c>
      <c r="G412" s="102" t="s">
        <v>67</v>
      </c>
      <c r="I412" s="44" t="e">
        <f t="shared" si="18"/>
        <v>#N/A</v>
      </c>
      <c r="J412" s="44">
        <f t="shared" si="19"/>
        <v>0</v>
      </c>
      <c r="K412" s="44" t="e">
        <f t="shared" si="20"/>
        <v>#N/A</v>
      </c>
    </row>
    <row r="413" spans="1:11" x14ac:dyDescent="0.3">
      <c r="A413" s="213" t="s">
        <v>511</v>
      </c>
      <c r="B413" s="98" t="s">
        <v>512</v>
      </c>
      <c r="C413" s="95"/>
      <c r="D413" s="137"/>
      <c r="E413" s="214"/>
      <c r="F413" s="101">
        <v>1</v>
      </c>
      <c r="G413" s="102" t="s">
        <v>67</v>
      </c>
      <c r="I413" s="44" t="e">
        <f t="shared" si="18"/>
        <v>#N/A</v>
      </c>
      <c r="J413" s="44">
        <f t="shared" si="19"/>
        <v>0</v>
      </c>
      <c r="K413" s="44" t="e">
        <f t="shared" si="20"/>
        <v>#N/A</v>
      </c>
    </row>
    <row r="414" spans="1:11" x14ac:dyDescent="0.3">
      <c r="A414" s="213" t="s">
        <v>511</v>
      </c>
      <c r="B414" s="98" t="s">
        <v>512</v>
      </c>
      <c r="C414" s="95"/>
      <c r="D414" s="137"/>
      <c r="E414" s="214"/>
      <c r="F414" s="101">
        <v>1</v>
      </c>
      <c r="G414" s="102" t="s">
        <v>67</v>
      </c>
      <c r="I414" s="44" t="e">
        <f t="shared" si="18"/>
        <v>#N/A</v>
      </c>
      <c r="J414" s="44">
        <f t="shared" si="19"/>
        <v>0</v>
      </c>
      <c r="K414" s="44" t="e">
        <f t="shared" si="20"/>
        <v>#N/A</v>
      </c>
    </row>
    <row r="415" spans="1:11" x14ac:dyDescent="0.3">
      <c r="A415" s="213" t="s">
        <v>511</v>
      </c>
      <c r="B415" s="98" t="s">
        <v>512</v>
      </c>
      <c r="C415" s="95"/>
      <c r="D415" s="137"/>
      <c r="E415" s="214"/>
      <c r="F415" s="101">
        <v>1</v>
      </c>
      <c r="G415" s="102" t="s">
        <v>67</v>
      </c>
      <c r="I415" s="44" t="e">
        <f t="shared" si="18"/>
        <v>#N/A</v>
      </c>
      <c r="J415" s="44">
        <f t="shared" si="19"/>
        <v>0</v>
      </c>
      <c r="K415" s="44" t="e">
        <f t="shared" si="20"/>
        <v>#N/A</v>
      </c>
    </row>
    <row r="416" spans="1:11" x14ac:dyDescent="0.3">
      <c r="A416" s="213" t="s">
        <v>511</v>
      </c>
      <c r="B416" s="98" t="s">
        <v>512</v>
      </c>
      <c r="C416" s="95"/>
      <c r="D416" s="137"/>
      <c r="E416" s="214"/>
      <c r="F416" s="101">
        <v>1</v>
      </c>
      <c r="G416" s="102" t="s">
        <v>67</v>
      </c>
      <c r="I416" s="44" t="e">
        <f t="shared" si="18"/>
        <v>#N/A</v>
      </c>
      <c r="J416" s="44">
        <f t="shared" si="19"/>
        <v>0</v>
      </c>
      <c r="K416" s="44" t="e">
        <f t="shared" si="20"/>
        <v>#N/A</v>
      </c>
    </row>
    <row r="417" spans="1:11" x14ac:dyDescent="0.3">
      <c r="A417" s="213" t="s">
        <v>511</v>
      </c>
      <c r="B417" s="98" t="s">
        <v>512</v>
      </c>
      <c r="C417" s="95"/>
      <c r="D417" s="137"/>
      <c r="E417" s="214"/>
      <c r="F417" s="101">
        <v>1</v>
      </c>
      <c r="G417" s="102" t="s">
        <v>67</v>
      </c>
      <c r="I417" s="44" t="e">
        <f t="shared" si="18"/>
        <v>#N/A</v>
      </c>
      <c r="J417" s="44">
        <f t="shared" si="19"/>
        <v>0</v>
      </c>
      <c r="K417" s="44" t="e">
        <f t="shared" si="20"/>
        <v>#N/A</v>
      </c>
    </row>
  </sheetData>
  <conditionalFormatting sqref="B1:B1048576">
    <cfRule type="cellIs" dxfId="591" priority="2" operator="equal">
      <formula>"Not Needed"</formula>
    </cfRule>
    <cfRule type="cellIs" dxfId="590" priority="3" operator="equal">
      <formula>"Highly Advantageous"</formula>
    </cfRule>
    <cfRule type="cellIs" dxfId="589" priority="4" operator="equal">
      <formula>"Extremely Advantageous"</formula>
    </cfRule>
  </conditionalFormatting>
  <conditionalFormatting sqref="G3:G417">
    <cfRule type="cellIs" dxfId="588"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17" xr:uid="{00000000-0002-0000-0600-000000000000}">
      <formula1>SpecType</formula1>
      <formula2>0</formula2>
    </dataValidation>
    <dataValidation type="list" allowBlank="1" showInputMessage="1" showErrorMessage="1" sqref="G3:G417" xr:uid="{00000000-0002-0000-0600-000001000000}">
      <formula1>Availability</formula1>
      <formula2>0</formula2>
    </dataValidation>
  </dataValidations>
  <pageMargins left="0.5" right="0.5" top="0.75" bottom="0.75" header="0.3" footer="0.3"/>
  <pageSetup fitToHeight="0" orientation="landscape" horizontalDpi="300" verticalDpi="300"/>
  <headerFooter>
    <oddHeader>&amp;C&amp;"Arial,Bold"City of Winchester, VA
CAD Functional Requirements Workbook&amp;R&amp;"Arial,Bold"&amp;A</oddHeader>
    <oddFooter>&amp;L&amp;"Arial,Bold"&amp;10Federal Engineering, January 2024 ©&amp;R&amp;"Arial,Bold"&amp;10&amp;P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S194"/>
  <sheetViews>
    <sheetView zoomScaleNormal="100" zoomScalePageLayoutView="90" workbookViewId="0">
      <selection activeCell="Q3" sqref="Q3:S6"/>
    </sheetView>
  </sheetViews>
  <sheetFormatPr defaultColWidth="15.19921875" defaultRowHeight="15.6" x14ac:dyDescent="0.3"/>
  <cols>
    <col min="1" max="1" width="10.59765625" style="215" customWidth="1"/>
    <col min="2" max="2" width="14.59765625" style="216" customWidth="1"/>
    <col min="3" max="3" width="65.59765625" style="42" customWidth="1"/>
    <col min="4" max="4" width="65.59765625" style="43" customWidth="1"/>
    <col min="5" max="6" width="0" style="43" hidden="1" customWidth="1"/>
    <col min="7" max="7" width="30.59765625" style="43" customWidth="1"/>
    <col min="8" max="11" width="0" style="110" hidden="1" customWidth="1"/>
    <col min="12" max="14" width="0" style="43" hidden="1" customWidth="1"/>
    <col min="15" max="16384" width="15.19921875" style="43"/>
  </cols>
  <sheetData>
    <row r="1" spans="1:19" s="51" customFormat="1" ht="105" customHeight="1" x14ac:dyDescent="0.25">
      <c r="A1" s="46" t="s">
        <v>68</v>
      </c>
      <c r="B1" s="46" t="s">
        <v>69</v>
      </c>
      <c r="C1" s="46" t="str">
        <f>'Support Data'!A18</f>
        <v>Functional Requirement</v>
      </c>
      <c r="D1" s="47" t="str">
        <f>'Support Data'!$A$19</f>
        <v>Contractor Work Area</v>
      </c>
      <c r="E1" s="47" t="str">
        <f>'Support Data'!A20</f>
        <v>Def ID</v>
      </c>
      <c r="F1" s="48" t="s">
        <v>44</v>
      </c>
      <c r="G1" s="47"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9" x14ac:dyDescent="0.3">
      <c r="A2" s="217" t="s">
        <v>513</v>
      </c>
      <c r="B2" s="218"/>
      <c r="C2" s="54"/>
      <c r="D2" s="55"/>
      <c r="E2" s="57"/>
      <c r="F2" s="57"/>
      <c r="G2" s="58"/>
      <c r="H2" s="110">
        <f>COUNTA(B3:B177)</f>
        <v>137</v>
      </c>
      <c r="K2" s="110">
        <f>SUM(K3:K239)</f>
        <v>0</v>
      </c>
    </row>
    <row r="3" spans="1:19" ht="42.75" customHeight="1" x14ac:dyDescent="0.3">
      <c r="A3" s="213" t="str">
        <f>IF(L3=1,"IENT-"&amp;TEXT(COUNTIF($L$3:L3, "1"), "0"), "")</f>
        <v>IENT-1</v>
      </c>
      <c r="B3" s="98" t="s">
        <v>10</v>
      </c>
      <c r="C3" s="95" t="s">
        <v>514</v>
      </c>
      <c r="D3" s="137"/>
      <c r="E3" s="219"/>
      <c r="F3" s="101"/>
      <c r="G3" s="102" t="s">
        <v>67</v>
      </c>
      <c r="H3" s="44">
        <f>COUNTIF(G:G,"=Select from Drop Down List")</f>
        <v>137</v>
      </c>
      <c r="I3" s="110">
        <f>IF(NOT(ISBLANK($B3)),VLOOKUP($B3,specdata,2,FALSE()),"")</f>
        <v>1</v>
      </c>
      <c r="J3" s="110">
        <f>VLOOKUP(G3,AvailabilityData,2,FALSE())</f>
        <v>0</v>
      </c>
      <c r="K3" s="110">
        <f>I3*J3</f>
        <v>0</v>
      </c>
      <c r="L3" s="43">
        <v>1</v>
      </c>
      <c r="N3" s="51" t="s">
        <v>78</v>
      </c>
      <c r="Q3" s="443"/>
      <c r="R3" s="443"/>
      <c r="S3" s="443"/>
    </row>
    <row r="4" spans="1:19" x14ac:dyDescent="0.3">
      <c r="A4" s="220" t="str">
        <f>IF(L4=1,"IENT-"&amp;TEXT(COUNTIF($L$3:L4, "1"), "0"), "")</f>
        <v/>
      </c>
      <c r="B4" s="121"/>
      <c r="C4" s="221" t="s">
        <v>515</v>
      </c>
      <c r="D4" s="123"/>
      <c r="E4" s="222"/>
      <c r="F4" s="125"/>
      <c r="G4" s="58"/>
      <c r="H4" s="44">
        <f>COUNTIF(G:G,"=Function Available")</f>
        <v>0</v>
      </c>
      <c r="Q4" s="443"/>
      <c r="R4" s="443"/>
      <c r="S4" s="443"/>
    </row>
    <row r="5" spans="1:19" x14ac:dyDescent="0.3">
      <c r="A5" s="220" t="str">
        <f>IF(L5=1,"IENT-"&amp;TEXT(COUNTIF($L$3:L5, "1"), "0"), "")</f>
        <v/>
      </c>
      <c r="B5" s="53"/>
      <c r="C5" s="126" t="s">
        <v>516</v>
      </c>
      <c r="D5" s="127"/>
      <c r="E5" s="223"/>
      <c r="F5" s="75"/>
      <c r="G5" s="58"/>
      <c r="H5" s="44">
        <f>COUNTIF(F:G,"=Function Not Available")</f>
        <v>0</v>
      </c>
      <c r="Q5" s="443"/>
      <c r="R5" s="443"/>
      <c r="S5" s="443"/>
    </row>
    <row r="6" spans="1:19" ht="30" customHeight="1" x14ac:dyDescent="0.3">
      <c r="A6" s="213" t="str">
        <f>IF(L6=1,"IENT-"&amp;TEXT(COUNTIF($L$3:L6, "1"), "0"), "")</f>
        <v>IENT-2</v>
      </c>
      <c r="B6" s="77" t="s">
        <v>9</v>
      </c>
      <c r="C6" s="224" t="s">
        <v>517</v>
      </c>
      <c r="D6" s="143"/>
      <c r="E6" s="225"/>
      <c r="F6" s="81"/>
      <c r="G6" s="82" t="s">
        <v>67</v>
      </c>
      <c r="H6" s="44">
        <f>COUNTIF(G:G,"=Exception")</f>
        <v>0</v>
      </c>
      <c r="I6" s="110">
        <f>IF(NOT(ISBLANK($B6)),VLOOKUP($B6,specdata,2,FALSE()),"")</f>
        <v>5</v>
      </c>
      <c r="J6" s="110">
        <f>VLOOKUP(G6,AvailabilityData,2,FALSE())</f>
        <v>0</v>
      </c>
      <c r="K6" s="110">
        <f>I6*J6</f>
        <v>0</v>
      </c>
      <c r="L6" s="43">
        <v>1</v>
      </c>
      <c r="N6" s="51" t="s">
        <v>87</v>
      </c>
      <c r="Q6" s="443"/>
      <c r="R6" s="443"/>
      <c r="S6" s="443"/>
    </row>
    <row r="7" spans="1:19" ht="31.2" x14ac:dyDescent="0.3">
      <c r="A7" s="213" t="str">
        <f>IF(L7=1,"IENT-"&amp;TEXT(COUNTIF($L$3:L7, "1"), "0"), "")</f>
        <v>IENT-3</v>
      </c>
      <c r="B7" s="98" t="s">
        <v>10</v>
      </c>
      <c r="C7" s="226" t="s">
        <v>518</v>
      </c>
      <c r="D7" s="133"/>
      <c r="E7" s="225"/>
      <c r="F7" s="87"/>
      <c r="G7" s="88" t="s">
        <v>67</v>
      </c>
      <c r="H7" s="396">
        <f>COUNTIFS(B:B,"=Critical",G:G,"=Select from Drop Down List")</f>
        <v>13</v>
      </c>
      <c r="I7" s="110">
        <f>IF(NOT(ISBLANK($B7)),VLOOKUP($B7,specdata,2,FALSE()),"")</f>
        <v>1</v>
      </c>
      <c r="J7" s="110">
        <f>VLOOKUP(G7,AvailabilityData,2,FALSE())</f>
        <v>0</v>
      </c>
      <c r="K7" s="110">
        <f>I7*J7</f>
        <v>0</v>
      </c>
      <c r="L7" s="43">
        <v>1</v>
      </c>
      <c r="N7" s="51" t="s">
        <v>87</v>
      </c>
    </row>
    <row r="8" spans="1:19" ht="30" customHeight="1" x14ac:dyDescent="0.3">
      <c r="A8" s="213" t="str">
        <f>IF(L8=1,"IENT-"&amp;TEXT(COUNTIF($L$3:L8, "1"), "0"), "")</f>
        <v>IENT-4</v>
      </c>
      <c r="B8" s="400" t="s">
        <v>18</v>
      </c>
      <c r="C8" s="226" t="s">
        <v>519</v>
      </c>
      <c r="D8" s="133"/>
      <c r="E8" s="225"/>
      <c r="F8" s="87"/>
      <c r="G8" s="88" t="s">
        <v>67</v>
      </c>
      <c r="H8" s="396">
        <f>COUNTIFS(B:B,"=Critical",G:G,"=Function Available")</f>
        <v>0</v>
      </c>
      <c r="I8" s="110">
        <f>IF(NOT(ISBLANK($B8)),VLOOKUP($B8,specdata,2,FALSE()),"")</f>
        <v>0</v>
      </c>
      <c r="J8" s="110">
        <f>VLOOKUP(G8,AvailabilityData,2,FALSE())</f>
        <v>0</v>
      </c>
      <c r="K8" s="110">
        <f>I8*J8</f>
        <v>0</v>
      </c>
      <c r="L8" s="43">
        <v>1</v>
      </c>
      <c r="N8" s="51" t="s">
        <v>87</v>
      </c>
    </row>
    <row r="9" spans="1:19" x14ac:dyDescent="0.3">
      <c r="A9" s="220" t="str">
        <f>IF(L9=1,"IENT-"&amp;TEXT(COUNTIF($L$3:L9, "1"), "0"), "")</f>
        <v/>
      </c>
      <c r="B9" s="53"/>
      <c r="C9" s="228" t="s">
        <v>520</v>
      </c>
      <c r="D9" s="127"/>
      <c r="E9" s="223"/>
      <c r="F9" s="75"/>
      <c r="G9" s="58"/>
      <c r="H9" s="396">
        <f>COUNTIFS(B:B,"=Critical",G:G,"=Function Not Available")</f>
        <v>0</v>
      </c>
    </row>
    <row r="10" spans="1:19" x14ac:dyDescent="0.3">
      <c r="A10" s="213" t="str">
        <f>IF(L10=1,"IENT-"&amp;TEXT(COUNTIF($L$3:L10, "1"), "0"), "")</f>
        <v>IENT-5</v>
      </c>
      <c r="B10" s="112" t="s">
        <v>10</v>
      </c>
      <c r="C10" s="119" t="s">
        <v>521</v>
      </c>
      <c r="D10" s="130"/>
      <c r="E10" s="227"/>
      <c r="F10" s="116"/>
      <c r="G10" s="117" t="s">
        <v>67</v>
      </c>
      <c r="H10" s="396">
        <f>COUNTIFS(B:B,"=Critical",G:G,"=Exception")</f>
        <v>0</v>
      </c>
      <c r="I10" s="110">
        <f>IF(NOT(ISBLANK($B10)),VLOOKUP($B10,specdata,2,FALSE()),"")</f>
        <v>1</v>
      </c>
      <c r="J10" s="110">
        <f>VLOOKUP(G10,AvailabilityData,2,FALSE())</f>
        <v>0</v>
      </c>
      <c r="K10" s="110">
        <f>I10*J10</f>
        <v>0</v>
      </c>
      <c r="L10" s="43">
        <v>1</v>
      </c>
      <c r="N10" s="51" t="s">
        <v>78</v>
      </c>
    </row>
    <row r="11" spans="1:19" x14ac:dyDescent="0.3">
      <c r="A11" s="220" t="str">
        <f>IF(L11=1,"IENT-"&amp;TEXT(COUNTIF($L$3:L11, "1"), "0"), "")</f>
        <v/>
      </c>
      <c r="B11" s="53"/>
      <c r="C11" s="144" t="s">
        <v>522</v>
      </c>
      <c r="D11" s="127"/>
      <c r="E11" s="223"/>
      <c r="F11" s="75"/>
      <c r="G11" s="58"/>
      <c r="H11" s="397">
        <f>COUNTIFS(B:B,"=Important",G:G,"=Select from Drop Down List")</f>
        <v>123</v>
      </c>
    </row>
    <row r="12" spans="1:19" ht="30" customHeight="1" x14ac:dyDescent="0.3">
      <c r="A12" s="213" t="str">
        <f>IF(L12=1,"IENT-"&amp;TEXT(COUNTIF($L$3:L12, "1"), "0"), "")</f>
        <v>IENT-6</v>
      </c>
      <c r="B12" s="112" t="s">
        <v>10</v>
      </c>
      <c r="C12" s="161" t="s">
        <v>523</v>
      </c>
      <c r="D12" s="130"/>
      <c r="E12" s="227"/>
      <c r="F12" s="116"/>
      <c r="G12" s="117" t="s">
        <v>67</v>
      </c>
      <c r="H12" s="397">
        <f>COUNTIFS(B:B,"=Important",G:G,"=Function Available")</f>
        <v>0</v>
      </c>
      <c r="I12" s="110">
        <f>IF(NOT(ISBLANK($B12)),VLOOKUP($B12,specdata,2,FALSE()),"")</f>
        <v>1</v>
      </c>
      <c r="J12" s="110">
        <f>VLOOKUP(G12,AvailabilityData,2,FALSE())</f>
        <v>0</v>
      </c>
      <c r="K12" s="110">
        <f>I12*J12</f>
        <v>0</v>
      </c>
      <c r="L12" s="43">
        <v>1</v>
      </c>
      <c r="N12" s="51" t="s">
        <v>78</v>
      </c>
    </row>
    <row r="13" spans="1:19" x14ac:dyDescent="0.3">
      <c r="A13" s="220" t="str">
        <f>IF(L13=1,"IENT-"&amp;TEXT(COUNTIF($L$3:L13, "1"), "0"), "")</f>
        <v/>
      </c>
      <c r="B13" s="229"/>
      <c r="C13" s="144" t="s">
        <v>524</v>
      </c>
      <c r="D13" s="230"/>
      <c r="E13" s="231"/>
      <c r="F13" s="232"/>
      <c r="G13" s="58"/>
      <c r="H13" s="397">
        <f>COUNTIFS(B:B,"=Important",G:G,"=Function Not Available")</f>
        <v>0</v>
      </c>
    </row>
    <row r="14" spans="1:19" ht="62.4" x14ac:dyDescent="0.3">
      <c r="A14" s="213" t="str">
        <f>IF(L14=1,"IENT-"&amp;TEXT(COUNTIF($L$3:L14, "1"), "0"), "")</f>
        <v>IENT-7</v>
      </c>
      <c r="B14" s="77" t="s">
        <v>10</v>
      </c>
      <c r="C14" s="161" t="s">
        <v>525</v>
      </c>
      <c r="D14" s="143"/>
      <c r="E14" s="225"/>
      <c r="F14" s="81"/>
      <c r="G14" s="82" t="s">
        <v>67</v>
      </c>
      <c r="H14" s="397">
        <f>COUNTIFS(B:B,"=Important",G:G,"=Exception")</f>
        <v>0</v>
      </c>
      <c r="I14" s="110">
        <f>IF(NOT(ISBLANK($B14)),VLOOKUP($B14,specdata,2,FALSE()),"")</f>
        <v>1</v>
      </c>
      <c r="J14" s="110">
        <f>VLOOKUP(G14,AvailabilityData,2,FALSE())</f>
        <v>0</v>
      </c>
      <c r="K14" s="110">
        <f>I14*J14</f>
        <v>0</v>
      </c>
      <c r="L14" s="43">
        <v>1</v>
      </c>
      <c r="N14" s="51" t="s">
        <v>78</v>
      </c>
    </row>
    <row r="15" spans="1:19" ht="78" x14ac:dyDescent="0.3">
      <c r="A15" s="213" t="str">
        <f>IF(L15=1,"IENT-"&amp;TEXT(COUNTIF($L$3:L15, "1"), "0"), "")</f>
        <v>IENT-8</v>
      </c>
      <c r="B15" s="98" t="s">
        <v>10</v>
      </c>
      <c r="C15" s="95" t="s">
        <v>526</v>
      </c>
      <c r="D15" s="133"/>
      <c r="E15" s="225"/>
      <c r="F15" s="87"/>
      <c r="G15" s="88" t="s">
        <v>67</v>
      </c>
      <c r="H15" s="142">
        <f>COUNTIFS(B:B,"=Informational",G:G,"=Select from Drop Down List")</f>
        <v>1</v>
      </c>
      <c r="I15" s="110">
        <f>IF(NOT(ISBLANK($B15)),VLOOKUP($B15,specdata,2,FALSE()),"")</f>
        <v>1</v>
      </c>
      <c r="J15" s="110">
        <f>VLOOKUP(G15,AvailabilityData,2,FALSE())</f>
        <v>0</v>
      </c>
      <c r="K15" s="110">
        <f>I15*J15</f>
        <v>0</v>
      </c>
      <c r="L15" s="43">
        <v>1</v>
      </c>
      <c r="N15" s="51" t="s">
        <v>78</v>
      </c>
    </row>
    <row r="16" spans="1:19" ht="62.4" x14ac:dyDescent="0.3">
      <c r="A16" s="213" t="str">
        <f>IF(L16=1,"IENT-"&amp;TEXT(COUNTIF($L$3:L16, "1"), "0"), "")</f>
        <v>IENT-9</v>
      </c>
      <c r="B16" s="83" t="s">
        <v>10</v>
      </c>
      <c r="C16" s="95" t="s">
        <v>527</v>
      </c>
      <c r="D16" s="133"/>
      <c r="E16" s="225"/>
      <c r="F16" s="87"/>
      <c r="G16" s="88" t="s">
        <v>67</v>
      </c>
      <c r="H16" s="142">
        <f>COUNTIFS(B:B,"=Informational",G:G,"=Function Available")</f>
        <v>0</v>
      </c>
      <c r="I16" s="110">
        <f>IF(NOT(ISBLANK($B16)),VLOOKUP($B16,specdata,2,FALSE()),"")</f>
        <v>1</v>
      </c>
      <c r="J16" s="110">
        <f>VLOOKUP(G16,AvailabilityData,2,FALSE())</f>
        <v>0</v>
      </c>
      <c r="K16" s="110">
        <f>I16*J16</f>
        <v>0</v>
      </c>
      <c r="L16" s="43">
        <v>1</v>
      </c>
      <c r="N16" s="51" t="s">
        <v>78</v>
      </c>
    </row>
    <row r="17" spans="1:14" ht="46.8" x14ac:dyDescent="0.3">
      <c r="A17" s="213" t="str">
        <f>IF(L17=1,"IENT-"&amp;TEXT(COUNTIF($L$3:L17, "1"), "0"), "")</f>
        <v>IENT-10</v>
      </c>
      <c r="B17" s="98" t="s">
        <v>10</v>
      </c>
      <c r="C17" s="95" t="s">
        <v>528</v>
      </c>
      <c r="D17" s="137"/>
      <c r="E17" s="227"/>
      <c r="F17" s="101"/>
      <c r="G17" s="102" t="s">
        <v>67</v>
      </c>
      <c r="H17" s="142">
        <f>COUNTIFS(B:B,"=Informational",G:G,"=Function Not Available")</f>
        <v>0</v>
      </c>
      <c r="I17" s="110">
        <f>IF(NOT(ISBLANK($B17)),VLOOKUP($B17,specdata,2,FALSE()),"")</f>
        <v>1</v>
      </c>
      <c r="J17" s="110">
        <f>VLOOKUP(G17,AvailabilityData,2,FALSE())</f>
        <v>0</v>
      </c>
      <c r="K17" s="110">
        <f>I17*J17</f>
        <v>0</v>
      </c>
      <c r="L17" s="43">
        <v>1</v>
      </c>
      <c r="N17" s="51" t="s">
        <v>78</v>
      </c>
    </row>
    <row r="18" spans="1:14" x14ac:dyDescent="0.3">
      <c r="A18" s="220" t="str">
        <f>IF(L18=1,"IENT-"&amp;TEXT(COUNTIF($L$3:L18, "1"), "0"), "")</f>
        <v/>
      </c>
      <c r="B18" s="53"/>
      <c r="C18" s="144" t="s">
        <v>529</v>
      </c>
      <c r="D18" s="127"/>
      <c r="E18" s="223"/>
      <c r="F18" s="75"/>
      <c r="G18" s="58"/>
      <c r="H18" s="142">
        <f>COUNTIFS(B:B,"=Informational",G:G,"=Exception")</f>
        <v>0</v>
      </c>
    </row>
    <row r="19" spans="1:14" ht="30" customHeight="1" x14ac:dyDescent="0.3">
      <c r="A19" s="213" t="str">
        <f>IF(L19=1,"IENT-"&amp;TEXT(COUNTIF($L$3:L19, "1"), "0"), "")</f>
        <v>IENT-11</v>
      </c>
      <c r="B19" s="77" t="s">
        <v>10</v>
      </c>
      <c r="C19" s="119" t="s">
        <v>530</v>
      </c>
      <c r="D19" s="143"/>
      <c r="E19" s="225"/>
      <c r="F19" s="81"/>
      <c r="G19" s="82" t="s">
        <v>67</v>
      </c>
      <c r="I19" s="110">
        <f>IF(NOT(ISBLANK($B19)),VLOOKUP($B19,specdata,2,FALSE()),"")</f>
        <v>1</v>
      </c>
      <c r="J19" s="110">
        <f>VLOOKUP(G19,AvailabilityData,2,FALSE())</f>
        <v>0</v>
      </c>
      <c r="K19" s="110">
        <f>I19*J19</f>
        <v>0</v>
      </c>
      <c r="L19" s="43">
        <v>1</v>
      </c>
      <c r="N19" s="51" t="s">
        <v>78</v>
      </c>
    </row>
    <row r="20" spans="1:14" ht="46.8" x14ac:dyDescent="0.3">
      <c r="A20" s="213" t="str">
        <f>IF(L20=1,"IENT-"&amp;TEXT(COUNTIF($L$3:L20, "1"), "0"), "")</f>
        <v>IENT-12</v>
      </c>
      <c r="B20" s="98" t="s">
        <v>10</v>
      </c>
      <c r="C20" s="95" t="s">
        <v>531</v>
      </c>
      <c r="D20" s="137"/>
      <c r="E20" s="227"/>
      <c r="F20" s="101"/>
      <c r="G20" s="102" t="s">
        <v>67</v>
      </c>
      <c r="I20" s="110">
        <f>IF(NOT(ISBLANK($B20)),VLOOKUP($B20,specdata,2,FALSE()),"")</f>
        <v>1</v>
      </c>
      <c r="J20" s="110">
        <f>VLOOKUP(G20,AvailabilityData,2,FALSE())</f>
        <v>0</v>
      </c>
      <c r="K20" s="110">
        <f>I20*J20</f>
        <v>0</v>
      </c>
      <c r="L20" s="43">
        <v>1</v>
      </c>
      <c r="N20" s="51" t="s">
        <v>78</v>
      </c>
    </row>
    <row r="21" spans="1:14" x14ac:dyDescent="0.3">
      <c r="A21" s="220" t="str">
        <f>IF(L21=1,"IENT-"&amp;TEXT(COUNTIF($L$3:L21, "1"), "0"), "")</f>
        <v/>
      </c>
      <c r="B21" s="53"/>
      <c r="C21" s="228" t="s">
        <v>532</v>
      </c>
      <c r="D21" s="127"/>
      <c r="E21" s="223"/>
      <c r="F21" s="75"/>
      <c r="G21" s="58"/>
    </row>
    <row r="22" spans="1:14" ht="30" customHeight="1" x14ac:dyDescent="0.3">
      <c r="A22" s="213" t="str">
        <f>IF(L22=1,"IENT-"&amp;TEXT(COUNTIF($L$3:L22, "1"), "0"), "")</f>
        <v>IENT-13</v>
      </c>
      <c r="B22" s="112" t="s">
        <v>10</v>
      </c>
      <c r="C22" s="119" t="s">
        <v>533</v>
      </c>
      <c r="D22" s="130"/>
      <c r="E22" s="227"/>
      <c r="F22" s="116"/>
      <c r="G22" s="117" t="s">
        <v>67</v>
      </c>
      <c r="I22" s="110">
        <f>IF(NOT(ISBLANK($B22)),VLOOKUP($B22,specdata,2,FALSE()),"")</f>
        <v>1</v>
      </c>
      <c r="J22" s="110">
        <f>VLOOKUP(G22,AvailabilityData,2,FALSE())</f>
        <v>0</v>
      </c>
      <c r="K22" s="110">
        <f>I22*J22</f>
        <v>0</v>
      </c>
      <c r="L22" s="43">
        <v>1</v>
      </c>
      <c r="N22" s="51" t="s">
        <v>78</v>
      </c>
    </row>
    <row r="23" spans="1:14" x14ac:dyDescent="0.3">
      <c r="A23" s="220" t="str">
        <f>IF(L23=1,"IENT-"&amp;TEXT(COUNTIF($L$3:L23, "1"), "0"), "")</f>
        <v/>
      </c>
      <c r="B23" s="53"/>
      <c r="C23" s="144" t="s">
        <v>534</v>
      </c>
      <c r="D23" s="127"/>
      <c r="E23" s="223"/>
      <c r="F23" s="75"/>
      <c r="G23" s="58"/>
    </row>
    <row r="24" spans="1:14" ht="46.8" x14ac:dyDescent="0.3">
      <c r="A24" s="213" t="str">
        <f>IF(L24=1,"IENT-"&amp;TEXT(COUNTIF($L$3:L24, "1"), "0"), "")</f>
        <v>IENT-14</v>
      </c>
      <c r="B24" s="77" t="s">
        <v>10</v>
      </c>
      <c r="C24" s="119" t="s">
        <v>535</v>
      </c>
      <c r="D24" s="143"/>
      <c r="E24" s="225"/>
      <c r="F24" s="81"/>
      <c r="G24" s="82" t="s">
        <v>67</v>
      </c>
      <c r="I24" s="110">
        <f>IF(NOT(ISBLANK($B24)),VLOOKUP($B24,specdata,2,FALSE()),"")</f>
        <v>1</v>
      </c>
      <c r="J24" s="110">
        <f>VLOOKUP(G24,AvailabilityData,2,FALSE())</f>
        <v>0</v>
      </c>
      <c r="K24" s="110">
        <f>I24*J24</f>
        <v>0</v>
      </c>
      <c r="L24" s="43">
        <v>1</v>
      </c>
      <c r="N24" s="51" t="s">
        <v>78</v>
      </c>
    </row>
    <row r="25" spans="1:14" ht="46.8" x14ac:dyDescent="0.3">
      <c r="A25" s="213" t="str">
        <f>IF(L25=1,"IENT-"&amp;TEXT(COUNTIF($L$3:L25, "1"), "0"), "")</f>
        <v>IENT-15</v>
      </c>
      <c r="B25" s="83" t="s">
        <v>10</v>
      </c>
      <c r="C25" s="95" t="s">
        <v>536</v>
      </c>
      <c r="D25" s="133"/>
      <c r="E25" s="225"/>
      <c r="F25" s="87"/>
      <c r="G25" s="88" t="s">
        <v>67</v>
      </c>
      <c r="I25" s="110">
        <f>IF(NOT(ISBLANK($B25)),VLOOKUP($B25,specdata,2,FALSE()),"")</f>
        <v>1</v>
      </c>
      <c r="J25" s="110">
        <f>VLOOKUP(G25,AvailabilityData,2,FALSE())</f>
        <v>0</v>
      </c>
      <c r="K25" s="110">
        <f>I25*J25</f>
        <v>0</v>
      </c>
      <c r="L25" s="43">
        <v>1</v>
      </c>
      <c r="N25" s="51" t="s">
        <v>78</v>
      </c>
    </row>
    <row r="26" spans="1:14" ht="30" customHeight="1" x14ac:dyDescent="0.3">
      <c r="A26" s="213" t="str">
        <f>IF(L26=1,"IENT-"&amp;TEXT(COUNTIF($L$3:L26, "1"), "0"), "")</f>
        <v>IENT-16</v>
      </c>
      <c r="B26" s="98" t="s">
        <v>10</v>
      </c>
      <c r="C26" s="95" t="s">
        <v>537</v>
      </c>
      <c r="D26" s="137"/>
      <c r="E26" s="227"/>
      <c r="F26" s="101"/>
      <c r="G26" s="102" t="s">
        <v>67</v>
      </c>
      <c r="I26" s="110">
        <f>IF(NOT(ISBLANK($B26)),VLOOKUP($B26,specdata,2,FALSE()),"")</f>
        <v>1</v>
      </c>
      <c r="J26" s="110">
        <f>VLOOKUP(G26,AvailabilityData,2,FALSE())</f>
        <v>0</v>
      </c>
      <c r="K26" s="110">
        <f>I26*J26</f>
        <v>0</v>
      </c>
      <c r="L26" s="43">
        <v>1</v>
      </c>
      <c r="N26" s="51" t="s">
        <v>78</v>
      </c>
    </row>
    <row r="27" spans="1:14" x14ac:dyDescent="0.3">
      <c r="A27" s="220" t="str">
        <f>IF(L27=1,"IENT-"&amp;TEXT(COUNTIF($L$3:L27, "1"), "0"), "")</f>
        <v/>
      </c>
      <c r="B27" s="53"/>
      <c r="C27" s="144" t="s">
        <v>538</v>
      </c>
      <c r="D27" s="127"/>
      <c r="E27" s="223"/>
      <c r="F27" s="75"/>
      <c r="G27" s="58"/>
    </row>
    <row r="28" spans="1:14" ht="30" customHeight="1" x14ac:dyDescent="0.3">
      <c r="A28" s="213" t="str">
        <f>IF(L28=1,"IENT-"&amp;TEXT(COUNTIF($L$3:L28, "1"), "0"), "")</f>
        <v>IENT-17</v>
      </c>
      <c r="B28" s="77" t="s">
        <v>10</v>
      </c>
      <c r="C28" s="119" t="s">
        <v>539</v>
      </c>
      <c r="D28" s="143"/>
      <c r="E28" s="225"/>
      <c r="F28" s="81"/>
      <c r="G28" s="82" t="s">
        <v>67</v>
      </c>
      <c r="I28" s="110">
        <f>IF(NOT(ISBLANK($B28)),VLOOKUP($B28,specdata,2,FALSE()),"")</f>
        <v>1</v>
      </c>
      <c r="J28" s="110">
        <f>VLOOKUP(G28,AvailabilityData,2,FALSE())</f>
        <v>0</v>
      </c>
      <c r="K28" s="110">
        <f>I28*J28</f>
        <v>0</v>
      </c>
      <c r="L28" s="43">
        <v>1</v>
      </c>
      <c r="N28" s="51" t="s">
        <v>78</v>
      </c>
    </row>
    <row r="29" spans="1:14" ht="62.4" x14ac:dyDescent="0.3">
      <c r="A29" s="213" t="str">
        <f>IF(L29=1,"IENT-"&amp;TEXT(COUNTIF($L$3:L29, "1"), "0"), "")</f>
        <v>IENT-18</v>
      </c>
      <c r="B29" s="98" t="s">
        <v>10</v>
      </c>
      <c r="C29" s="95" t="s">
        <v>540</v>
      </c>
      <c r="D29" s="137"/>
      <c r="E29" s="227"/>
      <c r="F29" s="101"/>
      <c r="G29" s="102" t="s">
        <v>67</v>
      </c>
      <c r="I29" s="110">
        <f>IF(NOT(ISBLANK($B29)),VLOOKUP($B29,specdata,2,FALSE()),"")</f>
        <v>1</v>
      </c>
      <c r="J29" s="110">
        <f>VLOOKUP(G29,AvailabilityData,2,FALSE())</f>
        <v>0</v>
      </c>
      <c r="K29" s="110">
        <f>I29*J29</f>
        <v>0</v>
      </c>
      <c r="L29" s="43">
        <v>1</v>
      </c>
      <c r="N29" s="51" t="s">
        <v>78</v>
      </c>
    </row>
    <row r="30" spans="1:14" x14ac:dyDescent="0.3">
      <c r="A30" s="220" t="str">
        <f>IF(L30=1,"IENT-"&amp;TEXT(COUNTIF($L$3:L30, "1"), "0"), "")</f>
        <v/>
      </c>
      <c r="B30" s="53"/>
      <c r="C30" s="144" t="s">
        <v>541</v>
      </c>
      <c r="D30" s="127"/>
      <c r="E30" s="223"/>
      <c r="F30" s="75"/>
      <c r="G30" s="58"/>
    </row>
    <row r="31" spans="1:14" ht="30" customHeight="1" x14ac:dyDescent="0.3">
      <c r="A31" s="213" t="str">
        <f>IF(L31=1,"IENT-"&amp;TEXT(COUNTIF($L$3:L31, "1"), "0"), "")</f>
        <v>IENT-19</v>
      </c>
      <c r="B31" s="77" t="s">
        <v>10</v>
      </c>
      <c r="C31" s="119" t="s">
        <v>542</v>
      </c>
      <c r="D31" s="143"/>
      <c r="E31" s="225"/>
      <c r="F31" s="81"/>
      <c r="G31" s="82" t="s">
        <v>67</v>
      </c>
      <c r="I31" s="110">
        <f>IF(NOT(ISBLANK($B31)),VLOOKUP($B31,specdata,2,FALSE()),"")</f>
        <v>1</v>
      </c>
      <c r="J31" s="110">
        <f>VLOOKUP(G31,AvailabilityData,2,FALSE())</f>
        <v>0</v>
      </c>
      <c r="K31" s="110">
        <f>I31*J31</f>
        <v>0</v>
      </c>
      <c r="L31" s="43">
        <v>1</v>
      </c>
      <c r="N31" s="51" t="s">
        <v>78</v>
      </c>
    </row>
    <row r="32" spans="1:14" ht="30" customHeight="1" x14ac:dyDescent="0.3">
      <c r="A32" s="213" t="str">
        <f>IF(L32=1,"IENT-"&amp;TEXT(COUNTIF($L$3:L32, "1"), "0"), "")</f>
        <v>IENT-20</v>
      </c>
      <c r="B32" s="83" t="s">
        <v>10</v>
      </c>
      <c r="C32" s="95" t="s">
        <v>543</v>
      </c>
      <c r="D32" s="133"/>
      <c r="E32" s="225"/>
      <c r="F32" s="87"/>
      <c r="G32" s="88" t="s">
        <v>67</v>
      </c>
      <c r="I32" s="110">
        <f>IF(NOT(ISBLANK($B32)),VLOOKUP($B32,specdata,2,FALSE()),"")</f>
        <v>1</v>
      </c>
      <c r="J32" s="110">
        <f>VLOOKUP(G32,AvailabilityData,2,FALSE())</f>
        <v>0</v>
      </c>
      <c r="K32" s="110">
        <f>I32*J32</f>
        <v>0</v>
      </c>
      <c r="L32" s="43">
        <v>1</v>
      </c>
      <c r="N32" s="51" t="s">
        <v>78</v>
      </c>
    </row>
    <row r="33" spans="1:14" ht="30" customHeight="1" x14ac:dyDescent="0.3">
      <c r="A33" s="213" t="str">
        <f>IF(L33=1,"IENT-"&amp;TEXT(COUNTIF($L$3:L33, "1"), "0"), "")</f>
        <v>IENT-21</v>
      </c>
      <c r="B33" s="83" t="s">
        <v>10</v>
      </c>
      <c r="C33" s="95" t="s">
        <v>544</v>
      </c>
      <c r="D33" s="133"/>
      <c r="E33" s="225"/>
      <c r="F33" s="87"/>
      <c r="G33" s="88" t="s">
        <v>67</v>
      </c>
      <c r="I33" s="110">
        <f>IF(NOT(ISBLANK($B33)),VLOOKUP($B33,specdata,2,FALSE()),"")</f>
        <v>1</v>
      </c>
      <c r="J33" s="110">
        <f>VLOOKUP(G33,AvailabilityData,2,FALSE())</f>
        <v>0</v>
      </c>
      <c r="K33" s="110">
        <f>I33*J33</f>
        <v>0</v>
      </c>
      <c r="L33" s="43">
        <v>1</v>
      </c>
      <c r="N33" s="51" t="s">
        <v>78</v>
      </c>
    </row>
    <row r="34" spans="1:14" ht="46.8" x14ac:dyDescent="0.3">
      <c r="A34" s="213" t="str">
        <f>IF(L34=1,"IENT-"&amp;TEXT(COUNTIF($L$3:L34, "1"), "0"), "")</f>
        <v>IENT-22</v>
      </c>
      <c r="B34" s="98" t="s">
        <v>10</v>
      </c>
      <c r="C34" s="95" t="s">
        <v>545</v>
      </c>
      <c r="D34" s="137"/>
      <c r="E34" s="227"/>
      <c r="F34" s="101"/>
      <c r="G34" s="102" t="s">
        <v>67</v>
      </c>
      <c r="I34" s="110">
        <f>IF(NOT(ISBLANK($B34)),VLOOKUP($B34,specdata,2,FALSE()),"")</f>
        <v>1</v>
      </c>
      <c r="J34" s="110">
        <f>VLOOKUP(G34,AvailabilityData,2,FALSE())</f>
        <v>0</v>
      </c>
      <c r="K34" s="110">
        <f>I34*J34</f>
        <v>0</v>
      </c>
      <c r="L34" s="43">
        <v>1</v>
      </c>
      <c r="N34" s="51" t="s">
        <v>78</v>
      </c>
    </row>
    <row r="35" spans="1:14" x14ac:dyDescent="0.3">
      <c r="A35" s="220" t="str">
        <f>IF(L35=1,"IENT-"&amp;TEXT(COUNTIF($L$3:L35, "1"), "0"), "")</f>
        <v/>
      </c>
      <c r="B35" s="53"/>
      <c r="C35" s="144" t="s">
        <v>546</v>
      </c>
      <c r="D35" s="127"/>
      <c r="E35" s="223"/>
      <c r="F35" s="75"/>
      <c r="G35" s="58"/>
    </row>
    <row r="36" spans="1:14" ht="30" customHeight="1" x14ac:dyDescent="0.3">
      <c r="A36" s="213" t="str">
        <f>IF(L36=1,"IENT-"&amp;TEXT(COUNTIF($L$3:L36, "1"), "0"), "")</f>
        <v>IENT-23</v>
      </c>
      <c r="B36" s="77" t="s">
        <v>9</v>
      </c>
      <c r="C36" s="119" t="s">
        <v>547</v>
      </c>
      <c r="D36" s="143"/>
      <c r="E36" s="225"/>
      <c r="F36" s="81"/>
      <c r="G36" s="82" t="s">
        <v>67</v>
      </c>
      <c r="I36" s="110">
        <f t="shared" ref="I36:I41" si="0">IF(NOT(ISBLANK($B36)),VLOOKUP($B36,specdata,2,FALSE()),"")</f>
        <v>5</v>
      </c>
      <c r="J36" s="110">
        <f t="shared" ref="J36:J41" si="1">VLOOKUP(G36,AvailabilityData,2,FALSE())</f>
        <v>0</v>
      </c>
      <c r="K36" s="110">
        <f t="shared" ref="K36:K41" si="2">I36*J36</f>
        <v>0</v>
      </c>
      <c r="L36" s="43">
        <v>1</v>
      </c>
      <c r="N36" s="51" t="s">
        <v>87</v>
      </c>
    </row>
    <row r="37" spans="1:14" ht="30" customHeight="1" x14ac:dyDescent="0.3">
      <c r="A37" s="213" t="str">
        <f>IF(L37=1,"IENT-"&amp;TEXT(COUNTIF($L$3:L37, "1"), "0"), "")</f>
        <v>IENT-24</v>
      </c>
      <c r="B37" s="83" t="s">
        <v>9</v>
      </c>
      <c r="C37" s="95" t="s">
        <v>548</v>
      </c>
      <c r="D37" s="133"/>
      <c r="E37" s="225"/>
      <c r="F37" s="87"/>
      <c r="G37" s="88" t="s">
        <v>67</v>
      </c>
      <c r="I37" s="110">
        <f t="shared" si="0"/>
        <v>5</v>
      </c>
      <c r="J37" s="110">
        <f t="shared" si="1"/>
        <v>0</v>
      </c>
      <c r="K37" s="110">
        <f t="shared" si="2"/>
        <v>0</v>
      </c>
      <c r="L37" s="43">
        <v>1</v>
      </c>
      <c r="N37" s="51" t="s">
        <v>87</v>
      </c>
    </row>
    <row r="38" spans="1:14" ht="46.8" x14ac:dyDescent="0.3">
      <c r="A38" s="213" t="str">
        <f>IF(L38=1,"IENT-"&amp;TEXT(COUNTIF($L$3:L38, "1"), "0"), "")</f>
        <v>IENT-25</v>
      </c>
      <c r="B38" s="83" t="s">
        <v>9</v>
      </c>
      <c r="C38" s="95" t="s">
        <v>549</v>
      </c>
      <c r="D38" s="133"/>
      <c r="E38" s="225"/>
      <c r="F38" s="87"/>
      <c r="G38" s="88" t="s">
        <v>67</v>
      </c>
      <c r="I38" s="110">
        <f t="shared" si="0"/>
        <v>5</v>
      </c>
      <c r="J38" s="110">
        <f t="shared" si="1"/>
        <v>0</v>
      </c>
      <c r="K38" s="110">
        <f t="shared" si="2"/>
        <v>0</v>
      </c>
      <c r="L38" s="43">
        <v>1</v>
      </c>
      <c r="N38" s="51" t="s">
        <v>87</v>
      </c>
    </row>
    <row r="39" spans="1:14" ht="30" customHeight="1" x14ac:dyDescent="0.3">
      <c r="A39" s="213" t="str">
        <f>IF(L39=1,"IENT-"&amp;TEXT(COUNTIF($L$3:L39, "1"), "0"), "")</f>
        <v>IENT-26</v>
      </c>
      <c r="B39" s="83" t="s">
        <v>9</v>
      </c>
      <c r="C39" s="95" t="s">
        <v>550</v>
      </c>
      <c r="D39" s="133"/>
      <c r="E39" s="225"/>
      <c r="F39" s="87"/>
      <c r="G39" s="88" t="s">
        <v>67</v>
      </c>
      <c r="I39" s="110">
        <f t="shared" si="0"/>
        <v>5</v>
      </c>
      <c r="J39" s="110">
        <f t="shared" si="1"/>
        <v>0</v>
      </c>
      <c r="K39" s="110">
        <f t="shared" si="2"/>
        <v>0</v>
      </c>
      <c r="L39" s="43">
        <v>1</v>
      </c>
      <c r="N39" s="51" t="s">
        <v>87</v>
      </c>
    </row>
    <row r="40" spans="1:14" ht="30" customHeight="1" x14ac:dyDescent="0.3">
      <c r="A40" s="213" t="str">
        <f>IF(L40=1,"IENT-"&amp;TEXT(COUNTIF($L$3:L40, "1"), "0"), "")</f>
        <v>IENT-27</v>
      </c>
      <c r="B40" s="83" t="s">
        <v>10</v>
      </c>
      <c r="C40" s="95" t="s">
        <v>551</v>
      </c>
      <c r="D40" s="133"/>
      <c r="E40" s="225"/>
      <c r="F40" s="87"/>
      <c r="G40" s="88" t="s">
        <v>67</v>
      </c>
      <c r="I40" s="110">
        <f t="shared" si="0"/>
        <v>1</v>
      </c>
      <c r="J40" s="110">
        <f t="shared" si="1"/>
        <v>0</v>
      </c>
      <c r="K40" s="110">
        <f t="shared" si="2"/>
        <v>0</v>
      </c>
      <c r="L40" s="43">
        <v>1</v>
      </c>
      <c r="N40" s="51" t="s">
        <v>87</v>
      </c>
    </row>
    <row r="41" spans="1:14" ht="30" customHeight="1" x14ac:dyDescent="0.3">
      <c r="A41" s="213" t="str">
        <f>IF(L41=1,"IENT-"&amp;TEXT(COUNTIF($L$3:L41, "1"), "0"), "")</f>
        <v>IENT-28</v>
      </c>
      <c r="B41" s="98" t="s">
        <v>10</v>
      </c>
      <c r="C41" s="95" t="s">
        <v>552</v>
      </c>
      <c r="D41" s="137"/>
      <c r="E41" s="227"/>
      <c r="F41" s="101"/>
      <c r="G41" s="102" t="s">
        <v>67</v>
      </c>
      <c r="I41" s="110">
        <f t="shared" si="0"/>
        <v>1</v>
      </c>
      <c r="J41" s="110">
        <f t="shared" si="1"/>
        <v>0</v>
      </c>
      <c r="K41" s="110">
        <f t="shared" si="2"/>
        <v>0</v>
      </c>
      <c r="L41" s="43">
        <v>1</v>
      </c>
      <c r="N41" s="51" t="s">
        <v>87</v>
      </c>
    </row>
    <row r="42" spans="1:14" x14ac:dyDescent="0.3">
      <c r="A42" s="220" t="str">
        <f>IF(L42=1,"IENT-"&amp;TEXT(COUNTIF($L$3:L42, "1"), "0"), "")</f>
        <v/>
      </c>
      <c r="B42" s="53"/>
      <c r="C42" s="144" t="s">
        <v>553</v>
      </c>
      <c r="D42" s="127"/>
      <c r="E42" s="223"/>
      <c r="F42" s="75"/>
      <c r="G42" s="58"/>
    </row>
    <row r="43" spans="1:14" ht="30" customHeight="1" x14ac:dyDescent="0.3">
      <c r="A43" s="213" t="str">
        <f>IF(L43=1,"IENT-"&amp;TEXT(COUNTIF($L$3:L43, "1"), "0"), "")</f>
        <v>IENT-29</v>
      </c>
      <c r="B43" s="77" t="s">
        <v>10</v>
      </c>
      <c r="C43" s="119" t="s">
        <v>554</v>
      </c>
      <c r="D43" s="143"/>
      <c r="E43" s="225"/>
      <c r="F43" s="81"/>
      <c r="G43" s="82" t="s">
        <v>67</v>
      </c>
      <c r="I43" s="110">
        <f>IF(NOT(ISBLANK($B43)),VLOOKUP($B43,specdata,2,FALSE()),"")</f>
        <v>1</v>
      </c>
      <c r="J43" s="110">
        <f>VLOOKUP(G43,AvailabilityData,2,FALSE())</f>
        <v>0</v>
      </c>
      <c r="K43" s="110">
        <f>I43*J43</f>
        <v>0</v>
      </c>
      <c r="L43" s="43">
        <v>1</v>
      </c>
      <c r="N43" s="51" t="s">
        <v>87</v>
      </c>
    </row>
    <row r="44" spans="1:14" x14ac:dyDescent="0.3">
      <c r="A44" s="220" t="str">
        <f>IF(L44=1,"IENT-"&amp;TEXT(COUNTIF($L$3:L44, "1"), "0"), "")</f>
        <v/>
      </c>
      <c r="B44" s="53"/>
      <c r="C44" s="228" t="s">
        <v>556</v>
      </c>
      <c r="D44" s="127"/>
      <c r="E44" s="223"/>
      <c r="F44" s="75"/>
      <c r="G44" s="58"/>
    </row>
    <row r="45" spans="1:14" ht="78" x14ac:dyDescent="0.3">
      <c r="A45" s="213" t="str">
        <f>IF(L45=1,"IENT-"&amp;TEXT(COUNTIF($L$3:L45, "1"), "0"), "")</f>
        <v>IENT-30</v>
      </c>
      <c r="B45" s="98" t="s">
        <v>10</v>
      </c>
      <c r="C45" s="119" t="s">
        <v>557</v>
      </c>
      <c r="D45" s="143"/>
      <c r="E45" s="225"/>
      <c r="F45" s="81"/>
      <c r="G45" s="82" t="s">
        <v>67</v>
      </c>
      <c r="I45" s="110">
        <f>IF(NOT(ISBLANK($B45)),VLOOKUP($B45,specdata,2,FALSE()),"")</f>
        <v>1</v>
      </c>
      <c r="J45" s="110">
        <f>VLOOKUP(G45,AvailabilityData,2,FALSE())</f>
        <v>0</v>
      </c>
      <c r="K45" s="110">
        <f>I45*J45</f>
        <v>0</v>
      </c>
      <c r="L45" s="43">
        <v>1</v>
      </c>
      <c r="N45" s="51" t="s">
        <v>87</v>
      </c>
    </row>
    <row r="46" spans="1:14" ht="30" customHeight="1" x14ac:dyDescent="0.3">
      <c r="A46" s="213" t="str">
        <f>IF(L46=1,"IENT-"&amp;TEXT(COUNTIF($L$3:L46, "1"), "0"), "")</f>
        <v>IENT-31</v>
      </c>
      <c r="B46" s="83" t="s">
        <v>10</v>
      </c>
      <c r="C46" s="95" t="s">
        <v>558</v>
      </c>
      <c r="D46" s="133"/>
      <c r="E46" s="225"/>
      <c r="F46" s="87"/>
      <c r="G46" s="88" t="s">
        <v>67</v>
      </c>
      <c r="I46" s="110">
        <f>IF(NOT(ISBLANK($B46)),VLOOKUP($B46,specdata,2,FALSE()),"")</f>
        <v>1</v>
      </c>
      <c r="J46" s="110">
        <f>VLOOKUP(G46,AvailabilityData,2,FALSE())</f>
        <v>0</v>
      </c>
      <c r="K46" s="110">
        <f>I46*J46</f>
        <v>0</v>
      </c>
      <c r="L46" s="43">
        <v>1</v>
      </c>
      <c r="N46" s="51" t="s">
        <v>87</v>
      </c>
    </row>
    <row r="47" spans="1:14" ht="30" customHeight="1" x14ac:dyDescent="0.3">
      <c r="A47" s="213" t="str">
        <f>IF(L47=1,"IENT-"&amp;TEXT(COUNTIF($L$3:L47, "1"), "0"), "")</f>
        <v>IENT-32</v>
      </c>
      <c r="B47" s="83" t="s">
        <v>10</v>
      </c>
      <c r="C47" s="95" t="s">
        <v>559</v>
      </c>
      <c r="D47" s="133"/>
      <c r="E47" s="225"/>
      <c r="F47" s="87"/>
      <c r="G47" s="88" t="s">
        <v>67</v>
      </c>
      <c r="I47" s="110">
        <f>IF(NOT(ISBLANK($B47)),VLOOKUP($B47,specdata,2,FALSE()),"")</f>
        <v>1</v>
      </c>
      <c r="J47" s="110">
        <f>VLOOKUP(G47,AvailabilityData,2,FALSE())</f>
        <v>0</v>
      </c>
      <c r="K47" s="110">
        <f>I47*J47</f>
        <v>0</v>
      </c>
      <c r="L47" s="43">
        <v>1</v>
      </c>
      <c r="N47" s="51" t="s">
        <v>87</v>
      </c>
    </row>
    <row r="48" spans="1:14" ht="30" customHeight="1" x14ac:dyDescent="0.3">
      <c r="A48" s="213" t="str">
        <f>IF(L48=1,"IENT-"&amp;TEXT(COUNTIF($L$3:L48, "1"), "0"), "")</f>
        <v>IENT-33</v>
      </c>
      <c r="B48" s="98" t="s">
        <v>10</v>
      </c>
      <c r="C48" s="95" t="s">
        <v>560</v>
      </c>
      <c r="D48" s="137"/>
      <c r="E48" s="227"/>
      <c r="F48" s="101"/>
      <c r="G48" s="102" t="s">
        <v>67</v>
      </c>
      <c r="I48" s="110">
        <f>IF(NOT(ISBLANK($B48)),VLOOKUP($B48,specdata,2,FALSE()),"")</f>
        <v>1</v>
      </c>
      <c r="J48" s="110">
        <f>VLOOKUP(G48,AvailabilityData,2,FALSE())</f>
        <v>0</v>
      </c>
      <c r="K48" s="110">
        <f>I48*J48</f>
        <v>0</v>
      </c>
      <c r="L48" s="43">
        <v>1</v>
      </c>
      <c r="N48" s="51" t="s">
        <v>87</v>
      </c>
    </row>
    <row r="49" spans="1:14" x14ac:dyDescent="0.3">
      <c r="A49" s="220" t="str">
        <f>IF(L49=1,"IENT-"&amp;TEXT(COUNTIF($L$3:L49, "1"), "0"), "")</f>
        <v/>
      </c>
      <c r="B49" s="53"/>
      <c r="C49" s="228" t="s">
        <v>561</v>
      </c>
      <c r="D49" s="127"/>
      <c r="E49" s="223"/>
      <c r="F49" s="75"/>
      <c r="G49" s="58"/>
    </row>
    <row r="50" spans="1:14" ht="46.8" x14ac:dyDescent="0.3">
      <c r="A50" s="213" t="str">
        <f>IF(L50=1,"IENT-"&amp;TEXT(COUNTIF($L$3:L50, "1"), "0"), "")</f>
        <v>IENT-34</v>
      </c>
      <c r="B50" s="112" t="s">
        <v>10</v>
      </c>
      <c r="C50" s="119" t="s">
        <v>562</v>
      </c>
      <c r="D50" s="130"/>
      <c r="E50" s="227"/>
      <c r="F50" s="116"/>
      <c r="G50" s="117" t="s">
        <v>67</v>
      </c>
      <c r="I50" s="110">
        <f>IF(NOT(ISBLANK($B50)),VLOOKUP($B50,specdata,2,FALSE()),"")</f>
        <v>1</v>
      </c>
      <c r="J50" s="110">
        <f>VLOOKUP(G50,AvailabilityData,2,FALSE())</f>
        <v>0</v>
      </c>
      <c r="K50" s="110">
        <f>I50*J50</f>
        <v>0</v>
      </c>
      <c r="L50" s="43">
        <v>1</v>
      </c>
      <c r="N50" s="51" t="s">
        <v>78</v>
      </c>
    </row>
    <row r="51" spans="1:14" x14ac:dyDescent="0.3">
      <c r="A51" s="220" t="str">
        <f>IF(L51=1,"IENT-"&amp;TEXT(COUNTIF($L$3:L51, "1"), "0"), "")</f>
        <v/>
      </c>
      <c r="B51" s="53"/>
      <c r="C51" s="144" t="s">
        <v>563</v>
      </c>
      <c r="D51" s="127"/>
      <c r="E51" s="223"/>
      <c r="F51" s="75"/>
      <c r="G51" s="58"/>
    </row>
    <row r="52" spans="1:14" ht="31.2" x14ac:dyDescent="0.3">
      <c r="A52" s="213" t="str">
        <f>IF(L52=1,"IENT-"&amp;TEXT(COUNTIF($L$3:L52, "1"), "0"), "")</f>
        <v>IENT-35</v>
      </c>
      <c r="B52" s="112" t="s">
        <v>10</v>
      </c>
      <c r="C52" s="119" t="s">
        <v>564</v>
      </c>
      <c r="D52" s="130"/>
      <c r="E52" s="227"/>
      <c r="F52" s="116"/>
      <c r="G52" s="117" t="s">
        <v>67</v>
      </c>
      <c r="I52" s="110">
        <f>IF(NOT(ISBLANK($B52)),VLOOKUP($B52,specdata,2,FALSE()),"")</f>
        <v>1</v>
      </c>
      <c r="J52" s="110">
        <f>VLOOKUP(G52,AvailabilityData,2,FALSE())</f>
        <v>0</v>
      </c>
      <c r="K52" s="110">
        <f>I52*J52</f>
        <v>0</v>
      </c>
      <c r="L52" s="43">
        <v>1</v>
      </c>
      <c r="N52" s="51" t="s">
        <v>78</v>
      </c>
    </row>
    <row r="53" spans="1:14" ht="30" customHeight="1" x14ac:dyDescent="0.3">
      <c r="A53" s="220" t="str">
        <f>IF(L53=1,"IENT-"&amp;TEXT(COUNTIF($L$3:L53, "1"), "0"), "")</f>
        <v/>
      </c>
      <c r="B53" s="53"/>
      <c r="C53" s="126" t="s">
        <v>565</v>
      </c>
      <c r="D53" s="127"/>
      <c r="E53" s="223"/>
      <c r="F53" s="75"/>
      <c r="G53" s="58"/>
    </row>
    <row r="54" spans="1:14" ht="30" customHeight="1" x14ac:dyDescent="0.3">
      <c r="A54" s="213" t="str">
        <f>IF(L54=1,"IENT-"&amp;TEXT(COUNTIF($L$3:L54, "1"), "0"), "")</f>
        <v>IENT-36</v>
      </c>
      <c r="B54" s="77" t="s">
        <v>10</v>
      </c>
      <c r="C54" s="78" t="s">
        <v>566</v>
      </c>
      <c r="D54" s="143"/>
      <c r="E54" s="225"/>
      <c r="F54" s="81"/>
      <c r="G54" s="82" t="s">
        <v>67</v>
      </c>
      <c r="I54" s="110">
        <f t="shared" ref="I54:I72" si="3">IF(NOT(ISBLANK($B54)),VLOOKUP($B54,specdata,2,FALSE()),"")</f>
        <v>1</v>
      </c>
      <c r="J54" s="110">
        <f t="shared" ref="J54:J72" si="4">VLOOKUP(G54,AvailabilityData,2,FALSE())</f>
        <v>0</v>
      </c>
      <c r="K54" s="110">
        <f t="shared" ref="K54:K72" si="5">I54*J54</f>
        <v>0</v>
      </c>
      <c r="L54" s="43">
        <v>1</v>
      </c>
      <c r="N54" s="51" t="s">
        <v>78</v>
      </c>
    </row>
    <row r="55" spans="1:14" ht="30" customHeight="1" x14ac:dyDescent="0.3">
      <c r="A55" s="213" t="str">
        <f>IF(L55=1,"IENT-"&amp;TEXT(COUNTIF($L$3:L55, "1"), "0"), "")</f>
        <v>IENT-37</v>
      </c>
      <c r="B55" s="83" t="s">
        <v>10</v>
      </c>
      <c r="C55" s="84" t="s">
        <v>567</v>
      </c>
      <c r="D55" s="133"/>
      <c r="E55" s="225"/>
      <c r="F55" s="87"/>
      <c r="G55" s="88" t="s">
        <v>67</v>
      </c>
      <c r="I55" s="110">
        <f t="shared" si="3"/>
        <v>1</v>
      </c>
      <c r="J55" s="110">
        <f t="shared" si="4"/>
        <v>0</v>
      </c>
      <c r="K55" s="110">
        <f t="shared" si="5"/>
        <v>0</v>
      </c>
      <c r="L55" s="43">
        <v>1</v>
      </c>
      <c r="N55" s="51" t="s">
        <v>78</v>
      </c>
    </row>
    <row r="56" spans="1:14" ht="30" customHeight="1" x14ac:dyDescent="0.3">
      <c r="A56" s="213" t="str">
        <f>IF(L56=1,"IENT-"&amp;TEXT(COUNTIF($L$3:L56, "1"), "0"), "")</f>
        <v>IENT-38</v>
      </c>
      <c r="B56" s="83" t="s">
        <v>10</v>
      </c>
      <c r="C56" s="84" t="s">
        <v>568</v>
      </c>
      <c r="D56" s="133"/>
      <c r="E56" s="225"/>
      <c r="F56" s="87"/>
      <c r="G56" s="88" t="s">
        <v>67</v>
      </c>
      <c r="I56" s="110">
        <f t="shared" si="3"/>
        <v>1</v>
      </c>
      <c r="J56" s="110">
        <f t="shared" si="4"/>
        <v>0</v>
      </c>
      <c r="K56" s="110">
        <f t="shared" si="5"/>
        <v>0</v>
      </c>
      <c r="L56" s="43">
        <v>1</v>
      </c>
      <c r="N56" s="51" t="s">
        <v>78</v>
      </c>
    </row>
    <row r="57" spans="1:14" ht="30" customHeight="1" x14ac:dyDescent="0.3">
      <c r="A57" s="213" t="str">
        <f>IF(L57=1,"IENT-"&amp;TEXT(COUNTIF($L$3:L57, "1"), "0"), "")</f>
        <v>IENT-39</v>
      </c>
      <c r="B57" s="83" t="s">
        <v>10</v>
      </c>
      <c r="C57" s="84" t="s">
        <v>569</v>
      </c>
      <c r="D57" s="238" t="s">
        <v>197</v>
      </c>
      <c r="E57" s="225"/>
      <c r="F57" s="87"/>
      <c r="G57" s="88" t="s">
        <v>67</v>
      </c>
      <c r="I57" s="110">
        <f t="shared" si="3"/>
        <v>1</v>
      </c>
      <c r="J57" s="110">
        <f t="shared" si="4"/>
        <v>0</v>
      </c>
      <c r="K57" s="110">
        <f t="shared" si="5"/>
        <v>0</v>
      </c>
      <c r="L57" s="43">
        <v>1</v>
      </c>
      <c r="N57" s="51" t="s">
        <v>78</v>
      </c>
    </row>
    <row r="58" spans="1:14" ht="30" customHeight="1" x14ac:dyDescent="0.3">
      <c r="A58" s="213" t="str">
        <f>IF(L58=1,"IENT-"&amp;TEXT(COUNTIF($L$3:L58, "1"), "0"), "")</f>
        <v>IENT-40</v>
      </c>
      <c r="B58" s="83" t="s">
        <v>10</v>
      </c>
      <c r="C58" s="84" t="s">
        <v>570</v>
      </c>
      <c r="D58" s="133"/>
      <c r="E58" s="225"/>
      <c r="F58" s="87"/>
      <c r="G58" s="88" t="s">
        <v>67</v>
      </c>
      <c r="I58" s="110">
        <f t="shared" si="3"/>
        <v>1</v>
      </c>
      <c r="J58" s="110">
        <f t="shared" si="4"/>
        <v>0</v>
      </c>
      <c r="K58" s="110">
        <f t="shared" si="5"/>
        <v>0</v>
      </c>
      <c r="L58" s="43">
        <v>1</v>
      </c>
      <c r="N58" s="51" t="s">
        <v>78</v>
      </c>
    </row>
    <row r="59" spans="1:14" ht="30" customHeight="1" x14ac:dyDescent="0.3">
      <c r="A59" s="213" t="str">
        <f>IF(L59=1,"IENT-"&amp;TEXT(COUNTIF($L$3:L59, "1"), "0"), "")</f>
        <v>IENT-41</v>
      </c>
      <c r="B59" s="83" t="s">
        <v>10</v>
      </c>
      <c r="C59" s="84" t="s">
        <v>571</v>
      </c>
      <c r="D59" s="133"/>
      <c r="E59" s="225"/>
      <c r="F59" s="87"/>
      <c r="G59" s="88" t="s">
        <v>67</v>
      </c>
      <c r="I59" s="110">
        <f t="shared" si="3"/>
        <v>1</v>
      </c>
      <c r="J59" s="110">
        <f t="shared" si="4"/>
        <v>0</v>
      </c>
      <c r="K59" s="110">
        <f t="shared" si="5"/>
        <v>0</v>
      </c>
      <c r="L59" s="43">
        <v>1</v>
      </c>
      <c r="N59" s="51" t="s">
        <v>78</v>
      </c>
    </row>
    <row r="60" spans="1:14" ht="30" customHeight="1" x14ac:dyDescent="0.3">
      <c r="A60" s="213" t="str">
        <f>IF(L60=1,"IENT-"&amp;TEXT(COUNTIF($L$3:L60, "1"), "0"), "")</f>
        <v>IENT-42</v>
      </c>
      <c r="B60" s="83" t="s">
        <v>10</v>
      </c>
      <c r="C60" s="84" t="s">
        <v>572</v>
      </c>
      <c r="D60" s="133"/>
      <c r="E60" s="225"/>
      <c r="F60" s="87"/>
      <c r="G60" s="88" t="s">
        <v>67</v>
      </c>
      <c r="I60" s="110">
        <f t="shared" si="3"/>
        <v>1</v>
      </c>
      <c r="J60" s="110">
        <f t="shared" si="4"/>
        <v>0</v>
      </c>
      <c r="K60" s="110">
        <f t="shared" si="5"/>
        <v>0</v>
      </c>
      <c r="L60" s="43">
        <v>1</v>
      </c>
      <c r="N60" s="51" t="s">
        <v>78</v>
      </c>
    </row>
    <row r="61" spans="1:14" ht="30" customHeight="1" x14ac:dyDescent="0.3">
      <c r="A61" s="213" t="str">
        <f>IF(L61=1,"IENT-"&amp;TEXT(COUNTIF($L$3:L61, "1"), "0"), "")</f>
        <v>IENT-43</v>
      </c>
      <c r="B61" s="83" t="s">
        <v>10</v>
      </c>
      <c r="C61" s="84" t="s">
        <v>573</v>
      </c>
      <c r="D61" s="133"/>
      <c r="E61" s="225"/>
      <c r="F61" s="87"/>
      <c r="G61" s="88" t="s">
        <v>67</v>
      </c>
      <c r="I61" s="110">
        <f t="shared" si="3"/>
        <v>1</v>
      </c>
      <c r="J61" s="110">
        <f t="shared" si="4"/>
        <v>0</v>
      </c>
      <c r="K61" s="110">
        <f t="shared" si="5"/>
        <v>0</v>
      </c>
      <c r="L61" s="43">
        <v>1</v>
      </c>
      <c r="N61" s="51" t="s">
        <v>78</v>
      </c>
    </row>
    <row r="62" spans="1:14" ht="30" customHeight="1" x14ac:dyDescent="0.3">
      <c r="A62" s="213" t="str">
        <f>IF(L62=1,"IENT-"&amp;TEXT(COUNTIF($L$3:L62, "1"), "0"), "")</f>
        <v>IENT-44</v>
      </c>
      <c r="B62" s="83" t="s">
        <v>10</v>
      </c>
      <c r="C62" s="84" t="s">
        <v>574</v>
      </c>
      <c r="D62" s="133"/>
      <c r="E62" s="225"/>
      <c r="F62" s="87"/>
      <c r="G62" s="88" t="s">
        <v>67</v>
      </c>
      <c r="I62" s="110">
        <f t="shared" si="3"/>
        <v>1</v>
      </c>
      <c r="J62" s="110">
        <f t="shared" si="4"/>
        <v>0</v>
      </c>
      <c r="K62" s="110">
        <f t="shared" si="5"/>
        <v>0</v>
      </c>
      <c r="L62" s="43">
        <v>1</v>
      </c>
      <c r="N62" s="51" t="s">
        <v>78</v>
      </c>
    </row>
    <row r="63" spans="1:14" ht="30" customHeight="1" x14ac:dyDescent="0.3">
      <c r="A63" s="213" t="str">
        <f>IF(L63=1,"IENT-"&amp;TEXT(COUNTIF($L$3:L63, "1"), "0"), "")</f>
        <v>IENT-45</v>
      </c>
      <c r="B63" s="83" t="s">
        <v>10</v>
      </c>
      <c r="C63" s="84" t="s">
        <v>575</v>
      </c>
      <c r="D63" s="133"/>
      <c r="E63" s="225"/>
      <c r="F63" s="87"/>
      <c r="G63" s="88" t="s">
        <v>67</v>
      </c>
      <c r="I63" s="110">
        <f t="shared" si="3"/>
        <v>1</v>
      </c>
      <c r="J63" s="110">
        <f t="shared" si="4"/>
        <v>0</v>
      </c>
      <c r="K63" s="110">
        <f t="shared" si="5"/>
        <v>0</v>
      </c>
      <c r="L63" s="43">
        <v>1</v>
      </c>
      <c r="N63" s="51" t="s">
        <v>78</v>
      </c>
    </row>
    <row r="64" spans="1:14" ht="30" customHeight="1" x14ac:dyDescent="0.3">
      <c r="A64" s="213" t="str">
        <f>IF(L64=1,"IENT-"&amp;TEXT(COUNTIF($L$3:L64, "1"), "0"), "")</f>
        <v>IENT-46</v>
      </c>
      <c r="B64" s="83" t="s">
        <v>10</v>
      </c>
      <c r="C64" s="84" t="s">
        <v>576</v>
      </c>
      <c r="D64" s="133"/>
      <c r="E64" s="225"/>
      <c r="F64" s="87"/>
      <c r="G64" s="88" t="s">
        <v>67</v>
      </c>
      <c r="I64" s="110">
        <f t="shared" si="3"/>
        <v>1</v>
      </c>
      <c r="J64" s="110">
        <f t="shared" si="4"/>
        <v>0</v>
      </c>
      <c r="K64" s="110">
        <f t="shared" si="5"/>
        <v>0</v>
      </c>
      <c r="L64" s="43">
        <v>1</v>
      </c>
      <c r="N64" s="51" t="s">
        <v>78</v>
      </c>
    </row>
    <row r="65" spans="1:14" ht="30" customHeight="1" x14ac:dyDescent="0.3">
      <c r="A65" s="213" t="str">
        <f>IF(L65=1,"IENT-"&amp;TEXT(COUNTIF($L$3:L65, "1"), "0"), "")</f>
        <v>IENT-47</v>
      </c>
      <c r="B65" s="83" t="s">
        <v>10</v>
      </c>
      <c r="C65" s="84" t="s">
        <v>577</v>
      </c>
      <c r="D65" s="133"/>
      <c r="E65" s="225"/>
      <c r="F65" s="87"/>
      <c r="G65" s="88" t="s">
        <v>67</v>
      </c>
      <c r="I65" s="110">
        <f t="shared" si="3"/>
        <v>1</v>
      </c>
      <c r="J65" s="110">
        <f t="shared" si="4"/>
        <v>0</v>
      </c>
      <c r="K65" s="110">
        <f t="shared" si="5"/>
        <v>0</v>
      </c>
      <c r="L65" s="43">
        <v>1</v>
      </c>
      <c r="N65" s="51" t="s">
        <v>78</v>
      </c>
    </row>
    <row r="66" spans="1:14" ht="30" customHeight="1" x14ac:dyDescent="0.3">
      <c r="A66" s="213" t="str">
        <f>IF(L66=1,"IENT-"&amp;TEXT(COUNTIF($L$3:L66, "1"), "0"), "")</f>
        <v>IENT-48</v>
      </c>
      <c r="B66" s="83" t="s">
        <v>10</v>
      </c>
      <c r="C66" s="84" t="s">
        <v>578</v>
      </c>
      <c r="D66" s="133"/>
      <c r="E66" s="225"/>
      <c r="F66" s="87"/>
      <c r="G66" s="88" t="s">
        <v>67</v>
      </c>
      <c r="I66" s="110">
        <f t="shared" si="3"/>
        <v>1</v>
      </c>
      <c r="J66" s="110">
        <f t="shared" si="4"/>
        <v>0</v>
      </c>
      <c r="K66" s="110">
        <f t="shared" si="5"/>
        <v>0</v>
      </c>
      <c r="L66" s="43">
        <v>1</v>
      </c>
      <c r="N66" s="51" t="s">
        <v>78</v>
      </c>
    </row>
    <row r="67" spans="1:14" ht="30" customHeight="1" x14ac:dyDescent="0.3">
      <c r="A67" s="213" t="str">
        <f>IF(L67=1,"IENT-"&amp;TEXT(COUNTIF($L$3:L67, "1"), "0"), "")</f>
        <v>IENT-49</v>
      </c>
      <c r="B67" s="83" t="s">
        <v>10</v>
      </c>
      <c r="C67" s="95" t="s">
        <v>579</v>
      </c>
      <c r="D67" s="133"/>
      <c r="E67" s="225"/>
      <c r="F67" s="87"/>
      <c r="G67" s="88" t="s">
        <v>67</v>
      </c>
      <c r="I67" s="110">
        <f t="shared" si="3"/>
        <v>1</v>
      </c>
      <c r="J67" s="110">
        <f t="shared" si="4"/>
        <v>0</v>
      </c>
      <c r="K67" s="110">
        <f t="shared" si="5"/>
        <v>0</v>
      </c>
      <c r="L67" s="43">
        <v>1</v>
      </c>
      <c r="N67" s="51" t="s">
        <v>78</v>
      </c>
    </row>
    <row r="68" spans="1:14" ht="30" customHeight="1" x14ac:dyDescent="0.3">
      <c r="A68" s="213" t="str">
        <f>IF(L68=1,"IENT-"&amp;TEXT(COUNTIF($L$3:L68, "1"), "0"), "")</f>
        <v>IENT-50</v>
      </c>
      <c r="B68" s="83" t="s">
        <v>10</v>
      </c>
      <c r="C68" s="95" t="s">
        <v>580</v>
      </c>
      <c r="D68" s="133"/>
      <c r="E68" s="225"/>
      <c r="F68" s="87"/>
      <c r="G68" s="88" t="s">
        <v>67</v>
      </c>
      <c r="I68" s="110">
        <f t="shared" si="3"/>
        <v>1</v>
      </c>
      <c r="J68" s="110">
        <f t="shared" si="4"/>
        <v>0</v>
      </c>
      <c r="K68" s="110">
        <f t="shared" si="5"/>
        <v>0</v>
      </c>
      <c r="L68" s="43">
        <v>1</v>
      </c>
      <c r="N68" s="51" t="s">
        <v>78</v>
      </c>
    </row>
    <row r="69" spans="1:14" ht="46.8" x14ac:dyDescent="0.3">
      <c r="A69" s="213" t="str">
        <f>IF(L69=1,"IENT-"&amp;TEXT(COUNTIF($L$3:L69, "1"), "0"), "")</f>
        <v>IENT-51</v>
      </c>
      <c r="B69" s="83" t="s">
        <v>10</v>
      </c>
      <c r="C69" s="95" t="s">
        <v>581</v>
      </c>
      <c r="D69" s="133"/>
      <c r="E69" s="225"/>
      <c r="F69" s="87"/>
      <c r="G69" s="88" t="s">
        <v>67</v>
      </c>
      <c r="I69" s="110">
        <f t="shared" si="3"/>
        <v>1</v>
      </c>
      <c r="J69" s="110">
        <f t="shared" si="4"/>
        <v>0</v>
      </c>
      <c r="K69" s="110">
        <f t="shared" si="5"/>
        <v>0</v>
      </c>
      <c r="L69" s="43">
        <v>1</v>
      </c>
      <c r="N69" s="51" t="s">
        <v>78</v>
      </c>
    </row>
    <row r="70" spans="1:14" ht="30" customHeight="1" x14ac:dyDescent="0.3">
      <c r="A70" s="213" t="str">
        <f>IF(L70=1,"IENT-"&amp;TEXT(COUNTIF($L$3:L70, "1"), "0"), "")</f>
        <v>IENT-52</v>
      </c>
      <c r="B70" s="83" t="s">
        <v>10</v>
      </c>
      <c r="C70" s="95" t="s">
        <v>582</v>
      </c>
      <c r="D70" s="133"/>
      <c r="E70" s="225"/>
      <c r="F70" s="87"/>
      <c r="G70" s="88" t="s">
        <v>67</v>
      </c>
      <c r="I70" s="110">
        <f t="shared" si="3"/>
        <v>1</v>
      </c>
      <c r="J70" s="110">
        <f t="shared" si="4"/>
        <v>0</v>
      </c>
      <c r="K70" s="110">
        <f t="shared" si="5"/>
        <v>0</v>
      </c>
      <c r="L70" s="43">
        <v>1</v>
      </c>
      <c r="N70" s="51" t="s">
        <v>78</v>
      </c>
    </row>
    <row r="71" spans="1:14" ht="30" customHeight="1" x14ac:dyDescent="0.3">
      <c r="A71" s="213" t="str">
        <f>IF(L71=1,"IENT-"&amp;TEXT(COUNTIF($L$3:L71, "1"), "0"), "")</f>
        <v>IENT-53</v>
      </c>
      <c r="B71" s="83" t="s">
        <v>10</v>
      </c>
      <c r="C71" s="95" t="s">
        <v>583</v>
      </c>
      <c r="D71" s="133"/>
      <c r="E71" s="225"/>
      <c r="F71" s="87"/>
      <c r="G71" s="88" t="s">
        <v>67</v>
      </c>
      <c r="I71" s="110">
        <f t="shared" si="3"/>
        <v>1</v>
      </c>
      <c r="J71" s="110">
        <f t="shared" si="4"/>
        <v>0</v>
      </c>
      <c r="K71" s="110">
        <f t="shared" si="5"/>
        <v>0</v>
      </c>
      <c r="L71" s="43">
        <v>1</v>
      </c>
      <c r="N71" s="51" t="s">
        <v>78</v>
      </c>
    </row>
    <row r="72" spans="1:14" ht="30" customHeight="1" x14ac:dyDescent="0.3">
      <c r="A72" s="213" t="str">
        <f>IF(L72=1,"IENT-"&amp;TEXT(COUNTIF($L$3:L72, "1"), "0"), "")</f>
        <v>IENT-54</v>
      </c>
      <c r="B72" s="98" t="s">
        <v>10</v>
      </c>
      <c r="C72" s="95" t="s">
        <v>584</v>
      </c>
      <c r="D72" s="137"/>
      <c r="E72" s="227"/>
      <c r="F72" s="101"/>
      <c r="G72" s="102" t="s">
        <v>67</v>
      </c>
      <c r="I72" s="110">
        <f t="shared" si="3"/>
        <v>1</v>
      </c>
      <c r="J72" s="110">
        <f t="shared" si="4"/>
        <v>0</v>
      </c>
      <c r="K72" s="110">
        <f t="shared" si="5"/>
        <v>0</v>
      </c>
      <c r="L72" s="43">
        <v>1</v>
      </c>
      <c r="N72" s="51" t="s">
        <v>78</v>
      </c>
    </row>
    <row r="73" spans="1:14" x14ac:dyDescent="0.3">
      <c r="A73" s="220" t="str">
        <f>IF(L73=1,"IENT-"&amp;TEXT(COUNTIF($L$3:L73, "1"), "0"), "")</f>
        <v/>
      </c>
      <c r="B73" s="53"/>
      <c r="C73" s="144" t="s">
        <v>585</v>
      </c>
      <c r="D73" s="127"/>
      <c r="E73" s="223"/>
      <c r="F73" s="75"/>
      <c r="G73" s="58"/>
    </row>
    <row r="74" spans="1:14" ht="30" customHeight="1" x14ac:dyDescent="0.3">
      <c r="A74" s="213" t="str">
        <f>IF(L74=1,"IENT-"&amp;TEXT(COUNTIF($L$3:L74, "1"), "0"), "")</f>
        <v>IENT-55</v>
      </c>
      <c r="B74" s="77" t="s">
        <v>10</v>
      </c>
      <c r="C74" s="119" t="s">
        <v>586</v>
      </c>
      <c r="D74" s="143"/>
      <c r="E74" s="225"/>
      <c r="F74" s="81"/>
      <c r="G74" s="82" t="s">
        <v>67</v>
      </c>
      <c r="I74" s="110">
        <f t="shared" ref="I74:I79" si="6">IF(NOT(ISBLANK($B74)),VLOOKUP($B74,specdata,2,FALSE()),"")</f>
        <v>1</v>
      </c>
      <c r="J74" s="110">
        <f t="shared" ref="J74:J79" si="7">VLOOKUP(G74,AvailabilityData,2,FALSE())</f>
        <v>0</v>
      </c>
      <c r="K74" s="110">
        <f t="shared" ref="K74:K79" si="8">I74*J74</f>
        <v>0</v>
      </c>
      <c r="L74" s="43">
        <v>1</v>
      </c>
      <c r="N74" s="51" t="s">
        <v>78</v>
      </c>
    </row>
    <row r="75" spans="1:14" ht="31.2" x14ac:dyDescent="0.3">
      <c r="A75" s="213" t="str">
        <f>IF(L75=1,"IENT-"&amp;TEXT(COUNTIF($L$3:L75, "1"), "0"), "")</f>
        <v>IENT-56</v>
      </c>
      <c r="B75" s="83" t="s">
        <v>10</v>
      </c>
      <c r="C75" s="95" t="s">
        <v>587</v>
      </c>
      <c r="D75" s="133"/>
      <c r="E75" s="225"/>
      <c r="F75" s="87"/>
      <c r="G75" s="88" t="s">
        <v>67</v>
      </c>
      <c r="I75" s="110">
        <f t="shared" si="6"/>
        <v>1</v>
      </c>
      <c r="J75" s="110">
        <f t="shared" si="7"/>
        <v>0</v>
      </c>
      <c r="K75" s="110">
        <f t="shared" si="8"/>
        <v>0</v>
      </c>
      <c r="L75" s="43">
        <v>1</v>
      </c>
      <c r="N75" s="51" t="s">
        <v>78</v>
      </c>
    </row>
    <row r="76" spans="1:14" ht="45.75" customHeight="1" x14ac:dyDescent="0.3">
      <c r="A76" s="213" t="str">
        <f>IF(L76=1,"IENT-"&amp;TEXT(COUNTIF($L$3:L76, "1"), "0"), "")</f>
        <v>IENT-57</v>
      </c>
      <c r="B76" s="83" t="s">
        <v>10</v>
      </c>
      <c r="C76" s="95" t="s">
        <v>588</v>
      </c>
      <c r="D76" s="133"/>
      <c r="E76" s="225"/>
      <c r="F76" s="87"/>
      <c r="G76" s="88" t="s">
        <v>67</v>
      </c>
      <c r="I76" s="110">
        <f t="shared" si="6"/>
        <v>1</v>
      </c>
      <c r="J76" s="110">
        <f t="shared" si="7"/>
        <v>0</v>
      </c>
      <c r="K76" s="110">
        <f t="shared" si="8"/>
        <v>0</v>
      </c>
      <c r="L76" s="43">
        <v>1</v>
      </c>
      <c r="N76" s="51" t="s">
        <v>78</v>
      </c>
    </row>
    <row r="77" spans="1:14" ht="30" customHeight="1" x14ac:dyDescent="0.3">
      <c r="A77" s="213" t="str">
        <f>IF(L77=1,"IENT-"&amp;TEXT(COUNTIF($L$3:L77, "1"), "0"), "")</f>
        <v>IENT-58</v>
      </c>
      <c r="B77" s="83" t="s">
        <v>10</v>
      </c>
      <c r="C77" s="95" t="s">
        <v>589</v>
      </c>
      <c r="D77" s="133"/>
      <c r="E77" s="225"/>
      <c r="F77" s="87"/>
      <c r="G77" s="88" t="s">
        <v>67</v>
      </c>
      <c r="I77" s="110">
        <f t="shared" si="6"/>
        <v>1</v>
      </c>
      <c r="J77" s="110">
        <f t="shared" si="7"/>
        <v>0</v>
      </c>
      <c r="K77" s="110">
        <f t="shared" si="8"/>
        <v>0</v>
      </c>
      <c r="L77" s="43">
        <v>1</v>
      </c>
      <c r="N77" s="51" t="s">
        <v>78</v>
      </c>
    </row>
    <row r="78" spans="1:14" ht="30" customHeight="1" x14ac:dyDescent="0.3">
      <c r="A78" s="213" t="str">
        <f>IF(L78=1,"IENT-"&amp;TEXT(COUNTIF($L$3:L78, "1"), "0"), "")</f>
        <v>IENT-59</v>
      </c>
      <c r="B78" s="83" t="s">
        <v>10</v>
      </c>
      <c r="C78" s="95" t="s">
        <v>590</v>
      </c>
      <c r="D78" s="133"/>
      <c r="E78" s="225"/>
      <c r="F78" s="87"/>
      <c r="G78" s="88" t="s">
        <v>67</v>
      </c>
      <c r="I78" s="110">
        <f t="shared" si="6"/>
        <v>1</v>
      </c>
      <c r="J78" s="110">
        <f t="shared" si="7"/>
        <v>0</v>
      </c>
      <c r="K78" s="110">
        <f t="shared" si="8"/>
        <v>0</v>
      </c>
      <c r="L78" s="43">
        <v>1</v>
      </c>
      <c r="N78" s="51" t="s">
        <v>78</v>
      </c>
    </row>
    <row r="79" spans="1:14" ht="31.2" x14ac:dyDescent="0.3">
      <c r="A79" s="213" t="str">
        <f>IF(L79=1,"IENT-"&amp;TEXT(COUNTIF($L$3:L79, "1"), "0"), "")</f>
        <v>IENT-60</v>
      </c>
      <c r="B79" s="98" t="s">
        <v>10</v>
      </c>
      <c r="C79" s="95" t="s">
        <v>591</v>
      </c>
      <c r="D79" s="137"/>
      <c r="E79" s="227"/>
      <c r="F79" s="101"/>
      <c r="G79" s="102" t="s">
        <v>67</v>
      </c>
      <c r="I79" s="110">
        <f t="shared" si="6"/>
        <v>1</v>
      </c>
      <c r="J79" s="110">
        <f t="shared" si="7"/>
        <v>0</v>
      </c>
      <c r="K79" s="110">
        <f t="shared" si="8"/>
        <v>0</v>
      </c>
      <c r="L79" s="43">
        <v>1</v>
      </c>
      <c r="N79" s="51" t="s">
        <v>78</v>
      </c>
    </row>
    <row r="80" spans="1:14" x14ac:dyDescent="0.3">
      <c r="A80" s="220" t="str">
        <f>IF(L80=1,"IENT-"&amp;TEXT(COUNTIF($L$3:L80, "1"), "0"), "")</f>
        <v/>
      </c>
      <c r="B80" s="53"/>
      <c r="C80" s="144" t="s">
        <v>592</v>
      </c>
      <c r="D80" s="127"/>
      <c r="E80" s="223"/>
      <c r="F80" s="75"/>
      <c r="G80" s="58"/>
    </row>
    <row r="81" spans="1:14" ht="30" customHeight="1" x14ac:dyDescent="0.3">
      <c r="A81" s="213" t="str">
        <f>IF(L81=1,"IENT-"&amp;TEXT(COUNTIF($L$3:L81, "1"), "0"), "")</f>
        <v>IENT-61</v>
      </c>
      <c r="B81" s="77" t="s">
        <v>10</v>
      </c>
      <c r="C81" s="119" t="s">
        <v>593</v>
      </c>
      <c r="D81" s="143"/>
      <c r="E81" s="225"/>
      <c r="F81" s="81"/>
      <c r="G81" s="82" t="s">
        <v>67</v>
      </c>
      <c r="I81" s="110">
        <f>IF(NOT(ISBLANK($B81)),VLOOKUP($B81,specdata,2,FALSE()),"")</f>
        <v>1</v>
      </c>
      <c r="J81" s="110">
        <f>VLOOKUP(G81,AvailabilityData,2,FALSE())</f>
        <v>0</v>
      </c>
      <c r="K81" s="110">
        <f>I81*J81</f>
        <v>0</v>
      </c>
      <c r="L81" s="43">
        <v>1</v>
      </c>
      <c r="N81" s="51" t="s">
        <v>78</v>
      </c>
    </row>
    <row r="82" spans="1:14" ht="46.8" x14ac:dyDescent="0.3">
      <c r="A82" s="213" t="str">
        <f>IF(L82=1,"IENT-"&amp;TEXT(COUNTIF($L$3:L82, "1"), "0"), "")</f>
        <v>IENT-62</v>
      </c>
      <c r="B82" s="98" t="s">
        <v>10</v>
      </c>
      <c r="C82" s="95" t="s">
        <v>594</v>
      </c>
      <c r="D82" s="137"/>
      <c r="E82" s="227"/>
      <c r="F82" s="101"/>
      <c r="G82" s="102" t="s">
        <v>67</v>
      </c>
      <c r="I82" s="110">
        <f>IF(NOT(ISBLANK($B82)),VLOOKUP($B82,specdata,2,FALSE()),"")</f>
        <v>1</v>
      </c>
      <c r="J82" s="110">
        <f>VLOOKUP(G82,AvailabilityData,2,FALSE())</f>
        <v>0</v>
      </c>
      <c r="K82" s="110">
        <f>I82*J82</f>
        <v>0</v>
      </c>
      <c r="L82" s="43">
        <v>1</v>
      </c>
      <c r="N82" s="51" t="s">
        <v>78</v>
      </c>
    </row>
    <row r="83" spans="1:14" ht="46.8" x14ac:dyDescent="0.3">
      <c r="A83" s="220" t="str">
        <f>IF(L83=1,"IENT-"&amp;TEXT(COUNTIF($L$3:L83, "1"), "0"), "")</f>
        <v/>
      </c>
      <c r="B83" s="53"/>
      <c r="C83" s="126" t="s">
        <v>595</v>
      </c>
      <c r="D83" s="127"/>
      <c r="E83" s="223"/>
      <c r="F83" s="75"/>
      <c r="G83" s="58"/>
    </row>
    <row r="84" spans="1:14" ht="30" customHeight="1" x14ac:dyDescent="0.3">
      <c r="A84" s="213" t="str">
        <f>IF(L84=1,"IENT-"&amp;TEXT(COUNTIF($L$3:L84, "1"), "0"), "")</f>
        <v>IENT-63</v>
      </c>
      <c r="B84" s="112" t="s">
        <v>9</v>
      </c>
      <c r="C84" s="119" t="s">
        <v>596</v>
      </c>
      <c r="D84" s="130"/>
      <c r="E84" s="227"/>
      <c r="F84" s="116"/>
      <c r="G84" s="117" t="s">
        <v>67</v>
      </c>
      <c r="I84" s="110">
        <f>IF(NOT(ISBLANK($B84)),VLOOKUP($B84,specdata,2,FALSE()),"")</f>
        <v>5</v>
      </c>
      <c r="J84" s="110">
        <f>VLOOKUP(G84,AvailabilityData,2,FALSE())</f>
        <v>0</v>
      </c>
      <c r="K84" s="110">
        <f>I84*J84</f>
        <v>0</v>
      </c>
      <c r="L84" s="43">
        <v>1</v>
      </c>
      <c r="N84" s="51" t="s">
        <v>87</v>
      </c>
    </row>
    <row r="85" spans="1:14" x14ac:dyDescent="0.3">
      <c r="A85" s="220" t="str">
        <f>IF(L85=1,"IENT-"&amp;TEXT(COUNTIF($L$3:L85, "1"), "0"), "")</f>
        <v/>
      </c>
      <c r="B85" s="121"/>
      <c r="C85" s="221" t="s">
        <v>597</v>
      </c>
      <c r="D85" s="123"/>
      <c r="E85" s="222"/>
      <c r="F85" s="125"/>
      <c r="G85" s="58"/>
    </row>
    <row r="86" spans="1:14" x14ac:dyDescent="0.3">
      <c r="A86" s="220" t="str">
        <f>IF(L86=1,"IENT-"&amp;TEXT(COUNTIF($L$3:L86, "1"), "0"), "")</f>
        <v/>
      </c>
      <c r="B86" s="53"/>
      <c r="C86" s="126" t="s">
        <v>598</v>
      </c>
      <c r="D86" s="127"/>
      <c r="E86" s="223"/>
      <c r="F86" s="75"/>
      <c r="G86" s="58"/>
    </row>
    <row r="87" spans="1:14" ht="30" customHeight="1" x14ac:dyDescent="0.3">
      <c r="A87" s="213" t="str">
        <f>IF(L87=1,"IENT-"&amp;TEXT(COUNTIF($L$3:L87, "1"), "0"), "")</f>
        <v>IENT-64</v>
      </c>
      <c r="B87" s="77" t="s">
        <v>10</v>
      </c>
      <c r="C87" s="202" t="s">
        <v>599</v>
      </c>
      <c r="D87" s="143"/>
      <c r="E87" s="225"/>
      <c r="F87" s="81"/>
      <c r="G87" s="82" t="s">
        <v>67</v>
      </c>
      <c r="I87" s="110">
        <f t="shared" ref="I87:I92" si="9">IF(NOT(ISBLANK($B87)),VLOOKUP($B87,specdata,2,FALSE()),"")</f>
        <v>1</v>
      </c>
      <c r="J87" s="110">
        <f t="shared" ref="J87:J92" si="10">VLOOKUP(G87,AvailabilityData,2,FALSE())</f>
        <v>0</v>
      </c>
      <c r="K87" s="110">
        <f t="shared" ref="K87:K92" si="11">I87*J87</f>
        <v>0</v>
      </c>
      <c r="L87" s="43">
        <v>1</v>
      </c>
      <c r="N87" s="51" t="s">
        <v>78</v>
      </c>
    </row>
    <row r="88" spans="1:14" ht="30" customHeight="1" x14ac:dyDescent="0.3">
      <c r="A88" s="213" t="str">
        <f>IF(L88=1,"IENT-"&amp;TEXT(COUNTIF($L$3:L88, "1"), "0"), "")</f>
        <v>IENT-65</v>
      </c>
      <c r="B88" s="83" t="s">
        <v>10</v>
      </c>
      <c r="C88" s="203" t="s">
        <v>600</v>
      </c>
      <c r="D88" s="133"/>
      <c r="E88" s="225"/>
      <c r="F88" s="87"/>
      <c r="G88" s="88" t="s">
        <v>67</v>
      </c>
      <c r="I88" s="110">
        <f t="shared" si="9"/>
        <v>1</v>
      </c>
      <c r="J88" s="110">
        <f t="shared" si="10"/>
        <v>0</v>
      </c>
      <c r="K88" s="110">
        <f t="shared" si="11"/>
        <v>0</v>
      </c>
      <c r="L88" s="43">
        <v>1</v>
      </c>
      <c r="N88" s="51" t="s">
        <v>78</v>
      </c>
    </row>
    <row r="89" spans="1:14" ht="30" customHeight="1" x14ac:dyDescent="0.3">
      <c r="A89" s="213" t="str">
        <f>IF(L89=1,"IENT-"&amp;TEXT(COUNTIF($L$3:L89, "1"), "0"), "")</f>
        <v>IENT-66</v>
      </c>
      <c r="B89" s="83" t="s">
        <v>10</v>
      </c>
      <c r="C89" s="203" t="s">
        <v>601</v>
      </c>
      <c r="D89" s="133"/>
      <c r="E89" s="225"/>
      <c r="F89" s="87"/>
      <c r="G89" s="88" t="s">
        <v>67</v>
      </c>
      <c r="I89" s="110">
        <f t="shared" si="9"/>
        <v>1</v>
      </c>
      <c r="J89" s="110">
        <f t="shared" si="10"/>
        <v>0</v>
      </c>
      <c r="K89" s="110">
        <f t="shared" si="11"/>
        <v>0</v>
      </c>
      <c r="L89" s="43">
        <v>1</v>
      </c>
      <c r="N89" s="51" t="s">
        <v>78</v>
      </c>
    </row>
    <row r="90" spans="1:14" ht="30" customHeight="1" x14ac:dyDescent="0.3">
      <c r="A90" s="213" t="str">
        <f>IF(L90=1,"IENT-"&amp;TEXT(COUNTIF($L$3:L90, "1"), "0"), "")</f>
        <v>IENT-67</v>
      </c>
      <c r="B90" s="83" t="s">
        <v>10</v>
      </c>
      <c r="C90" s="203" t="s">
        <v>602</v>
      </c>
      <c r="D90" s="133"/>
      <c r="E90" s="225"/>
      <c r="F90" s="87"/>
      <c r="G90" s="88" t="s">
        <v>67</v>
      </c>
      <c r="I90" s="110">
        <f t="shared" si="9"/>
        <v>1</v>
      </c>
      <c r="J90" s="110">
        <f t="shared" si="10"/>
        <v>0</v>
      </c>
      <c r="K90" s="110">
        <f t="shared" si="11"/>
        <v>0</v>
      </c>
      <c r="L90" s="43">
        <v>1</v>
      </c>
      <c r="N90" s="51" t="s">
        <v>78</v>
      </c>
    </row>
    <row r="91" spans="1:14" ht="46.8" x14ac:dyDescent="0.3">
      <c r="A91" s="213" t="str">
        <f>IF(L91=1,"IENT-"&amp;TEXT(COUNTIF($L$3:L91, "1"), "0"), "")</f>
        <v>IENT-68</v>
      </c>
      <c r="B91" s="83" t="s">
        <v>10</v>
      </c>
      <c r="C91" s="95" t="s">
        <v>603</v>
      </c>
      <c r="D91" s="133"/>
      <c r="E91" s="225"/>
      <c r="F91" s="87"/>
      <c r="G91" s="88" t="s">
        <v>67</v>
      </c>
      <c r="I91" s="110">
        <f t="shared" si="9"/>
        <v>1</v>
      </c>
      <c r="J91" s="110">
        <f t="shared" si="10"/>
        <v>0</v>
      </c>
      <c r="K91" s="110">
        <f t="shared" si="11"/>
        <v>0</v>
      </c>
      <c r="L91" s="43">
        <v>1</v>
      </c>
      <c r="N91" s="51" t="s">
        <v>78</v>
      </c>
    </row>
    <row r="92" spans="1:14" ht="46.8" x14ac:dyDescent="0.3">
      <c r="A92" s="213" t="str">
        <f>IF(L92=1,"IENT-"&amp;TEXT(COUNTIF($L$3:L92, "1"), "0"), "")</f>
        <v>IENT-69</v>
      </c>
      <c r="B92" s="98" t="s">
        <v>10</v>
      </c>
      <c r="C92" s="95" t="s">
        <v>604</v>
      </c>
      <c r="D92" s="137"/>
      <c r="E92" s="227"/>
      <c r="F92" s="101"/>
      <c r="G92" s="102" t="s">
        <v>67</v>
      </c>
      <c r="I92" s="110">
        <f t="shared" si="9"/>
        <v>1</v>
      </c>
      <c r="J92" s="110">
        <f t="shared" si="10"/>
        <v>0</v>
      </c>
      <c r="K92" s="110">
        <f t="shared" si="11"/>
        <v>0</v>
      </c>
      <c r="L92" s="43">
        <v>1</v>
      </c>
      <c r="N92" s="51" t="s">
        <v>78</v>
      </c>
    </row>
    <row r="93" spans="1:14" ht="30" customHeight="1" x14ac:dyDescent="0.3">
      <c r="A93" s="220" t="str">
        <f>IF(L93=1,"IENT-"&amp;TEXT(COUNTIF($L$3:L93, "1"), "0"), "")</f>
        <v/>
      </c>
      <c r="B93" s="53"/>
      <c r="C93" s="126" t="s">
        <v>605</v>
      </c>
      <c r="D93" s="127"/>
      <c r="E93" s="223"/>
      <c r="F93" s="75"/>
      <c r="G93" s="58"/>
    </row>
    <row r="94" spans="1:14" ht="30" customHeight="1" x14ac:dyDescent="0.3">
      <c r="A94" s="213" t="str">
        <f>IF(L94=1,"IENT-"&amp;TEXT(COUNTIF($L$3:L94, "1"), "0"), "")</f>
        <v>IENT-70</v>
      </c>
      <c r="B94" s="77" t="s">
        <v>10</v>
      </c>
      <c r="C94" s="78" t="s">
        <v>606</v>
      </c>
      <c r="D94" s="143"/>
      <c r="E94" s="225"/>
      <c r="F94" s="81"/>
      <c r="G94" s="82" t="s">
        <v>67</v>
      </c>
      <c r="I94" s="110">
        <f t="shared" ref="I94:I100" si="12">IF(NOT(ISBLANK($B94)),VLOOKUP($B94,specdata,2,FALSE()),"")</f>
        <v>1</v>
      </c>
      <c r="J94" s="110">
        <f t="shared" ref="J94:J100" si="13">VLOOKUP(G94,AvailabilityData,2,FALSE())</f>
        <v>0</v>
      </c>
      <c r="K94" s="110">
        <f t="shared" ref="K94:K100" si="14">I94*J94</f>
        <v>0</v>
      </c>
      <c r="L94" s="43">
        <v>1</v>
      </c>
      <c r="N94" s="51" t="s">
        <v>78</v>
      </c>
    </row>
    <row r="95" spans="1:14" ht="30" customHeight="1" x14ac:dyDescent="0.3">
      <c r="A95" s="213" t="str">
        <f>IF(L95=1,"IENT-"&amp;TEXT(COUNTIF($L$3:L95, "1"), "0"), "")</f>
        <v>IENT-71</v>
      </c>
      <c r="B95" s="83" t="s">
        <v>10</v>
      </c>
      <c r="C95" s="84" t="s">
        <v>607</v>
      </c>
      <c r="D95" s="133"/>
      <c r="E95" s="225"/>
      <c r="F95" s="87"/>
      <c r="G95" s="88" t="s">
        <v>67</v>
      </c>
      <c r="I95" s="110">
        <f t="shared" si="12"/>
        <v>1</v>
      </c>
      <c r="J95" s="110">
        <f t="shared" si="13"/>
        <v>0</v>
      </c>
      <c r="K95" s="110">
        <f t="shared" si="14"/>
        <v>0</v>
      </c>
      <c r="L95" s="43">
        <v>1</v>
      </c>
      <c r="N95" s="51" t="s">
        <v>78</v>
      </c>
    </row>
    <row r="96" spans="1:14" ht="30" customHeight="1" x14ac:dyDescent="0.3">
      <c r="A96" s="213" t="str">
        <f>IF(L96=1,"IENT-"&amp;TEXT(COUNTIF($L$3:L96, "1"), "0"), "")</f>
        <v>IENT-72</v>
      </c>
      <c r="B96" s="83" t="s">
        <v>10</v>
      </c>
      <c r="C96" s="84" t="s">
        <v>608</v>
      </c>
      <c r="D96" s="133"/>
      <c r="E96" s="225"/>
      <c r="F96" s="87"/>
      <c r="G96" s="88" t="s">
        <v>67</v>
      </c>
      <c r="I96" s="110">
        <f t="shared" si="12"/>
        <v>1</v>
      </c>
      <c r="J96" s="110">
        <f t="shared" si="13"/>
        <v>0</v>
      </c>
      <c r="K96" s="110">
        <f t="shared" si="14"/>
        <v>0</v>
      </c>
      <c r="L96" s="43">
        <v>1</v>
      </c>
      <c r="N96" s="51" t="s">
        <v>78</v>
      </c>
    </row>
    <row r="97" spans="1:14" ht="30" customHeight="1" x14ac:dyDescent="0.3">
      <c r="A97" s="213" t="str">
        <f>IF(L97=1,"IENT-"&amp;TEXT(COUNTIF($L$3:L97, "1"), "0"), "")</f>
        <v>IENT-73</v>
      </c>
      <c r="B97" s="83" t="s">
        <v>10</v>
      </c>
      <c r="C97" s="84" t="s">
        <v>609</v>
      </c>
      <c r="D97" s="133"/>
      <c r="E97" s="225"/>
      <c r="F97" s="87"/>
      <c r="G97" s="88" t="s">
        <v>67</v>
      </c>
      <c r="I97" s="110">
        <f t="shared" si="12"/>
        <v>1</v>
      </c>
      <c r="J97" s="110">
        <f t="shared" si="13"/>
        <v>0</v>
      </c>
      <c r="K97" s="110">
        <f t="shared" si="14"/>
        <v>0</v>
      </c>
      <c r="L97" s="43">
        <v>1</v>
      </c>
      <c r="N97" s="51" t="s">
        <v>78</v>
      </c>
    </row>
    <row r="98" spans="1:14" ht="30" customHeight="1" x14ac:dyDescent="0.3">
      <c r="A98" s="213" t="str">
        <f>IF(L98=1,"IENT-"&amp;TEXT(COUNTIF($L$3:L98, "1"), "0"), "")</f>
        <v>IENT-74</v>
      </c>
      <c r="B98" s="83" t="s">
        <v>10</v>
      </c>
      <c r="C98" s="84" t="s">
        <v>610</v>
      </c>
      <c r="D98" s="133"/>
      <c r="E98" s="225"/>
      <c r="F98" s="87"/>
      <c r="G98" s="88" t="s">
        <v>67</v>
      </c>
      <c r="I98" s="110">
        <f t="shared" si="12"/>
        <v>1</v>
      </c>
      <c r="J98" s="110">
        <f t="shared" si="13"/>
        <v>0</v>
      </c>
      <c r="K98" s="110">
        <f t="shared" si="14"/>
        <v>0</v>
      </c>
      <c r="L98" s="43">
        <v>1</v>
      </c>
      <c r="N98" s="51" t="s">
        <v>78</v>
      </c>
    </row>
    <row r="99" spans="1:14" ht="30" customHeight="1" x14ac:dyDescent="0.3">
      <c r="A99" s="213" t="str">
        <f>IF(L99=1,"IENT-"&amp;TEXT(COUNTIF($L$3:L99, "1"), "0"), "")</f>
        <v>IENT-75</v>
      </c>
      <c r="B99" s="83" t="s">
        <v>10</v>
      </c>
      <c r="C99" s="84" t="s">
        <v>611</v>
      </c>
      <c r="D99" s="133"/>
      <c r="E99" s="225"/>
      <c r="F99" s="87"/>
      <c r="G99" s="88" t="s">
        <v>67</v>
      </c>
      <c r="I99" s="110">
        <f t="shared" si="12"/>
        <v>1</v>
      </c>
      <c r="J99" s="110">
        <f t="shared" si="13"/>
        <v>0</v>
      </c>
      <c r="K99" s="110">
        <f t="shared" si="14"/>
        <v>0</v>
      </c>
      <c r="L99" s="43">
        <v>1</v>
      </c>
      <c r="N99" s="51" t="s">
        <v>78</v>
      </c>
    </row>
    <row r="100" spans="1:14" ht="62.4" x14ac:dyDescent="0.3">
      <c r="A100" s="213" t="str">
        <f>IF(L100=1,"IENT-"&amp;TEXT(COUNTIF($L$3:L100, "1"), "0"), "")</f>
        <v>IENT-76</v>
      </c>
      <c r="B100" s="98" t="s">
        <v>10</v>
      </c>
      <c r="C100" s="95" t="s">
        <v>612</v>
      </c>
      <c r="D100" s="137"/>
      <c r="E100" s="227"/>
      <c r="F100" s="101"/>
      <c r="G100" s="102" t="s">
        <v>67</v>
      </c>
      <c r="I100" s="110">
        <f t="shared" si="12"/>
        <v>1</v>
      </c>
      <c r="J100" s="110">
        <f t="shared" si="13"/>
        <v>0</v>
      </c>
      <c r="K100" s="110">
        <f t="shared" si="14"/>
        <v>0</v>
      </c>
      <c r="L100" s="43">
        <v>1</v>
      </c>
      <c r="N100" s="51" t="s">
        <v>78</v>
      </c>
    </row>
    <row r="101" spans="1:14" x14ac:dyDescent="0.3">
      <c r="A101" s="220" t="str">
        <f>IF(L101=1,"IENT-"&amp;TEXT(COUNTIF($L$3:L101, "1"), "0"), "")</f>
        <v/>
      </c>
      <c r="B101" s="121"/>
      <c r="C101" s="153" t="s">
        <v>613</v>
      </c>
      <c r="D101" s="123"/>
      <c r="E101" s="222"/>
      <c r="F101" s="125"/>
      <c r="G101" s="58"/>
    </row>
    <row r="102" spans="1:14" x14ac:dyDescent="0.3">
      <c r="A102" s="220" t="str">
        <f>IF(L102=1,"IENT-"&amp;TEXT(COUNTIF($L$3:L102, "1"), "0"), "")</f>
        <v/>
      </c>
      <c r="B102" s="53"/>
      <c r="C102" s="126" t="s">
        <v>614</v>
      </c>
      <c r="D102" s="127"/>
      <c r="E102" s="223"/>
      <c r="F102" s="75"/>
      <c r="G102" s="58"/>
    </row>
    <row r="103" spans="1:14" ht="30" customHeight="1" x14ac:dyDescent="0.3">
      <c r="A103" s="213" t="str">
        <f>IF(L103=1,"IENT-"&amp;TEXT(COUNTIF($L$3:L103, "1"), "0"), "")</f>
        <v>IENT-77</v>
      </c>
      <c r="B103" s="77" t="s">
        <v>10</v>
      </c>
      <c r="C103" s="78" t="s">
        <v>615</v>
      </c>
      <c r="D103" s="143"/>
      <c r="E103" s="225"/>
      <c r="F103" s="81"/>
      <c r="G103" s="82" t="s">
        <v>67</v>
      </c>
      <c r="I103" s="110">
        <f t="shared" ref="I103:I118" si="15">IF(NOT(ISBLANK($B103)),VLOOKUP($B103,specdata,2,FALSE()),"")</f>
        <v>1</v>
      </c>
      <c r="J103" s="110">
        <f t="shared" ref="J103:J118" si="16">VLOOKUP(G103,AvailabilityData,2,FALSE())</f>
        <v>0</v>
      </c>
      <c r="K103" s="110">
        <f t="shared" ref="K103:K118" si="17">I103*J103</f>
        <v>0</v>
      </c>
      <c r="L103" s="43">
        <v>1</v>
      </c>
      <c r="N103" s="51" t="s">
        <v>78</v>
      </c>
    </row>
    <row r="104" spans="1:14" ht="30" customHeight="1" x14ac:dyDescent="0.3">
      <c r="A104" s="213" t="str">
        <f>IF(L104=1,"IENT-"&amp;TEXT(COUNTIF($L$3:L104, "1"), "0"), "")</f>
        <v>IENT-78</v>
      </c>
      <c r="B104" s="83" t="s">
        <v>10</v>
      </c>
      <c r="C104" s="84" t="s">
        <v>616</v>
      </c>
      <c r="D104" s="133"/>
      <c r="E104" s="225"/>
      <c r="F104" s="87"/>
      <c r="G104" s="88" t="s">
        <v>67</v>
      </c>
      <c r="I104" s="110">
        <f t="shared" si="15"/>
        <v>1</v>
      </c>
      <c r="J104" s="110">
        <f t="shared" si="16"/>
        <v>0</v>
      </c>
      <c r="K104" s="110">
        <f t="shared" si="17"/>
        <v>0</v>
      </c>
      <c r="L104" s="43">
        <v>1</v>
      </c>
      <c r="N104" s="51" t="s">
        <v>78</v>
      </c>
    </row>
    <row r="105" spans="1:14" ht="30" customHeight="1" x14ac:dyDescent="0.3">
      <c r="A105" s="213" t="str">
        <f>IF(L105=1,"IENT-"&amp;TEXT(COUNTIF($L$3:L105, "1"), "0"), "")</f>
        <v>IENT-79</v>
      </c>
      <c r="B105" s="83" t="s">
        <v>10</v>
      </c>
      <c r="C105" s="84" t="s">
        <v>617</v>
      </c>
      <c r="D105" s="133"/>
      <c r="E105" s="225"/>
      <c r="F105" s="87"/>
      <c r="G105" s="88" t="s">
        <v>67</v>
      </c>
      <c r="I105" s="110">
        <f t="shared" si="15"/>
        <v>1</v>
      </c>
      <c r="J105" s="110">
        <f t="shared" si="16"/>
        <v>0</v>
      </c>
      <c r="K105" s="110">
        <f t="shared" si="17"/>
        <v>0</v>
      </c>
      <c r="L105" s="43">
        <v>1</v>
      </c>
      <c r="N105" s="51" t="s">
        <v>78</v>
      </c>
    </row>
    <row r="106" spans="1:14" ht="30" customHeight="1" x14ac:dyDescent="0.3">
      <c r="A106" s="213" t="str">
        <f>IF(L106=1,"IENT-"&amp;TEXT(COUNTIF($L$3:L106, "1"), "0"), "")</f>
        <v>IENT-80</v>
      </c>
      <c r="B106" s="83" t="s">
        <v>10</v>
      </c>
      <c r="C106" s="84" t="s">
        <v>618</v>
      </c>
      <c r="D106" s="133"/>
      <c r="E106" s="225"/>
      <c r="F106" s="87"/>
      <c r="G106" s="88" t="s">
        <v>67</v>
      </c>
      <c r="I106" s="110">
        <f t="shared" si="15"/>
        <v>1</v>
      </c>
      <c r="J106" s="110">
        <f t="shared" si="16"/>
        <v>0</v>
      </c>
      <c r="K106" s="110">
        <f t="shared" si="17"/>
        <v>0</v>
      </c>
      <c r="L106" s="43">
        <v>1</v>
      </c>
      <c r="N106" s="51" t="s">
        <v>78</v>
      </c>
    </row>
    <row r="107" spans="1:14" ht="30" customHeight="1" x14ac:dyDescent="0.3">
      <c r="A107" s="213" t="str">
        <f>IF(L107=1,"IENT-"&amp;TEXT(COUNTIF($L$3:L107, "1"), "0"), "")</f>
        <v>IENT-81</v>
      </c>
      <c r="B107" s="83" t="s">
        <v>10</v>
      </c>
      <c r="C107" s="84" t="s">
        <v>619</v>
      </c>
      <c r="D107" s="133"/>
      <c r="E107" s="225"/>
      <c r="F107" s="87"/>
      <c r="G107" s="88" t="s">
        <v>67</v>
      </c>
      <c r="I107" s="110">
        <f t="shared" si="15"/>
        <v>1</v>
      </c>
      <c r="J107" s="110">
        <f t="shared" si="16"/>
        <v>0</v>
      </c>
      <c r="K107" s="110">
        <f t="shared" si="17"/>
        <v>0</v>
      </c>
      <c r="L107" s="43">
        <v>1</v>
      </c>
      <c r="N107" s="51" t="s">
        <v>78</v>
      </c>
    </row>
    <row r="108" spans="1:14" ht="30" customHeight="1" x14ac:dyDescent="0.3">
      <c r="A108" s="213" t="str">
        <f>IF(L108=1,"IENT-"&amp;TEXT(COUNTIF($L$3:L108, "1"), "0"), "")</f>
        <v>IENT-82</v>
      </c>
      <c r="B108" s="83" t="s">
        <v>10</v>
      </c>
      <c r="C108" s="84" t="s">
        <v>620</v>
      </c>
      <c r="D108" s="133"/>
      <c r="E108" s="225"/>
      <c r="F108" s="87"/>
      <c r="G108" s="88" t="s">
        <v>67</v>
      </c>
      <c r="I108" s="110">
        <f t="shared" si="15"/>
        <v>1</v>
      </c>
      <c r="J108" s="110">
        <f t="shared" si="16"/>
        <v>0</v>
      </c>
      <c r="K108" s="110">
        <f t="shared" si="17"/>
        <v>0</v>
      </c>
      <c r="L108" s="43">
        <v>1</v>
      </c>
      <c r="N108" s="51" t="s">
        <v>78</v>
      </c>
    </row>
    <row r="109" spans="1:14" ht="30" customHeight="1" x14ac:dyDescent="0.3">
      <c r="A109" s="213" t="str">
        <f>IF(L109=1,"IENT-"&amp;TEXT(COUNTIF($L$3:L109, "1"), "0"), "")</f>
        <v>IENT-83</v>
      </c>
      <c r="B109" s="83" t="s">
        <v>10</v>
      </c>
      <c r="C109" s="84" t="s">
        <v>621</v>
      </c>
      <c r="D109" s="133"/>
      <c r="E109" s="225"/>
      <c r="F109" s="87"/>
      <c r="G109" s="88" t="s">
        <v>67</v>
      </c>
      <c r="I109" s="110">
        <f t="shared" si="15"/>
        <v>1</v>
      </c>
      <c r="J109" s="110">
        <f t="shared" si="16"/>
        <v>0</v>
      </c>
      <c r="K109" s="110">
        <f t="shared" si="17"/>
        <v>0</v>
      </c>
      <c r="L109" s="43">
        <v>1</v>
      </c>
      <c r="N109" s="51" t="s">
        <v>78</v>
      </c>
    </row>
    <row r="110" spans="1:14" ht="30" customHeight="1" x14ac:dyDescent="0.3">
      <c r="A110" s="213" t="str">
        <f>IF(L110=1,"IENT-"&amp;TEXT(COUNTIF($L$3:L110, "1"), "0"), "")</f>
        <v>IENT-84</v>
      </c>
      <c r="B110" s="83" t="s">
        <v>10</v>
      </c>
      <c r="C110" s="84" t="s">
        <v>622</v>
      </c>
      <c r="D110" s="133"/>
      <c r="E110" s="225"/>
      <c r="F110" s="87"/>
      <c r="G110" s="88" t="s">
        <v>67</v>
      </c>
      <c r="I110" s="110">
        <f t="shared" si="15"/>
        <v>1</v>
      </c>
      <c r="J110" s="110">
        <f t="shared" si="16"/>
        <v>0</v>
      </c>
      <c r="K110" s="110">
        <f t="shared" si="17"/>
        <v>0</v>
      </c>
      <c r="L110" s="43">
        <v>1</v>
      </c>
      <c r="N110" s="51" t="s">
        <v>78</v>
      </c>
    </row>
    <row r="111" spans="1:14" ht="30" customHeight="1" x14ac:dyDescent="0.3">
      <c r="A111" s="213" t="str">
        <f>IF(L111=1,"IENT-"&amp;TEXT(COUNTIF($L$3:L111, "1"), "0"), "")</f>
        <v>IENT-85</v>
      </c>
      <c r="B111" s="83" t="s">
        <v>10</v>
      </c>
      <c r="C111" s="84" t="s">
        <v>623</v>
      </c>
      <c r="D111" s="133"/>
      <c r="E111" s="225"/>
      <c r="F111" s="87"/>
      <c r="G111" s="88" t="s">
        <v>67</v>
      </c>
      <c r="I111" s="110">
        <f t="shared" si="15"/>
        <v>1</v>
      </c>
      <c r="J111" s="110">
        <f t="shared" si="16"/>
        <v>0</v>
      </c>
      <c r="K111" s="110">
        <f t="shared" si="17"/>
        <v>0</v>
      </c>
      <c r="L111" s="43">
        <v>1</v>
      </c>
      <c r="N111" s="51" t="s">
        <v>78</v>
      </c>
    </row>
    <row r="112" spans="1:14" x14ac:dyDescent="0.3">
      <c r="A112" s="213" t="str">
        <f>IF(L112=1,"IENT-"&amp;TEXT(COUNTIF($L$3:L112, "1"), "0"), "")</f>
        <v>IENT-86</v>
      </c>
      <c r="B112" s="83" t="s">
        <v>10</v>
      </c>
      <c r="C112" s="84" t="s">
        <v>624</v>
      </c>
      <c r="D112" s="133"/>
      <c r="E112" s="225"/>
      <c r="F112" s="87"/>
      <c r="G112" s="88" t="s">
        <v>67</v>
      </c>
      <c r="I112" s="110">
        <f t="shared" si="15"/>
        <v>1</v>
      </c>
      <c r="J112" s="110">
        <f t="shared" si="16"/>
        <v>0</v>
      </c>
      <c r="K112" s="110">
        <f t="shared" si="17"/>
        <v>0</v>
      </c>
      <c r="L112" s="43">
        <v>1</v>
      </c>
      <c r="N112" s="51" t="s">
        <v>78</v>
      </c>
    </row>
    <row r="113" spans="1:14" ht="30" customHeight="1" x14ac:dyDescent="0.3">
      <c r="A113" s="213" t="str">
        <f>IF(L113=1,"IENT-"&amp;TEXT(COUNTIF($L$3:L113, "1"), "0"), "")</f>
        <v>IENT-87</v>
      </c>
      <c r="B113" s="83" t="s">
        <v>10</v>
      </c>
      <c r="C113" s="84" t="s">
        <v>625</v>
      </c>
      <c r="D113" s="133"/>
      <c r="E113" s="225"/>
      <c r="F113" s="87"/>
      <c r="G113" s="88" t="s">
        <v>67</v>
      </c>
      <c r="I113" s="110">
        <f t="shared" si="15"/>
        <v>1</v>
      </c>
      <c r="J113" s="110">
        <f t="shared" si="16"/>
        <v>0</v>
      </c>
      <c r="K113" s="110">
        <f t="shared" si="17"/>
        <v>0</v>
      </c>
      <c r="L113" s="43">
        <v>1</v>
      </c>
      <c r="N113" s="51" t="s">
        <v>78</v>
      </c>
    </row>
    <row r="114" spans="1:14" ht="31.2" x14ac:dyDescent="0.3">
      <c r="A114" s="213" t="str">
        <f>IF(L114=1,"IENT-"&amp;TEXT(COUNTIF($L$3:L114, "1"), "0"), "")</f>
        <v>IENT-88</v>
      </c>
      <c r="B114" s="83" t="s">
        <v>10</v>
      </c>
      <c r="C114" s="95" t="s">
        <v>626</v>
      </c>
      <c r="D114" s="133"/>
      <c r="E114" s="225"/>
      <c r="F114" s="87"/>
      <c r="G114" s="88" t="s">
        <v>67</v>
      </c>
      <c r="I114" s="110">
        <f t="shared" si="15"/>
        <v>1</v>
      </c>
      <c r="J114" s="110">
        <f t="shared" si="16"/>
        <v>0</v>
      </c>
      <c r="K114" s="110">
        <f t="shared" si="17"/>
        <v>0</v>
      </c>
      <c r="L114" s="43">
        <v>1</v>
      </c>
      <c r="N114" s="51" t="s">
        <v>78</v>
      </c>
    </row>
    <row r="115" spans="1:14" ht="30" customHeight="1" x14ac:dyDescent="0.3">
      <c r="A115" s="213" t="str">
        <f>IF(L115=1,"IENT-"&amp;TEXT(COUNTIF($L$3:L115, "1"), "0"), "")</f>
        <v>IENT-89</v>
      </c>
      <c r="B115" s="83" t="s">
        <v>10</v>
      </c>
      <c r="C115" s="95" t="s">
        <v>627</v>
      </c>
      <c r="D115" s="133"/>
      <c r="E115" s="225"/>
      <c r="F115" s="87"/>
      <c r="G115" s="88" t="s">
        <v>67</v>
      </c>
      <c r="I115" s="110">
        <f t="shared" si="15"/>
        <v>1</v>
      </c>
      <c r="J115" s="110">
        <f t="shared" si="16"/>
        <v>0</v>
      </c>
      <c r="K115" s="110">
        <f t="shared" si="17"/>
        <v>0</v>
      </c>
      <c r="L115" s="43">
        <v>1</v>
      </c>
      <c r="N115" s="51" t="s">
        <v>78</v>
      </c>
    </row>
    <row r="116" spans="1:14" ht="46.8" x14ac:dyDescent="0.3">
      <c r="A116" s="213" t="str">
        <f>IF(L116=1,"IENT-"&amp;TEXT(COUNTIF($L$3:L116, "1"), "0"), "")</f>
        <v>IENT-90</v>
      </c>
      <c r="B116" s="83" t="s">
        <v>10</v>
      </c>
      <c r="C116" s="95" t="s">
        <v>628</v>
      </c>
      <c r="D116" s="133"/>
      <c r="E116" s="225"/>
      <c r="F116" s="87"/>
      <c r="G116" s="88" t="s">
        <v>67</v>
      </c>
      <c r="I116" s="110">
        <f t="shared" si="15"/>
        <v>1</v>
      </c>
      <c r="J116" s="110">
        <f t="shared" si="16"/>
        <v>0</v>
      </c>
      <c r="K116" s="110">
        <f t="shared" si="17"/>
        <v>0</v>
      </c>
      <c r="L116" s="43">
        <v>1</v>
      </c>
      <c r="N116" s="51" t="s">
        <v>78</v>
      </c>
    </row>
    <row r="117" spans="1:14" ht="30" customHeight="1" x14ac:dyDescent="0.3">
      <c r="A117" s="213" t="str">
        <f>IF(L117=1,"IENT-"&amp;TEXT(COUNTIF($L$3:L117, "1"), "0"), "")</f>
        <v>IENT-91</v>
      </c>
      <c r="B117" s="98" t="s">
        <v>10</v>
      </c>
      <c r="C117" s="95" t="s">
        <v>629</v>
      </c>
      <c r="D117" s="137"/>
      <c r="E117" s="227"/>
      <c r="F117" s="101"/>
      <c r="G117" s="102" t="s">
        <v>67</v>
      </c>
      <c r="I117" s="110">
        <f t="shared" si="15"/>
        <v>1</v>
      </c>
      <c r="J117" s="110">
        <f t="shared" si="16"/>
        <v>0</v>
      </c>
      <c r="K117" s="110">
        <f t="shared" si="17"/>
        <v>0</v>
      </c>
      <c r="L117" s="43">
        <v>1</v>
      </c>
      <c r="N117" s="51" t="s">
        <v>78</v>
      </c>
    </row>
    <row r="118" spans="1:14" ht="30" customHeight="1" x14ac:dyDescent="0.3">
      <c r="A118" s="213" t="str">
        <f>IF(L118=1,"IENT-"&amp;TEXT(COUNTIF($L$3:L118, "1"), "0"), "")</f>
        <v>IENT-92</v>
      </c>
      <c r="B118" s="98" t="s">
        <v>10</v>
      </c>
      <c r="C118" s="188" t="s">
        <v>630</v>
      </c>
      <c r="D118" s="235"/>
      <c r="E118" s="227"/>
      <c r="F118" s="101"/>
      <c r="G118" s="102" t="s">
        <v>67</v>
      </c>
      <c r="I118" s="110">
        <f t="shared" si="15"/>
        <v>1</v>
      </c>
      <c r="J118" s="110">
        <f t="shared" si="16"/>
        <v>0</v>
      </c>
      <c r="K118" s="110">
        <f t="shared" si="17"/>
        <v>0</v>
      </c>
      <c r="L118" s="43">
        <v>1</v>
      </c>
      <c r="N118" s="51" t="s">
        <v>78</v>
      </c>
    </row>
    <row r="119" spans="1:14" x14ac:dyDescent="0.3">
      <c r="A119" s="220" t="str">
        <f>IF(L119=1,"IENT-"&amp;TEXT(COUNTIF($L$3:L119, "1"), "0"), "")</f>
        <v/>
      </c>
      <c r="B119" s="53"/>
      <c r="C119" s="144" t="s">
        <v>631</v>
      </c>
      <c r="D119" s="127"/>
      <c r="E119" s="223"/>
      <c r="F119" s="75"/>
      <c r="G119" s="58"/>
    </row>
    <row r="120" spans="1:14" ht="46.8" x14ac:dyDescent="0.3">
      <c r="A120" s="213" t="str">
        <f>IF(L120=1,"IENT-"&amp;TEXT(COUNTIF($L$3:L120, "1"), "0"), "")</f>
        <v>IENT-93</v>
      </c>
      <c r="B120" s="112" t="s">
        <v>10</v>
      </c>
      <c r="C120" s="119" t="s">
        <v>632</v>
      </c>
      <c r="D120" s="130"/>
      <c r="E120" s="227"/>
      <c r="F120" s="116"/>
      <c r="G120" s="117" t="s">
        <v>67</v>
      </c>
      <c r="I120" s="110">
        <f>IF(NOT(ISBLANK($B120)),VLOOKUP($B120,specdata,2,FALSE()),"")</f>
        <v>1</v>
      </c>
      <c r="J120" s="110">
        <f>VLOOKUP(G120,AvailabilityData,2,FALSE())</f>
        <v>0</v>
      </c>
      <c r="K120" s="110">
        <f>I120*J120</f>
        <v>0</v>
      </c>
      <c r="L120" s="43">
        <v>1</v>
      </c>
      <c r="N120" s="51" t="s">
        <v>78</v>
      </c>
    </row>
    <row r="121" spans="1:14" x14ac:dyDescent="0.3">
      <c r="A121" s="220" t="str">
        <f>IF(L121=1,"IENT-"&amp;TEXT(COUNTIF($L$3:L121, "1"), "0"), "")</f>
        <v/>
      </c>
      <c r="B121" s="53"/>
      <c r="C121" s="144" t="s">
        <v>633</v>
      </c>
      <c r="D121" s="127"/>
      <c r="E121" s="223"/>
      <c r="F121" s="75"/>
      <c r="G121" s="58"/>
    </row>
    <row r="122" spans="1:14" ht="46.8" x14ac:dyDescent="0.3">
      <c r="A122" s="213" t="str">
        <f>IF(L122=1,"IENT-"&amp;TEXT(COUNTIF($L$3:L122, "1"), "0"), "")</f>
        <v>IENT-94</v>
      </c>
      <c r="B122" s="77" t="s">
        <v>10</v>
      </c>
      <c r="C122" s="119" t="s">
        <v>634</v>
      </c>
      <c r="D122" s="143"/>
      <c r="E122" s="225"/>
      <c r="F122" s="81"/>
      <c r="G122" s="82" t="s">
        <v>67</v>
      </c>
      <c r="I122" s="110">
        <f>IF(NOT(ISBLANK($B122)),VLOOKUP($B122,specdata,2,FALSE()),"")</f>
        <v>1</v>
      </c>
      <c r="J122" s="110">
        <f>VLOOKUP(G122,AvailabilityData,2,FALSE())</f>
        <v>0</v>
      </c>
      <c r="K122" s="110">
        <f>I122*J122</f>
        <v>0</v>
      </c>
      <c r="L122" s="43">
        <v>1</v>
      </c>
      <c r="N122" s="51" t="s">
        <v>78</v>
      </c>
    </row>
    <row r="123" spans="1:14" ht="78" x14ac:dyDescent="0.3">
      <c r="A123" s="213" t="str">
        <f>IF(L123=1,"IENT-"&amp;TEXT(COUNTIF($L$3:L123, "1"), "0"), "")</f>
        <v>IENT-95</v>
      </c>
      <c r="B123" s="83" t="s">
        <v>10</v>
      </c>
      <c r="C123" s="95" t="s">
        <v>635</v>
      </c>
      <c r="D123" s="133"/>
      <c r="E123" s="225"/>
      <c r="F123" s="87"/>
      <c r="G123" s="88" t="s">
        <v>67</v>
      </c>
      <c r="I123" s="110">
        <f>IF(NOT(ISBLANK($B123)),VLOOKUP($B123,specdata,2,FALSE()),"")</f>
        <v>1</v>
      </c>
      <c r="J123" s="110">
        <f>VLOOKUP(G123,AvailabilityData,2,FALSE())</f>
        <v>0</v>
      </c>
      <c r="K123" s="110">
        <f>I123*J123</f>
        <v>0</v>
      </c>
      <c r="L123" s="43">
        <v>1</v>
      </c>
      <c r="N123" s="51" t="s">
        <v>78</v>
      </c>
    </row>
    <row r="124" spans="1:14" ht="62.4" x14ac:dyDescent="0.3">
      <c r="A124" s="213" t="str">
        <f>IF(L124=1,"IENT-"&amp;TEXT(COUNTIF($L$3:L124, "1"), "0"), "")</f>
        <v>IENT-96</v>
      </c>
      <c r="B124" s="83" t="s">
        <v>10</v>
      </c>
      <c r="C124" s="95" t="s">
        <v>636</v>
      </c>
      <c r="D124" s="133"/>
      <c r="E124" s="225"/>
      <c r="F124" s="87"/>
      <c r="G124" s="88" t="s">
        <v>67</v>
      </c>
      <c r="I124" s="110">
        <f>IF(NOT(ISBLANK($B124)),VLOOKUP($B124,specdata,2,FALSE()),"")</f>
        <v>1</v>
      </c>
      <c r="J124" s="110">
        <f>VLOOKUP(G124,AvailabilityData,2,FALSE())</f>
        <v>0</v>
      </c>
      <c r="K124" s="110">
        <f>I124*J124</f>
        <v>0</v>
      </c>
      <c r="L124" s="43">
        <v>1</v>
      </c>
      <c r="N124" s="51" t="s">
        <v>78</v>
      </c>
    </row>
    <row r="125" spans="1:14" ht="62.4" x14ac:dyDescent="0.3">
      <c r="A125" s="213" t="str">
        <f>IF(L125=1,"IENT-"&amp;TEXT(COUNTIF($L$3:L125, "1"), "0"), "")</f>
        <v>IENT-97</v>
      </c>
      <c r="B125" s="83" t="s">
        <v>10</v>
      </c>
      <c r="C125" s="95" t="s">
        <v>637</v>
      </c>
      <c r="D125" s="133"/>
      <c r="E125" s="225"/>
      <c r="F125" s="87"/>
      <c r="G125" s="88" t="s">
        <v>67</v>
      </c>
      <c r="I125" s="110">
        <f>IF(NOT(ISBLANK($B125)),VLOOKUP($B125,specdata,2,FALSE()),"")</f>
        <v>1</v>
      </c>
      <c r="J125" s="110">
        <f>VLOOKUP(G125,AvailabilityData,2,FALSE())</f>
        <v>0</v>
      </c>
      <c r="K125" s="110">
        <f>I125*J125</f>
        <v>0</v>
      </c>
      <c r="L125" s="43">
        <v>1</v>
      </c>
      <c r="N125" s="51" t="s">
        <v>78</v>
      </c>
    </row>
    <row r="126" spans="1:14" ht="46.8" x14ac:dyDescent="0.3">
      <c r="A126" s="213" t="str">
        <f>IF(L126=1,"IENT-"&amp;TEXT(COUNTIF($L$3:L126, "1"), "0"), "")</f>
        <v>IENT-98</v>
      </c>
      <c r="B126" s="98" t="s">
        <v>10</v>
      </c>
      <c r="C126" s="95" t="s">
        <v>638</v>
      </c>
      <c r="D126" s="137"/>
      <c r="E126" s="227"/>
      <c r="F126" s="101"/>
      <c r="G126" s="102" t="s">
        <v>67</v>
      </c>
      <c r="I126" s="110">
        <f>IF(NOT(ISBLANK($B126)),VLOOKUP($B126,specdata,2,FALSE()),"")</f>
        <v>1</v>
      </c>
      <c r="J126" s="110">
        <f>VLOOKUP(G126,AvailabilityData,2,FALSE())</f>
        <v>0</v>
      </c>
      <c r="K126" s="110">
        <f>I126*J126</f>
        <v>0</v>
      </c>
      <c r="L126" s="43">
        <v>1</v>
      </c>
      <c r="N126" s="51" t="s">
        <v>78</v>
      </c>
    </row>
    <row r="127" spans="1:14" x14ac:dyDescent="0.3">
      <c r="A127" s="220" t="str">
        <f>IF(L127=1,"IENT-"&amp;TEXT(COUNTIF($L$3:L127, "1"), "0"), "")</f>
        <v/>
      </c>
      <c r="B127" s="53"/>
      <c r="C127" s="144" t="s">
        <v>639</v>
      </c>
      <c r="D127" s="127"/>
      <c r="E127" s="223"/>
      <c r="F127" s="75"/>
      <c r="G127" s="58"/>
    </row>
    <row r="128" spans="1:14" ht="62.4" x14ac:dyDescent="0.3">
      <c r="A128" s="213" t="str">
        <f>IF(L128=1,"IENT-"&amp;TEXT(COUNTIF($L$3:L128, "1"), "0"), "")</f>
        <v>IENT-99</v>
      </c>
      <c r="B128" s="77" t="s">
        <v>10</v>
      </c>
      <c r="C128" s="119" t="s">
        <v>640</v>
      </c>
      <c r="D128" s="143"/>
      <c r="E128" s="225"/>
      <c r="F128" s="81"/>
      <c r="G128" s="82" t="s">
        <v>67</v>
      </c>
      <c r="I128" s="110">
        <f>IF(NOT(ISBLANK($B128)),VLOOKUP($B128,specdata,2,FALSE()),"")</f>
        <v>1</v>
      </c>
      <c r="J128" s="110">
        <f>VLOOKUP(G128,AvailabilityData,2,FALSE())</f>
        <v>0</v>
      </c>
      <c r="K128" s="110">
        <f>I128*J128</f>
        <v>0</v>
      </c>
      <c r="L128" s="43">
        <v>1</v>
      </c>
      <c r="N128" s="51" t="s">
        <v>78</v>
      </c>
    </row>
    <row r="129" spans="1:14" ht="46.8" x14ac:dyDescent="0.3">
      <c r="A129" s="213" t="str">
        <f>IF(L129=1,"IENT-"&amp;TEXT(COUNTIF($L$3:L129, "1"), "0"), "")</f>
        <v>IENT-100</v>
      </c>
      <c r="B129" s="83" t="s">
        <v>10</v>
      </c>
      <c r="C129" s="95" t="s">
        <v>641</v>
      </c>
      <c r="D129" s="133"/>
      <c r="E129" s="225"/>
      <c r="F129" s="87"/>
      <c r="G129" s="88" t="s">
        <v>67</v>
      </c>
      <c r="I129" s="110">
        <f>IF(NOT(ISBLANK($B129)),VLOOKUP($B129,specdata,2,FALSE()),"")</f>
        <v>1</v>
      </c>
      <c r="J129" s="110">
        <f>VLOOKUP(G129,AvailabilityData,2,FALSE())</f>
        <v>0</v>
      </c>
      <c r="K129" s="110">
        <f>I129*J129</f>
        <v>0</v>
      </c>
      <c r="L129" s="43">
        <v>1</v>
      </c>
      <c r="N129" s="51" t="s">
        <v>78</v>
      </c>
    </row>
    <row r="130" spans="1:14" ht="46.8" x14ac:dyDescent="0.3">
      <c r="A130" s="213" t="str">
        <f>IF(L130=1,"IENT-"&amp;TEXT(COUNTIF($L$3:L130, "1"), "0"), "")</f>
        <v>IENT-101</v>
      </c>
      <c r="B130" s="98" t="s">
        <v>10</v>
      </c>
      <c r="C130" s="95" t="s">
        <v>642</v>
      </c>
      <c r="D130" s="137"/>
      <c r="E130" s="227"/>
      <c r="F130" s="101"/>
      <c r="G130" s="102" t="s">
        <v>67</v>
      </c>
      <c r="I130" s="110">
        <f>IF(NOT(ISBLANK($B130)),VLOOKUP($B130,specdata,2,FALSE()),"")</f>
        <v>1</v>
      </c>
      <c r="J130" s="110">
        <f>VLOOKUP(G130,AvailabilityData,2,FALSE())</f>
        <v>0</v>
      </c>
      <c r="K130" s="110">
        <f>I130*J130</f>
        <v>0</v>
      </c>
      <c r="L130" s="43">
        <v>1</v>
      </c>
      <c r="N130" s="51" t="s">
        <v>78</v>
      </c>
    </row>
    <row r="131" spans="1:14" ht="30" customHeight="1" x14ac:dyDescent="0.3">
      <c r="A131" s="220" t="str">
        <f>IF(L131=1,"IENT-"&amp;TEXT(COUNTIF($L$3:L131, "1"), "0"), "")</f>
        <v/>
      </c>
      <c r="B131" s="53"/>
      <c r="C131" s="144" t="s">
        <v>643</v>
      </c>
      <c r="D131" s="127"/>
      <c r="E131" s="223"/>
      <c r="F131" s="75"/>
      <c r="G131" s="58"/>
    </row>
    <row r="132" spans="1:14" ht="30" customHeight="1" x14ac:dyDescent="0.3">
      <c r="A132" s="213" t="str">
        <f>IF(L132=1,"IENT-"&amp;TEXT(COUNTIF($L$3:L132, "1"), "0"), "")</f>
        <v>IENT-102</v>
      </c>
      <c r="B132" s="77" t="s">
        <v>10</v>
      </c>
      <c r="C132" s="119" t="s">
        <v>644</v>
      </c>
      <c r="D132" s="143"/>
      <c r="E132" s="225"/>
      <c r="F132" s="81"/>
      <c r="G132" s="82" t="s">
        <v>67</v>
      </c>
      <c r="I132" s="110">
        <f>IF(NOT(ISBLANK($B132)),VLOOKUP($B132,specdata,2,FALSE()),"")</f>
        <v>1</v>
      </c>
      <c r="J132" s="110">
        <f>VLOOKUP(G132,AvailabilityData,2,FALSE())</f>
        <v>0</v>
      </c>
      <c r="K132" s="110">
        <f>I132*J132</f>
        <v>0</v>
      </c>
      <c r="L132" s="43">
        <v>1</v>
      </c>
      <c r="N132" s="51" t="s">
        <v>78</v>
      </c>
    </row>
    <row r="133" spans="1:14" ht="30" customHeight="1" x14ac:dyDescent="0.3">
      <c r="A133" s="213" t="str">
        <f>IF(L133=1,"IENT-"&amp;TEXT(COUNTIF($L$3:L133, "1"), "0"), "")</f>
        <v>IENT-103</v>
      </c>
      <c r="B133" s="98" t="s">
        <v>10</v>
      </c>
      <c r="C133" s="95" t="s">
        <v>645</v>
      </c>
      <c r="D133" s="137"/>
      <c r="E133" s="227"/>
      <c r="F133" s="101"/>
      <c r="G133" s="102" t="s">
        <v>67</v>
      </c>
      <c r="I133" s="110">
        <f>IF(NOT(ISBLANK($B133)),VLOOKUP($B133,specdata,2,FALSE()),"")</f>
        <v>1</v>
      </c>
      <c r="J133" s="110">
        <f>VLOOKUP(G133,AvailabilityData,2,FALSE())</f>
        <v>0</v>
      </c>
      <c r="K133" s="110">
        <f>I133*J133</f>
        <v>0</v>
      </c>
      <c r="L133" s="43">
        <v>1</v>
      </c>
      <c r="N133" s="51" t="s">
        <v>78</v>
      </c>
    </row>
    <row r="134" spans="1:14" x14ac:dyDescent="0.3">
      <c r="A134" s="220" t="str">
        <f>IF(L134=1,"IENT-"&amp;TEXT(COUNTIF($L$3:L134, "1"), "0"), "")</f>
        <v/>
      </c>
      <c r="B134" s="53"/>
      <c r="C134" s="144" t="s">
        <v>646</v>
      </c>
      <c r="D134" s="127"/>
      <c r="E134" s="223"/>
      <c r="F134" s="75"/>
      <c r="G134" s="58"/>
    </row>
    <row r="135" spans="1:14" ht="30" customHeight="1" x14ac:dyDescent="0.3">
      <c r="A135" s="213" t="str">
        <f>IF(L135=1,"IENT-"&amp;TEXT(COUNTIF($L$3:L135, "1"), "0"), "")</f>
        <v>IENT-104</v>
      </c>
      <c r="B135" s="77" t="s">
        <v>10</v>
      </c>
      <c r="C135" s="119" t="s">
        <v>647</v>
      </c>
      <c r="D135" s="143"/>
      <c r="E135" s="225"/>
      <c r="F135" s="81"/>
      <c r="G135" s="82" t="s">
        <v>67</v>
      </c>
      <c r="I135" s="110">
        <f>IF(NOT(ISBLANK($B135)),VLOOKUP($B135,specdata,2,FALSE()),"")</f>
        <v>1</v>
      </c>
      <c r="J135" s="110">
        <f>VLOOKUP(G135,AvailabilityData,2,FALSE())</f>
        <v>0</v>
      </c>
      <c r="K135" s="110">
        <f>I135*J135</f>
        <v>0</v>
      </c>
      <c r="L135" s="43">
        <v>1</v>
      </c>
      <c r="N135" s="51" t="s">
        <v>78</v>
      </c>
    </row>
    <row r="136" spans="1:14" ht="30" customHeight="1" x14ac:dyDescent="0.3">
      <c r="A136" s="213" t="str">
        <f>IF(L136=1,"IENT-"&amp;TEXT(COUNTIF($L$3:L136, "1"), "0"), "")</f>
        <v>IENT-105</v>
      </c>
      <c r="B136" s="83" t="s">
        <v>10</v>
      </c>
      <c r="C136" s="95" t="s">
        <v>648</v>
      </c>
      <c r="D136" s="133"/>
      <c r="E136" s="225"/>
      <c r="F136" s="87"/>
      <c r="G136" s="88" t="s">
        <v>67</v>
      </c>
      <c r="I136" s="110">
        <f>IF(NOT(ISBLANK($B136)),VLOOKUP($B136,specdata,2,FALSE()),"")</f>
        <v>1</v>
      </c>
      <c r="J136" s="110">
        <f>VLOOKUP(G136,AvailabilityData,2,FALSE())</f>
        <v>0</v>
      </c>
      <c r="K136" s="110">
        <f>I136*J136</f>
        <v>0</v>
      </c>
      <c r="L136" s="43">
        <v>1</v>
      </c>
      <c r="N136" s="51" t="s">
        <v>78</v>
      </c>
    </row>
    <row r="137" spans="1:14" x14ac:dyDescent="0.3">
      <c r="A137" s="220" t="str">
        <f>IF(L137=1,"IENT-"&amp;TEXT(COUNTIF($L$3:L137, "1"), "0"), "")</f>
        <v/>
      </c>
      <c r="B137" s="53"/>
      <c r="C137" s="144" t="s">
        <v>649</v>
      </c>
      <c r="D137" s="127"/>
      <c r="E137" s="223"/>
      <c r="F137" s="75"/>
      <c r="G137" s="58"/>
    </row>
    <row r="138" spans="1:14" ht="46.8" x14ac:dyDescent="0.3">
      <c r="A138" s="213" t="str">
        <f>IF(L138=1,"IENT-"&amp;TEXT(COUNTIF($L$3:L138, "1"), "0"), "")</f>
        <v>IENT-106</v>
      </c>
      <c r="B138" s="77" t="s">
        <v>10</v>
      </c>
      <c r="C138" s="119" t="s">
        <v>650</v>
      </c>
      <c r="D138" s="143"/>
      <c r="E138" s="225"/>
      <c r="F138" s="81"/>
      <c r="G138" s="82" t="s">
        <v>67</v>
      </c>
      <c r="I138" s="110">
        <f t="shared" ref="I138:I143" si="18">IF(NOT(ISBLANK($B138)),VLOOKUP($B138,specdata,2,FALSE()),"")</f>
        <v>1</v>
      </c>
      <c r="J138" s="110">
        <f t="shared" ref="J138:J143" si="19">VLOOKUP(G138,AvailabilityData,2,FALSE())</f>
        <v>0</v>
      </c>
      <c r="K138" s="110">
        <f t="shared" ref="K138:K143" si="20">I138*J138</f>
        <v>0</v>
      </c>
      <c r="L138" s="43">
        <v>1</v>
      </c>
      <c r="N138" s="51" t="s">
        <v>78</v>
      </c>
    </row>
    <row r="139" spans="1:14" ht="30" customHeight="1" x14ac:dyDescent="0.3">
      <c r="A139" s="213" t="str">
        <f>IF(L139=1,"IENT-"&amp;TEXT(COUNTIF($L$3:L139, "1"), "0"), "")</f>
        <v>IENT-107</v>
      </c>
      <c r="B139" s="98" t="s">
        <v>10</v>
      </c>
      <c r="C139" s="95" t="s">
        <v>651</v>
      </c>
      <c r="D139" s="133"/>
      <c r="E139" s="225"/>
      <c r="F139" s="87"/>
      <c r="G139" s="88" t="s">
        <v>67</v>
      </c>
      <c r="I139" s="110">
        <f t="shared" si="18"/>
        <v>1</v>
      </c>
      <c r="J139" s="110">
        <f t="shared" si="19"/>
        <v>0</v>
      </c>
      <c r="K139" s="110">
        <f t="shared" si="20"/>
        <v>0</v>
      </c>
      <c r="L139" s="43">
        <v>1</v>
      </c>
      <c r="N139" s="51" t="s">
        <v>78</v>
      </c>
    </row>
    <row r="140" spans="1:14" ht="46.8" x14ac:dyDescent="0.3">
      <c r="A140" s="213" t="str">
        <f>IF(L140=1,"IENT-"&amp;TEXT(COUNTIF($L$3:L140, "1"), "0"), "")</f>
        <v>IENT-108</v>
      </c>
      <c r="B140" s="83" t="s">
        <v>10</v>
      </c>
      <c r="C140" s="95" t="s">
        <v>652</v>
      </c>
      <c r="D140" s="133"/>
      <c r="E140" s="225"/>
      <c r="F140" s="87"/>
      <c r="G140" s="88" t="s">
        <v>67</v>
      </c>
      <c r="I140" s="110">
        <f t="shared" si="18"/>
        <v>1</v>
      </c>
      <c r="J140" s="110">
        <f t="shared" si="19"/>
        <v>0</v>
      </c>
      <c r="K140" s="110">
        <f t="shared" si="20"/>
        <v>0</v>
      </c>
      <c r="L140" s="43">
        <v>1</v>
      </c>
      <c r="N140" s="51" t="s">
        <v>78</v>
      </c>
    </row>
    <row r="141" spans="1:14" ht="31.2" x14ac:dyDescent="0.3">
      <c r="A141" s="213" t="str">
        <f>IF(L141=1,"IENT-"&amp;TEXT(COUNTIF($L$3:L141, "1"), "0"), "")</f>
        <v>IENT-109</v>
      </c>
      <c r="B141" s="83" t="s">
        <v>10</v>
      </c>
      <c r="C141" s="95" t="s">
        <v>653</v>
      </c>
      <c r="D141" s="133"/>
      <c r="E141" s="225"/>
      <c r="F141" s="87"/>
      <c r="G141" s="88" t="s">
        <v>67</v>
      </c>
      <c r="I141" s="110">
        <f t="shared" si="18"/>
        <v>1</v>
      </c>
      <c r="J141" s="110">
        <f t="shared" si="19"/>
        <v>0</v>
      </c>
      <c r="K141" s="110">
        <f t="shared" si="20"/>
        <v>0</v>
      </c>
      <c r="L141" s="43">
        <v>1</v>
      </c>
      <c r="N141" s="51" t="s">
        <v>78</v>
      </c>
    </row>
    <row r="142" spans="1:14" ht="31.2" x14ac:dyDescent="0.3">
      <c r="A142" s="213" t="str">
        <f>IF(L142=1,"IENT-"&amp;TEXT(COUNTIF($L$3:L142, "1"), "0"), "")</f>
        <v>IENT-110</v>
      </c>
      <c r="B142" s="98" t="s">
        <v>10</v>
      </c>
      <c r="C142" s="188" t="s">
        <v>654</v>
      </c>
      <c r="D142" s="137"/>
      <c r="E142" s="225"/>
      <c r="F142" s="87"/>
      <c r="G142" s="88" t="s">
        <v>67</v>
      </c>
      <c r="I142" s="110">
        <f t="shared" si="18"/>
        <v>1</v>
      </c>
      <c r="J142" s="110">
        <f t="shared" si="19"/>
        <v>0</v>
      </c>
      <c r="K142" s="110">
        <f t="shared" si="20"/>
        <v>0</v>
      </c>
      <c r="L142" s="43">
        <v>1</v>
      </c>
      <c r="N142" s="51" t="s">
        <v>78</v>
      </c>
    </row>
    <row r="143" spans="1:14" ht="31.2" x14ac:dyDescent="0.3">
      <c r="A143" s="213" t="str">
        <f>IF(L143=1,"IENT-"&amp;TEXT(COUNTIF($L$3:L143, "1"), "0"), "")</f>
        <v>IENT-111</v>
      </c>
      <c r="B143" s="98" t="s">
        <v>10</v>
      </c>
      <c r="C143" s="95" t="s">
        <v>655</v>
      </c>
      <c r="D143" s="137"/>
      <c r="E143" s="227"/>
      <c r="F143" s="101"/>
      <c r="G143" s="102" t="s">
        <v>67</v>
      </c>
      <c r="I143" s="110">
        <f t="shared" si="18"/>
        <v>1</v>
      </c>
      <c r="J143" s="110">
        <f t="shared" si="19"/>
        <v>0</v>
      </c>
      <c r="K143" s="110">
        <f t="shared" si="20"/>
        <v>0</v>
      </c>
      <c r="L143" s="43">
        <v>1</v>
      </c>
      <c r="N143" s="51" t="s">
        <v>78</v>
      </c>
    </row>
    <row r="144" spans="1:14" x14ac:dyDescent="0.3">
      <c r="A144" s="220" t="str">
        <f>IF(L144=1,"IENT-"&amp;TEXT(COUNTIF($L$3:L144, "1"), "0"), "")</f>
        <v/>
      </c>
      <c r="B144" s="53"/>
      <c r="C144" s="144" t="s">
        <v>656</v>
      </c>
      <c r="D144" s="127"/>
      <c r="E144" s="223"/>
      <c r="F144" s="75"/>
      <c r="G144" s="58"/>
    </row>
    <row r="145" spans="1:14" ht="46.8" x14ac:dyDescent="0.3">
      <c r="A145" s="213" t="str">
        <f>IF(L145=1,"IENT-"&amp;TEXT(COUNTIF($L$3:L145, "1"), "0"), "")</f>
        <v>IENT-112</v>
      </c>
      <c r="B145" s="77" t="s">
        <v>10</v>
      </c>
      <c r="C145" s="119" t="s">
        <v>657</v>
      </c>
      <c r="D145" s="143"/>
      <c r="E145" s="225"/>
      <c r="F145" s="81"/>
      <c r="G145" s="82" t="s">
        <v>67</v>
      </c>
      <c r="I145" s="110">
        <f>IF(NOT(ISBLANK($B145)),VLOOKUP($B145,specdata,2,FALSE()),"")</f>
        <v>1</v>
      </c>
      <c r="J145" s="110">
        <f>VLOOKUP(G145,AvailabilityData,2,FALSE())</f>
        <v>0</v>
      </c>
      <c r="K145" s="110">
        <f>I145*J145</f>
        <v>0</v>
      </c>
      <c r="L145" s="43">
        <v>1</v>
      </c>
      <c r="N145" s="51" t="s">
        <v>78</v>
      </c>
    </row>
    <row r="146" spans="1:14" ht="46.8" x14ac:dyDescent="0.3">
      <c r="A146" s="213" t="str">
        <f>IF(L146=1,"IENT-"&amp;TEXT(COUNTIF($L$3:L146, "1"), "0"), "")</f>
        <v>IENT-113</v>
      </c>
      <c r="B146" s="83" t="s">
        <v>10</v>
      </c>
      <c r="C146" s="95" t="s">
        <v>658</v>
      </c>
      <c r="D146" s="133"/>
      <c r="E146" s="225"/>
      <c r="F146" s="87"/>
      <c r="G146" s="88" t="s">
        <v>67</v>
      </c>
      <c r="I146" s="110">
        <f>IF(NOT(ISBLANK($B146)),VLOOKUP($B146,specdata,2,FALSE()),"")</f>
        <v>1</v>
      </c>
      <c r="J146" s="110">
        <f>VLOOKUP(G146,AvailabilityData,2,FALSE())</f>
        <v>0</v>
      </c>
      <c r="K146" s="110">
        <f>I146*J146</f>
        <v>0</v>
      </c>
      <c r="L146" s="43">
        <v>1</v>
      </c>
      <c r="N146" s="51" t="s">
        <v>78</v>
      </c>
    </row>
    <row r="147" spans="1:14" ht="31.2" x14ac:dyDescent="0.3">
      <c r="A147" s="213" t="str">
        <f>IF(L147=1,"IENT-"&amp;TEXT(COUNTIF($L$3:L147, "1"), "0"), "")</f>
        <v>IENT-114</v>
      </c>
      <c r="B147" s="98" t="s">
        <v>10</v>
      </c>
      <c r="C147" s="95" t="s">
        <v>659</v>
      </c>
      <c r="D147" s="137"/>
      <c r="E147" s="227"/>
      <c r="F147" s="101"/>
      <c r="G147" s="102" t="s">
        <v>67</v>
      </c>
      <c r="I147" s="110">
        <f>IF(NOT(ISBLANK($B147)),VLOOKUP($B147,specdata,2,FALSE()),"")</f>
        <v>1</v>
      </c>
      <c r="J147" s="110">
        <f>VLOOKUP(G147,AvailabilityData,2,FALSE())</f>
        <v>0</v>
      </c>
      <c r="K147" s="110">
        <f>I147*J147</f>
        <v>0</v>
      </c>
      <c r="L147" s="43">
        <v>1</v>
      </c>
      <c r="N147" s="51" t="s">
        <v>78</v>
      </c>
    </row>
    <row r="148" spans="1:14" x14ac:dyDescent="0.3">
      <c r="A148" s="220" t="str">
        <f>IF(L148=1,"IENT-"&amp;TEXT(COUNTIF($L$3:L148, "1"), "0"), "")</f>
        <v/>
      </c>
      <c r="B148" s="53"/>
      <c r="C148" s="144" t="s">
        <v>660</v>
      </c>
      <c r="D148" s="127"/>
      <c r="E148" s="223"/>
      <c r="F148" s="75"/>
      <c r="G148" s="58"/>
    </row>
    <row r="149" spans="1:14" ht="30" customHeight="1" x14ac:dyDescent="0.3">
      <c r="A149" s="213" t="str">
        <f>IF(L149=1,"IENT-"&amp;TEXT(COUNTIF($L$3:L149, "1"), "0"), "")</f>
        <v>IENT-115</v>
      </c>
      <c r="B149" s="77" t="s">
        <v>9</v>
      </c>
      <c r="C149" s="119" t="s">
        <v>661</v>
      </c>
      <c r="D149" s="143"/>
      <c r="E149" s="225"/>
      <c r="F149" s="81"/>
      <c r="G149" s="82" t="s">
        <v>67</v>
      </c>
      <c r="I149" s="110">
        <f>IF(NOT(ISBLANK($B149)),VLOOKUP($B149,specdata,2,FALSE()),"")</f>
        <v>5</v>
      </c>
      <c r="J149" s="110">
        <f>VLOOKUP(G149,AvailabilityData,2,FALSE())</f>
        <v>0</v>
      </c>
      <c r="K149" s="110">
        <f>I149*J149</f>
        <v>0</v>
      </c>
      <c r="L149" s="43">
        <v>1</v>
      </c>
      <c r="N149" s="51" t="s">
        <v>87</v>
      </c>
    </row>
    <row r="150" spans="1:14" ht="46.8" x14ac:dyDescent="0.3">
      <c r="A150" s="213" t="str">
        <f>IF(L150=1,"IENT-"&amp;TEXT(COUNTIF($L$3:L150, "1"), "0"), "")</f>
        <v>IENT-116</v>
      </c>
      <c r="B150" s="83" t="s">
        <v>9</v>
      </c>
      <c r="C150" s="95" t="s">
        <v>662</v>
      </c>
      <c r="D150" s="133"/>
      <c r="E150" s="225"/>
      <c r="F150" s="87"/>
      <c r="G150" s="88" t="s">
        <v>67</v>
      </c>
      <c r="I150" s="110">
        <f>IF(NOT(ISBLANK($B150)),VLOOKUP($B150,specdata,2,FALSE()),"")</f>
        <v>5</v>
      </c>
      <c r="J150" s="110">
        <f>VLOOKUP(G150,AvailabilityData,2,FALSE())</f>
        <v>0</v>
      </c>
      <c r="K150" s="110">
        <f>I150*J150</f>
        <v>0</v>
      </c>
      <c r="L150" s="43">
        <v>1</v>
      </c>
      <c r="N150" s="51" t="s">
        <v>87</v>
      </c>
    </row>
    <row r="151" spans="1:14" ht="62.4" x14ac:dyDescent="0.3">
      <c r="A151" s="213" t="str">
        <f>IF(L151=1,"IENT-"&amp;TEXT(COUNTIF($L$3:L151, "1"), "0"), "")</f>
        <v>IENT-117</v>
      </c>
      <c r="B151" s="98" t="s">
        <v>9</v>
      </c>
      <c r="C151" s="95" t="s">
        <v>663</v>
      </c>
      <c r="D151" s="137"/>
      <c r="E151" s="227"/>
      <c r="F151" s="101"/>
      <c r="G151" s="102" t="s">
        <v>67</v>
      </c>
      <c r="I151" s="110">
        <f>IF(NOT(ISBLANK($B151)),VLOOKUP($B151,specdata,2,FALSE()),"")</f>
        <v>5</v>
      </c>
      <c r="J151" s="110">
        <f>VLOOKUP(G151,AvailabilityData,2,FALSE())</f>
        <v>0</v>
      </c>
      <c r="K151" s="110">
        <f>I151*J151</f>
        <v>0</v>
      </c>
      <c r="L151" s="43">
        <v>1</v>
      </c>
      <c r="N151" s="51" t="s">
        <v>87</v>
      </c>
    </row>
    <row r="152" spans="1:14" x14ac:dyDescent="0.3">
      <c r="A152" s="220" t="str">
        <f>IF(L152=1,"IENT-"&amp;TEXT(COUNTIF($L$3:L152, "1"), "0"), "")</f>
        <v/>
      </c>
      <c r="B152" s="53"/>
      <c r="C152" s="144" t="s">
        <v>664</v>
      </c>
      <c r="D152" s="127"/>
      <c r="E152" s="223"/>
      <c r="F152" s="75"/>
      <c r="G152" s="58"/>
    </row>
    <row r="153" spans="1:14" ht="30" customHeight="1" x14ac:dyDescent="0.3">
      <c r="A153" s="213" t="str">
        <f>IF(L153=1,"IENT-"&amp;TEXT(COUNTIF($L$3:L153, "1"), "0"), "")</f>
        <v>IENT-118</v>
      </c>
      <c r="B153" s="77" t="s">
        <v>10</v>
      </c>
      <c r="C153" s="119" t="s">
        <v>665</v>
      </c>
      <c r="D153" s="143"/>
      <c r="E153" s="225"/>
      <c r="F153" s="81"/>
      <c r="G153" s="82" t="s">
        <v>67</v>
      </c>
      <c r="I153" s="110">
        <f>IF(NOT(ISBLANK($B153)),VLOOKUP($B153,specdata,2,FALSE()),"")</f>
        <v>1</v>
      </c>
      <c r="J153" s="110">
        <f>VLOOKUP(G153,AvailabilityData,2,FALSE())</f>
        <v>0</v>
      </c>
      <c r="K153" s="110">
        <f>I153*J153</f>
        <v>0</v>
      </c>
      <c r="L153" s="43">
        <v>1</v>
      </c>
      <c r="N153" s="51" t="s">
        <v>78</v>
      </c>
    </row>
    <row r="154" spans="1:14" ht="31.2" x14ac:dyDescent="0.3">
      <c r="A154" s="213" t="str">
        <f>IF(L154=1,"IENT-"&amp;TEXT(COUNTIF($L$3:L154, "1"), "0"), "")</f>
        <v>IENT-119</v>
      </c>
      <c r="B154" s="83" t="s">
        <v>10</v>
      </c>
      <c r="C154" s="95" t="s">
        <v>666</v>
      </c>
      <c r="D154" s="133"/>
      <c r="E154" s="225"/>
      <c r="F154" s="87"/>
      <c r="G154" s="88" t="s">
        <v>67</v>
      </c>
      <c r="I154" s="110">
        <f>IF(NOT(ISBLANK($B154)),VLOOKUP($B154,specdata,2,FALSE()),"")</f>
        <v>1</v>
      </c>
      <c r="J154" s="110">
        <f>VLOOKUP(G154,AvailabilityData,2,FALSE())</f>
        <v>0</v>
      </c>
      <c r="K154" s="110">
        <f>I154*J154</f>
        <v>0</v>
      </c>
      <c r="L154" s="43">
        <v>1</v>
      </c>
      <c r="N154" s="51" t="s">
        <v>78</v>
      </c>
    </row>
    <row r="155" spans="1:14" ht="30" customHeight="1" x14ac:dyDescent="0.3">
      <c r="A155" s="213" t="str">
        <f>IF(L155=1,"IENT-"&amp;TEXT(COUNTIF($L$3:L155, "1"), "0"), "")</f>
        <v>IENT-120</v>
      </c>
      <c r="B155" s="98" t="s">
        <v>10</v>
      </c>
      <c r="C155" s="95" t="s">
        <v>667</v>
      </c>
      <c r="D155" s="137"/>
      <c r="E155" s="227"/>
      <c r="F155" s="101"/>
      <c r="G155" s="102" t="s">
        <v>67</v>
      </c>
      <c r="I155" s="110">
        <f>IF(NOT(ISBLANK($B155)),VLOOKUP($B155,specdata,2,FALSE()),"")</f>
        <v>1</v>
      </c>
      <c r="J155" s="110">
        <f>VLOOKUP(G155,AvailabilityData,2,FALSE())</f>
        <v>0</v>
      </c>
      <c r="K155" s="110">
        <f>I155*J155</f>
        <v>0</v>
      </c>
      <c r="L155" s="43">
        <v>1</v>
      </c>
      <c r="N155" s="51" t="s">
        <v>78</v>
      </c>
    </row>
    <row r="156" spans="1:14" x14ac:dyDescent="0.3">
      <c r="A156" s="220" t="str">
        <f>IF(L156=1,"IENT-"&amp;TEXT(COUNTIF($L$3:L156, "1"), "0"), "")</f>
        <v/>
      </c>
      <c r="B156" s="53"/>
      <c r="C156" s="144" t="s">
        <v>668</v>
      </c>
      <c r="D156" s="127"/>
      <c r="E156" s="223"/>
      <c r="F156" s="75"/>
      <c r="G156" s="58"/>
    </row>
    <row r="157" spans="1:14" ht="30" customHeight="1" x14ac:dyDescent="0.3">
      <c r="A157" s="213" t="str">
        <f>IF(L157=1,"IENT-"&amp;TEXT(COUNTIF($L$3:L157, "1"), "0"), "")</f>
        <v>IENT-121</v>
      </c>
      <c r="B157" s="77" t="s">
        <v>9</v>
      </c>
      <c r="C157" s="119" t="s">
        <v>669</v>
      </c>
      <c r="D157" s="143"/>
      <c r="E157" s="225"/>
      <c r="F157" s="81"/>
      <c r="G157" s="82" t="s">
        <v>67</v>
      </c>
      <c r="I157" s="110">
        <f t="shared" ref="I157:I161" si="21">IF(NOT(ISBLANK($B157)),VLOOKUP($B157,specdata,2,FALSE()),"")</f>
        <v>5</v>
      </c>
      <c r="J157" s="110">
        <f t="shared" ref="J157:J161" si="22">VLOOKUP(G157,AvailabilityData,2,FALSE())</f>
        <v>0</v>
      </c>
      <c r="K157" s="110">
        <f t="shared" ref="K157:K161" si="23">I157*J157</f>
        <v>0</v>
      </c>
      <c r="L157" s="43">
        <v>1</v>
      </c>
      <c r="N157" s="51" t="s">
        <v>87</v>
      </c>
    </row>
    <row r="158" spans="1:14" ht="31.2" x14ac:dyDescent="0.3">
      <c r="A158" s="213" t="str">
        <f>IF(L158=1,"IENT-"&amp;TEXT(COUNTIF($L$3:L158, "1"), "0"), "")</f>
        <v>IENT-122</v>
      </c>
      <c r="B158" s="83" t="s">
        <v>9</v>
      </c>
      <c r="C158" s="95" t="s">
        <v>670</v>
      </c>
      <c r="D158" s="133"/>
      <c r="E158" s="225"/>
      <c r="F158" s="87"/>
      <c r="G158" s="88" t="s">
        <v>67</v>
      </c>
      <c r="I158" s="110">
        <f t="shared" si="21"/>
        <v>5</v>
      </c>
      <c r="J158" s="110">
        <f t="shared" si="22"/>
        <v>0</v>
      </c>
      <c r="K158" s="110">
        <f t="shared" si="23"/>
        <v>0</v>
      </c>
      <c r="L158" s="43">
        <v>1</v>
      </c>
      <c r="N158" s="51" t="s">
        <v>87</v>
      </c>
    </row>
    <row r="159" spans="1:14" ht="30" customHeight="1" x14ac:dyDescent="0.3">
      <c r="A159" s="213" t="str">
        <f>IF(L159=1,"IENT-"&amp;TEXT(COUNTIF($L$3:L159, "1"), "0"), "")</f>
        <v>IENT-123</v>
      </c>
      <c r="B159" s="83" t="s">
        <v>9</v>
      </c>
      <c r="C159" s="95" t="s">
        <v>671</v>
      </c>
      <c r="D159" s="133"/>
      <c r="E159" s="225"/>
      <c r="F159" s="87"/>
      <c r="G159" s="88" t="s">
        <v>67</v>
      </c>
      <c r="I159" s="110">
        <f t="shared" si="21"/>
        <v>5</v>
      </c>
      <c r="J159" s="110">
        <f t="shared" si="22"/>
        <v>0</v>
      </c>
      <c r="K159" s="110">
        <f t="shared" si="23"/>
        <v>0</v>
      </c>
      <c r="L159" s="43">
        <v>1</v>
      </c>
      <c r="N159" s="51" t="s">
        <v>87</v>
      </c>
    </row>
    <row r="160" spans="1:14" ht="46.8" x14ac:dyDescent="0.3">
      <c r="A160" s="213" t="str">
        <f>IF(L160=1,"IENT-"&amp;TEXT(COUNTIF($L$3:L160, "1"), "0"), "")</f>
        <v>IENT-124</v>
      </c>
      <c r="B160" s="83" t="s">
        <v>9</v>
      </c>
      <c r="C160" s="95" t="s">
        <v>672</v>
      </c>
      <c r="D160" s="133"/>
      <c r="E160" s="225"/>
      <c r="F160" s="87"/>
      <c r="G160" s="88" t="s">
        <v>67</v>
      </c>
      <c r="I160" s="110">
        <f t="shared" si="21"/>
        <v>5</v>
      </c>
      <c r="J160" s="110">
        <f t="shared" si="22"/>
        <v>0</v>
      </c>
      <c r="K160" s="110">
        <f t="shared" si="23"/>
        <v>0</v>
      </c>
      <c r="L160" s="43">
        <v>1</v>
      </c>
      <c r="N160" s="51" t="s">
        <v>87</v>
      </c>
    </row>
    <row r="161" spans="1:14" ht="46.8" x14ac:dyDescent="0.3">
      <c r="A161" s="213" t="str">
        <f>IF(L161=1,"IENT-"&amp;TEXT(COUNTIF($L$3:L161, "1"), "0"), "")</f>
        <v>IENT-125</v>
      </c>
      <c r="B161" s="98" t="s">
        <v>10</v>
      </c>
      <c r="C161" s="95" t="s">
        <v>673</v>
      </c>
      <c r="D161" s="137"/>
      <c r="E161" s="227"/>
      <c r="F161" s="101"/>
      <c r="G161" s="102" t="s">
        <v>67</v>
      </c>
      <c r="I161" s="110">
        <f t="shared" si="21"/>
        <v>1</v>
      </c>
      <c r="J161" s="110">
        <f t="shared" si="22"/>
        <v>0</v>
      </c>
      <c r="K161" s="110">
        <f t="shared" si="23"/>
        <v>0</v>
      </c>
      <c r="L161" s="43">
        <v>1</v>
      </c>
      <c r="N161" s="51" t="s">
        <v>87</v>
      </c>
    </row>
    <row r="162" spans="1:14" x14ac:dyDescent="0.3">
      <c r="A162" s="220" t="str">
        <f>IF(L162=1,"IENT-"&amp;TEXT(COUNTIF($L$3:L162, "1"), "0"), "")</f>
        <v/>
      </c>
      <c r="B162" s="53"/>
      <c r="C162" s="144" t="s">
        <v>674</v>
      </c>
      <c r="D162" s="127"/>
      <c r="E162" s="223"/>
      <c r="F162" s="75"/>
      <c r="G162" s="58"/>
    </row>
    <row r="163" spans="1:14" ht="30" customHeight="1" x14ac:dyDescent="0.3">
      <c r="A163" s="213" t="str">
        <f>IF(L163=1,"IENT-"&amp;TEXT(COUNTIF($L$3:L163, "1"), "0"), "")</f>
        <v>IENT-126</v>
      </c>
      <c r="B163" s="77" t="s">
        <v>10</v>
      </c>
      <c r="C163" s="119" t="s">
        <v>675</v>
      </c>
      <c r="D163" s="143"/>
      <c r="E163" s="225"/>
      <c r="F163" s="81"/>
      <c r="G163" s="82" t="s">
        <v>67</v>
      </c>
      <c r="I163" s="110">
        <f>IF(NOT(ISBLANK($B163)),VLOOKUP($B163,specdata,2,FALSE()),"")</f>
        <v>1</v>
      </c>
      <c r="J163" s="110">
        <f>VLOOKUP(G163,AvailabilityData,2,FALSE())</f>
        <v>0</v>
      </c>
      <c r="K163" s="110">
        <f>I163*J163</f>
        <v>0</v>
      </c>
      <c r="L163" s="43">
        <v>1</v>
      </c>
      <c r="N163" s="51" t="s">
        <v>78</v>
      </c>
    </row>
    <row r="164" spans="1:14" ht="46.8" x14ac:dyDescent="0.3">
      <c r="A164" s="213" t="str">
        <f>IF(L164=1,"IENT-"&amp;TEXT(COUNTIF($L$3:L164, "1"), "0"), "")</f>
        <v>IENT-127</v>
      </c>
      <c r="B164" s="83" t="s">
        <v>10</v>
      </c>
      <c r="C164" s="95" t="s">
        <v>676</v>
      </c>
      <c r="D164" s="133"/>
      <c r="E164" s="225"/>
      <c r="F164" s="87"/>
      <c r="G164" s="88" t="s">
        <v>67</v>
      </c>
      <c r="I164" s="110">
        <f>IF(NOT(ISBLANK($B164)),VLOOKUP($B164,specdata,2,FALSE()),"")</f>
        <v>1</v>
      </c>
      <c r="J164" s="110">
        <f>VLOOKUP(G164,AvailabilityData,2,FALSE())</f>
        <v>0</v>
      </c>
      <c r="K164" s="110">
        <f>I164*J164</f>
        <v>0</v>
      </c>
      <c r="L164" s="43">
        <v>1</v>
      </c>
      <c r="N164" s="51" t="s">
        <v>78</v>
      </c>
    </row>
    <row r="165" spans="1:14" ht="30" customHeight="1" x14ac:dyDescent="0.3">
      <c r="A165" s="213" t="str">
        <f>IF(L165=1,"IENT-"&amp;TEXT(COUNTIF($L$3:L165, "1"), "0"), "")</f>
        <v>IENT-128</v>
      </c>
      <c r="B165" s="83" t="s">
        <v>10</v>
      </c>
      <c r="C165" s="95" t="s">
        <v>677</v>
      </c>
      <c r="D165" s="133"/>
      <c r="E165" s="225"/>
      <c r="F165" s="87"/>
      <c r="G165" s="88" t="s">
        <v>67</v>
      </c>
      <c r="I165" s="110">
        <f>IF(NOT(ISBLANK($B165)),VLOOKUP($B165,specdata,2,FALSE()),"")</f>
        <v>1</v>
      </c>
      <c r="J165" s="110">
        <f>VLOOKUP(G165,AvailabilityData,2,FALSE())</f>
        <v>0</v>
      </c>
      <c r="K165" s="110">
        <f>I165*J165</f>
        <v>0</v>
      </c>
      <c r="L165" s="43">
        <v>1</v>
      </c>
      <c r="N165" s="51" t="s">
        <v>78</v>
      </c>
    </row>
    <row r="166" spans="1:14" ht="46.8" x14ac:dyDescent="0.3">
      <c r="A166" s="213" t="str">
        <f>IF(L166=1,"IENT-"&amp;TEXT(COUNTIF($L$3:L166, "1"), "0"), "")</f>
        <v>IENT-129</v>
      </c>
      <c r="B166" s="83" t="s">
        <v>10</v>
      </c>
      <c r="C166" s="95" t="s">
        <v>678</v>
      </c>
      <c r="D166" s="133"/>
      <c r="E166" s="225"/>
      <c r="F166" s="87"/>
      <c r="G166" s="88" t="s">
        <v>67</v>
      </c>
      <c r="I166" s="110">
        <f>IF(NOT(ISBLANK($B166)),VLOOKUP($B166,specdata,2,FALSE()),"")</f>
        <v>1</v>
      </c>
      <c r="J166" s="110">
        <f>VLOOKUP(G166,AvailabilityData,2,FALSE())</f>
        <v>0</v>
      </c>
      <c r="K166" s="110">
        <f>I166*J166</f>
        <v>0</v>
      </c>
      <c r="L166" s="43">
        <v>1</v>
      </c>
      <c r="N166" s="51" t="s">
        <v>78</v>
      </c>
    </row>
    <row r="167" spans="1:14" ht="31.2" x14ac:dyDescent="0.3">
      <c r="A167" s="213" t="str">
        <f>IF(L167=1,"IENT-"&amp;TEXT(COUNTIF($L$3:L167, "1"), "0"), "")</f>
        <v>IENT-130</v>
      </c>
      <c r="B167" s="98" t="s">
        <v>10</v>
      </c>
      <c r="C167" s="95" t="s">
        <v>679</v>
      </c>
      <c r="D167" s="137"/>
      <c r="E167" s="227"/>
      <c r="F167" s="101"/>
      <c r="G167" s="102" t="s">
        <v>67</v>
      </c>
      <c r="I167" s="110">
        <f>IF(NOT(ISBLANK($B167)),VLOOKUP($B167,specdata,2,FALSE()),"")</f>
        <v>1</v>
      </c>
      <c r="J167" s="110">
        <f>VLOOKUP(G167,AvailabilityData,2,FALSE())</f>
        <v>0</v>
      </c>
      <c r="K167" s="110">
        <f>I167*J167</f>
        <v>0</v>
      </c>
      <c r="L167" s="43">
        <v>1</v>
      </c>
      <c r="N167" s="51" t="s">
        <v>78</v>
      </c>
    </row>
    <row r="168" spans="1:14" x14ac:dyDescent="0.3">
      <c r="A168" s="220" t="str">
        <f>IF(L168=1,"IENT-"&amp;TEXT(COUNTIF($L$3:L168, "1"), "0"), "")</f>
        <v/>
      </c>
      <c r="B168" s="53"/>
      <c r="C168" s="144" t="s">
        <v>680</v>
      </c>
      <c r="D168" s="127"/>
      <c r="E168" s="223"/>
      <c r="F168" s="75"/>
      <c r="G168" s="58"/>
    </row>
    <row r="169" spans="1:14" ht="31.2" x14ac:dyDescent="0.3">
      <c r="A169" s="213" t="str">
        <f>IF(L169=1,"IENT-"&amp;TEXT(COUNTIF($L$3:L169, "1"), "0"), "")</f>
        <v>IENT-131</v>
      </c>
      <c r="B169" s="77" t="s">
        <v>10</v>
      </c>
      <c r="C169" s="119" t="s">
        <v>681</v>
      </c>
      <c r="D169" s="143"/>
      <c r="E169" s="225"/>
      <c r="F169" s="81"/>
      <c r="G169" s="82" t="s">
        <v>67</v>
      </c>
      <c r="I169" s="110">
        <f>IF(NOT(ISBLANK($B169)),VLOOKUP($B169,specdata,2,FALSE()),"")</f>
        <v>1</v>
      </c>
      <c r="J169" s="110">
        <f>VLOOKUP(G169,AvailabilityData,2,FALSE())</f>
        <v>0</v>
      </c>
      <c r="K169" s="110">
        <f>I169*J169</f>
        <v>0</v>
      </c>
      <c r="L169" s="43">
        <v>1</v>
      </c>
      <c r="N169" s="51" t="s">
        <v>78</v>
      </c>
    </row>
    <row r="170" spans="1:14" x14ac:dyDescent="0.3">
      <c r="A170" s="220" t="str">
        <f>IF(L170=1,"IENT-"&amp;TEXT(COUNTIF($L$3:L170, "1"), "0"), "")</f>
        <v/>
      </c>
      <c r="B170" s="53"/>
      <c r="C170" s="144" t="s">
        <v>682</v>
      </c>
      <c r="D170" s="127"/>
      <c r="E170" s="223"/>
      <c r="F170" s="75"/>
      <c r="G170" s="58"/>
    </row>
    <row r="171" spans="1:14" ht="46.8" x14ac:dyDescent="0.3">
      <c r="A171" s="213" t="str">
        <f>IF(L171=1,"IENT-"&amp;TEXT(COUNTIF($L$3:L171, "1"), "0"), "")</f>
        <v>IENT-132</v>
      </c>
      <c r="B171" s="77" t="s">
        <v>10</v>
      </c>
      <c r="C171" s="119" t="s">
        <v>683</v>
      </c>
      <c r="D171" s="143"/>
      <c r="E171" s="225"/>
      <c r="F171" s="81"/>
      <c r="G171" s="82" t="s">
        <v>67</v>
      </c>
      <c r="I171" s="110">
        <f>IF(NOT(ISBLANK($B171)),VLOOKUP($B171,specdata,2,FALSE()),"")</f>
        <v>1</v>
      </c>
      <c r="J171" s="110">
        <f>VLOOKUP(G171,AvailabilityData,2,FALSE())</f>
        <v>0</v>
      </c>
      <c r="K171" s="110">
        <f>I171*J171</f>
        <v>0</v>
      </c>
      <c r="L171" s="43">
        <v>1</v>
      </c>
      <c r="N171" s="51" t="s">
        <v>78</v>
      </c>
    </row>
    <row r="172" spans="1:14" ht="31.2" x14ac:dyDescent="0.3">
      <c r="A172" s="213" t="str">
        <f>IF(L172=1,"IENT-"&amp;TEXT(COUNTIF($L$3:L172, "1"), "0"), "")</f>
        <v>IENT-133</v>
      </c>
      <c r="B172" s="83" t="s">
        <v>10</v>
      </c>
      <c r="C172" s="95" t="s">
        <v>684</v>
      </c>
      <c r="D172" s="133"/>
      <c r="E172" s="225"/>
      <c r="F172" s="87"/>
      <c r="G172" s="88" t="s">
        <v>67</v>
      </c>
      <c r="I172" s="110">
        <f>IF(NOT(ISBLANK($B172)),VLOOKUP($B172,specdata,2,FALSE()),"")</f>
        <v>1</v>
      </c>
      <c r="J172" s="110">
        <f>VLOOKUP(G172,AvailabilityData,2,FALSE())</f>
        <v>0</v>
      </c>
      <c r="K172" s="110">
        <f>I172*J172</f>
        <v>0</v>
      </c>
      <c r="L172" s="43">
        <v>1</v>
      </c>
      <c r="N172" s="51" t="s">
        <v>78</v>
      </c>
    </row>
    <row r="173" spans="1:14" ht="31.2" x14ac:dyDescent="0.3">
      <c r="A173" s="213" t="str">
        <f>IF(L173=1,"IENT-"&amp;TEXT(COUNTIF($L$3:L173, "1"), "0"), "")</f>
        <v>IENT-134</v>
      </c>
      <c r="B173" s="83" t="s">
        <v>10</v>
      </c>
      <c r="C173" s="95" t="s">
        <v>685</v>
      </c>
      <c r="D173" s="133"/>
      <c r="E173" s="225"/>
      <c r="F173" s="87"/>
      <c r="G173" s="88" t="s">
        <v>67</v>
      </c>
      <c r="I173" s="110">
        <f>IF(NOT(ISBLANK($B173)),VLOOKUP($B173,specdata,2,FALSE()),"")</f>
        <v>1</v>
      </c>
      <c r="J173" s="110">
        <f>VLOOKUP(G173,AvailabilityData,2,FALSE())</f>
        <v>0</v>
      </c>
      <c r="K173" s="110">
        <f>I173*J173</f>
        <v>0</v>
      </c>
      <c r="L173" s="43">
        <v>1</v>
      </c>
      <c r="N173" s="51" t="s">
        <v>78</v>
      </c>
    </row>
    <row r="174" spans="1:14" ht="31.2" x14ac:dyDescent="0.3">
      <c r="A174" s="213" t="str">
        <f>IF(L174=1,"IENT-"&amp;TEXT(COUNTIF($L$3:L174, "1"), "0"), "")</f>
        <v>IENT-135</v>
      </c>
      <c r="B174" s="98" t="s">
        <v>10</v>
      </c>
      <c r="C174" s="95" t="s">
        <v>686</v>
      </c>
      <c r="D174" s="137"/>
      <c r="E174" s="227"/>
      <c r="F174" s="101"/>
      <c r="G174" s="102" t="s">
        <v>67</v>
      </c>
      <c r="I174" s="110">
        <f>IF(NOT(ISBLANK($B174)),VLOOKUP($B174,specdata,2,FALSE()),"")</f>
        <v>1</v>
      </c>
      <c r="J174" s="110">
        <f>VLOOKUP(G174,AvailabilityData,2,FALSE())</f>
        <v>0</v>
      </c>
      <c r="K174" s="110">
        <f>I174*J174</f>
        <v>0</v>
      </c>
      <c r="L174" s="43">
        <v>1</v>
      </c>
      <c r="N174" s="51" t="s">
        <v>78</v>
      </c>
    </row>
    <row r="175" spans="1:14" x14ac:dyDescent="0.3">
      <c r="A175" s="220" t="str">
        <f>IF(L175=1,"IENT-"&amp;TEXT(COUNTIF($L$3:L175, "1"), "0"), "")</f>
        <v/>
      </c>
      <c r="B175" s="53"/>
      <c r="C175" s="144" t="s">
        <v>687</v>
      </c>
      <c r="D175" s="127"/>
      <c r="E175" s="223"/>
      <c r="F175" s="75"/>
      <c r="G175" s="58"/>
    </row>
    <row r="176" spans="1:14" ht="62.4" x14ac:dyDescent="0.3">
      <c r="A176" s="213" t="str">
        <f>IF(L176=1,"IENT-"&amp;TEXT(COUNTIF($L$3:L176, "1"), "0"), "")</f>
        <v>IENT-136</v>
      </c>
      <c r="B176" s="98" t="s">
        <v>10</v>
      </c>
      <c r="C176" s="119" t="s">
        <v>688</v>
      </c>
      <c r="D176" s="143"/>
      <c r="E176" s="225"/>
      <c r="F176" s="81"/>
      <c r="G176" s="82" t="s">
        <v>67</v>
      </c>
      <c r="I176" s="110">
        <f>IF(NOT(ISBLANK($B176)),VLOOKUP($B176,specdata,2,FALSE()),"")</f>
        <v>1</v>
      </c>
      <c r="J176" s="110">
        <f>VLOOKUP(G176,AvailabilityData,2,FALSE())</f>
        <v>0</v>
      </c>
      <c r="K176" s="110">
        <f>I176*J176</f>
        <v>0</v>
      </c>
      <c r="L176" s="43">
        <v>1</v>
      </c>
      <c r="N176" s="51" t="s">
        <v>87</v>
      </c>
    </row>
    <row r="177" spans="1:14" ht="93.6" x14ac:dyDescent="0.3">
      <c r="A177" s="239" t="str">
        <f>IF(L177=1,"IENT-"&amp;TEXT(COUNTIF($L$3:L177, "1"), "0"), "")</f>
        <v>IENT-137</v>
      </c>
      <c r="B177" s="83" t="s">
        <v>10</v>
      </c>
      <c r="C177" s="164" t="s">
        <v>689</v>
      </c>
      <c r="D177" s="133"/>
      <c r="E177" s="225"/>
      <c r="F177" s="87"/>
      <c r="G177" s="88" t="s">
        <v>67</v>
      </c>
      <c r="I177" s="110">
        <f>IF(NOT(ISBLANK($B177)),VLOOKUP($B177,specdata,2,FALSE()),"")</f>
        <v>1</v>
      </c>
      <c r="J177" s="110">
        <f>VLOOKUP(G177,AvailabilityData,2,FALSE())</f>
        <v>0</v>
      </c>
      <c r="K177" s="110">
        <f>I177*J177</f>
        <v>0</v>
      </c>
      <c r="L177" s="43">
        <v>1</v>
      </c>
      <c r="N177" s="51" t="s">
        <v>87</v>
      </c>
    </row>
    <row r="178" spans="1:14" x14ac:dyDescent="0.3">
      <c r="A178" s="240" t="str">
        <f>IF(L178=1,"IENT-"&amp;TEXT(COUNTIF($L$3:L178, "1"), "0"), "")</f>
        <v/>
      </c>
      <c r="H178" s="43"/>
    </row>
    <row r="179" spans="1:14" x14ac:dyDescent="0.3">
      <c r="H179" s="43"/>
    </row>
    <row r="180" spans="1:14" x14ac:dyDescent="0.3">
      <c r="H180" s="43"/>
    </row>
    <row r="181" spans="1:14" x14ac:dyDescent="0.3">
      <c r="H181" s="43"/>
    </row>
    <row r="182" spans="1:14" x14ac:dyDescent="0.3">
      <c r="H182" s="43"/>
    </row>
    <row r="183" spans="1:14" x14ac:dyDescent="0.3">
      <c r="H183" s="43"/>
    </row>
    <row r="184" spans="1:14" x14ac:dyDescent="0.3">
      <c r="H184" s="43"/>
    </row>
    <row r="185" spans="1:14" x14ac:dyDescent="0.3">
      <c r="H185" s="43"/>
    </row>
    <row r="186" spans="1:14" x14ac:dyDescent="0.3">
      <c r="H186" s="43"/>
    </row>
    <row r="187" spans="1:14" x14ac:dyDescent="0.3">
      <c r="H187" s="43"/>
    </row>
    <row r="188" spans="1:14" x14ac:dyDescent="0.3">
      <c r="H188" s="43"/>
    </row>
    <row r="189" spans="1:14" x14ac:dyDescent="0.3">
      <c r="H189" s="43"/>
    </row>
    <row r="190" spans="1:14" x14ac:dyDescent="0.3">
      <c r="H190" s="43"/>
    </row>
    <row r="191" spans="1:14" x14ac:dyDescent="0.3">
      <c r="H191" s="43"/>
    </row>
    <row r="192" spans="1:14" x14ac:dyDescent="0.3">
      <c r="H192" s="43"/>
    </row>
    <row r="193" spans="8:8" x14ac:dyDescent="0.3">
      <c r="H193" s="43"/>
    </row>
    <row r="194" spans="8:8" x14ac:dyDescent="0.3">
      <c r="H194" s="43"/>
    </row>
  </sheetData>
  <sheetProtection algorithmName="SHA-512" hashValue="pwKwg3iIxwiOX5/0XHmQHrFckrZ+oYT3Qw6e87AgqtsoF64/lp6l/x6mxmxJn9bqhsHyHEFnY/KTezDGY5N/fg==" saltValue="1QFtD3tpnKLwBKIh26zibA==" spinCount="100000" sheet="1" objects="1" scenarios="1"/>
  <mergeCells count="1">
    <mergeCell ref="Q3:S6"/>
  </mergeCells>
  <conditionalFormatting sqref="B1:B2">
    <cfRule type="cellIs" dxfId="587" priority="7" operator="equal">
      <formula>"Mandatory"</formula>
    </cfRule>
  </conditionalFormatting>
  <conditionalFormatting sqref="B1:B1048576">
    <cfRule type="cellIs" dxfId="586" priority="2" operator="equal">
      <formula>"Minimal"</formula>
    </cfRule>
    <cfRule type="cellIs" dxfId="585" priority="3" operator="equal">
      <formula>"Not Needed"</formula>
    </cfRule>
    <cfRule type="cellIs" dxfId="584" priority="4" operator="equal">
      <formula>"Critical"</formula>
    </cfRule>
    <cfRule type="cellIs" dxfId="583" priority="5" operator="equal">
      <formula>"Extremely Advantageous"</formula>
    </cfRule>
  </conditionalFormatting>
  <conditionalFormatting sqref="G3 G6:G8 G10 G12 G14:G17 G19:G20 G22 G24:G26 G28:G29 G31:G34 G36:G41 G43 G45:G48 G50 G52 G54:G72 G74:G79 G81:G82 G84 G87:G92 G94:G100 G103:G118 G120 G122:G126 G128:G130 G132:G133 G135:G136 G138:G143 G145:G147 G149:G151 G153:G155 G157:G161 G163:G167 G169 G171:G174 G176:G177">
    <cfRule type="cellIs" dxfId="582"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177" xr:uid="{00000000-0002-0000-0700-000000000000}">
      <formula1>SpecType</formula1>
      <formula2>0</formula2>
    </dataValidation>
    <dataValidation type="list" allowBlank="1" showInputMessage="1" showErrorMessage="1" sqref="G3 G6:G8 G10 G12 G14:G17 G19:G20 G22 G24:G26 G28:G29 G31:G34 G36:G41 G43 G45:G48 G50 G52 G54:G72 G74:G79 G81:G82 G84 G87:G92 G94:G100 G103:G118 G120 G122:G126 G128:G130 G132:G133 G135:G136 G138:G143 G145:G147 G149:G151 G153:G155 G157:G161 G163:G167 G169 G171:G174 G176:G177" xr:uid="{00000000-0002-0000-0700-000001000000}">
      <formula1>Availability</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N108"/>
  <sheetViews>
    <sheetView zoomScaleNormal="100" zoomScalePageLayoutView="90" workbookViewId="0"/>
  </sheetViews>
  <sheetFormatPr defaultColWidth="9" defaultRowHeight="15.6" x14ac:dyDescent="0.3"/>
  <cols>
    <col min="1" max="1" width="10.59765625" style="215" customWidth="1"/>
    <col min="2" max="2" width="14.59765625" style="216" customWidth="1"/>
    <col min="3" max="3" width="65.59765625" style="42" customWidth="1"/>
    <col min="4" max="4" width="65.59765625" style="43" customWidth="1"/>
    <col min="5" max="5" width="12.5" style="43" hidden="1" customWidth="1"/>
    <col min="6" max="6" width="13.59765625" style="43" hidden="1" customWidth="1"/>
    <col min="7" max="7" width="30.59765625" style="43" customWidth="1"/>
    <col min="8" max="11" width="8.59765625" style="110" hidden="1" customWidth="1"/>
    <col min="12" max="14" width="0" style="43" hidden="1" customWidth="1"/>
    <col min="15" max="16384" width="9" style="43"/>
  </cols>
  <sheetData>
    <row r="1" spans="1:14" s="51" customFormat="1" ht="105" customHeight="1" x14ac:dyDescent="0.25">
      <c r="A1" s="46" t="s">
        <v>68</v>
      </c>
      <c r="B1" s="46" t="s">
        <v>69</v>
      </c>
      <c r="C1" s="46" t="str">
        <f>'Support Data'!A18</f>
        <v>Functional Requirement</v>
      </c>
      <c r="D1" s="47" t="str">
        <f>'Support Data'!$A$19</f>
        <v>Contractor Work Area</v>
      </c>
      <c r="E1" s="47" t="str">
        <f>'Support Data'!A20</f>
        <v>Def ID</v>
      </c>
      <c r="F1" s="48" t="s">
        <v>44</v>
      </c>
      <c r="G1" s="47" t="str">
        <f>'Support Data'!A22</f>
        <v>Availability</v>
      </c>
      <c r="H1" s="50" t="str">
        <f>'Support Data'!A23</f>
        <v>Summary</v>
      </c>
      <c r="I1" s="50" t="str">
        <f>'Support Data'!A24</f>
        <v>Spec Weight</v>
      </c>
      <c r="J1" s="50" t="str">
        <f>'Support Data'!A25</f>
        <v>Avail Weight</v>
      </c>
      <c r="K1" s="50" t="str">
        <f>'Support Data'!A26</f>
        <v>Score</v>
      </c>
      <c r="L1" s="50" t="s">
        <v>115</v>
      </c>
      <c r="N1" s="50" t="s">
        <v>71</v>
      </c>
    </row>
    <row r="2" spans="1:14" x14ac:dyDescent="0.3">
      <c r="A2" s="241" t="s">
        <v>690</v>
      </c>
      <c r="B2" s="242"/>
      <c r="C2" s="243"/>
      <c r="D2" s="244"/>
      <c r="E2" s="245"/>
      <c r="F2" s="245"/>
      <c r="G2" s="246"/>
      <c r="H2" s="110">
        <f>COUNTA(B3:B91)</f>
        <v>71</v>
      </c>
      <c r="K2" s="110">
        <f>SUM(K3:K91)</f>
        <v>0</v>
      </c>
    </row>
    <row r="3" spans="1:14" x14ac:dyDescent="0.3">
      <c r="A3" s="247"/>
      <c r="B3" s="121"/>
      <c r="C3" s="248" t="s">
        <v>691</v>
      </c>
      <c r="D3" s="123"/>
      <c r="E3" s="222"/>
      <c r="F3" s="125"/>
      <c r="G3" s="246"/>
      <c r="H3" s="44">
        <f>COUNTIF(G:G,"=Select from Drop Down List")</f>
        <v>71</v>
      </c>
    </row>
    <row r="4" spans="1:14" x14ac:dyDescent="0.3">
      <c r="A4" s="249"/>
      <c r="B4" s="53"/>
      <c r="C4" s="126" t="s">
        <v>692</v>
      </c>
      <c r="D4" s="127"/>
      <c r="E4" s="223"/>
      <c r="F4" s="75"/>
      <c r="G4" s="246"/>
      <c r="H4" s="44">
        <f>COUNTIF(G:G,"=Function Available")</f>
        <v>0</v>
      </c>
    </row>
    <row r="5" spans="1:14" ht="31.2" x14ac:dyDescent="0.3">
      <c r="A5" s="250" t="str">
        <f>IF(L5=1,"IOPT-"&amp;TEXT(COUNTIF($L$5:L5, "1"), "0"), "")</f>
        <v>IOPT-1</v>
      </c>
      <c r="B5" s="83" t="s">
        <v>9</v>
      </c>
      <c r="C5" s="140" t="s">
        <v>693</v>
      </c>
      <c r="D5" s="133"/>
      <c r="E5" s="253"/>
      <c r="F5" s="88"/>
      <c r="G5" s="88" t="s">
        <v>67</v>
      </c>
      <c r="H5" s="44">
        <f>COUNTIF(F:G,"=Function Not Available")</f>
        <v>0</v>
      </c>
      <c r="I5" s="110">
        <f t="shared" ref="I5:I15" si="0">IF(NOT(ISBLANK($B5)),VLOOKUP($B5,specdata,2,FALSE()),"")</f>
        <v>5</v>
      </c>
      <c r="J5" s="110">
        <f t="shared" ref="J5:J15" si="1">VLOOKUP(G5,AvailabilityData,2,FALSE())</f>
        <v>0</v>
      </c>
      <c r="K5" s="110">
        <f t="shared" ref="K5:K15" si="2">I5*J5</f>
        <v>0</v>
      </c>
      <c r="L5" s="43">
        <v>1</v>
      </c>
      <c r="N5" s="51" t="s">
        <v>87</v>
      </c>
    </row>
    <row r="6" spans="1:14" ht="30" customHeight="1" x14ac:dyDescent="0.3">
      <c r="A6" s="250" t="str">
        <f>IF(L6=1,"IOPT-"&amp;TEXT(COUNTIF($L$5:L6, "1"), "0"), "")</f>
        <v>IOPT-2</v>
      </c>
      <c r="B6" s="83" t="s">
        <v>10</v>
      </c>
      <c r="C6" s="254" t="s">
        <v>694</v>
      </c>
      <c r="D6" s="133"/>
      <c r="E6" s="253"/>
      <c r="F6" s="88"/>
      <c r="G6" s="88" t="s">
        <v>67</v>
      </c>
      <c r="H6" s="44">
        <f>COUNTIF(G:G,"=Exception")</f>
        <v>0</v>
      </c>
      <c r="I6" s="110">
        <f t="shared" si="0"/>
        <v>1</v>
      </c>
      <c r="J6" s="110">
        <f t="shared" si="1"/>
        <v>0</v>
      </c>
      <c r="K6" s="110">
        <f t="shared" si="2"/>
        <v>0</v>
      </c>
      <c r="L6" s="43">
        <v>1</v>
      </c>
      <c r="N6" s="51" t="s">
        <v>87</v>
      </c>
    </row>
    <row r="7" spans="1:14" ht="30" customHeight="1" x14ac:dyDescent="0.3">
      <c r="A7" s="250" t="str">
        <f>IF(L7=1,"IOPT-"&amp;TEXT(COUNTIF($L$5:L7, "1"), "0"), "")</f>
        <v>IOPT-3</v>
      </c>
      <c r="B7" s="83" t="s">
        <v>10</v>
      </c>
      <c r="C7" s="254" t="s">
        <v>695</v>
      </c>
      <c r="D7" s="133"/>
      <c r="E7" s="253"/>
      <c r="F7" s="88"/>
      <c r="G7" s="88" t="s">
        <v>67</v>
      </c>
      <c r="H7" s="396">
        <f>COUNTIFS(B:B,"=Critical",G:G,"=Select from Drop Down List")</f>
        <v>4</v>
      </c>
      <c r="I7" s="110">
        <f t="shared" si="0"/>
        <v>1</v>
      </c>
      <c r="J7" s="110">
        <f t="shared" si="1"/>
        <v>0</v>
      </c>
      <c r="K7" s="110">
        <f t="shared" si="2"/>
        <v>0</v>
      </c>
      <c r="L7" s="43">
        <v>1</v>
      </c>
      <c r="N7" s="51" t="s">
        <v>87</v>
      </c>
    </row>
    <row r="8" spans="1:14" ht="30" customHeight="1" x14ac:dyDescent="0.3">
      <c r="A8" s="250" t="str">
        <f>IF(L8=1,"IOPT-"&amp;TEXT(COUNTIF($L$5:L8, "1"), "0"), "")</f>
        <v>IOPT-4</v>
      </c>
      <c r="B8" s="83" t="s">
        <v>10</v>
      </c>
      <c r="C8" s="254" t="s">
        <v>696</v>
      </c>
      <c r="D8" s="255"/>
      <c r="E8" s="253"/>
      <c r="F8" s="88"/>
      <c r="G8" s="88" t="s">
        <v>67</v>
      </c>
      <c r="H8" s="396">
        <f>COUNTIFS(B:B,"=Critical",G:G,"=Function Available")</f>
        <v>0</v>
      </c>
      <c r="I8" s="110">
        <f t="shared" si="0"/>
        <v>1</v>
      </c>
      <c r="J8" s="110">
        <f t="shared" si="1"/>
        <v>0</v>
      </c>
      <c r="K8" s="110">
        <f t="shared" si="2"/>
        <v>0</v>
      </c>
      <c r="L8" s="43">
        <v>1</v>
      </c>
      <c r="N8" s="51" t="s">
        <v>87</v>
      </c>
    </row>
    <row r="9" spans="1:14" ht="30" customHeight="1" x14ac:dyDescent="0.3">
      <c r="A9" s="250" t="str">
        <f>IF(L9=1,"IOPT-"&amp;TEXT(COUNTIF($L$5:L9, "1"), "0"), "")</f>
        <v>IOPT-5</v>
      </c>
      <c r="B9" s="83" t="s">
        <v>10</v>
      </c>
      <c r="C9" s="254" t="s">
        <v>697</v>
      </c>
      <c r="D9" s="133"/>
      <c r="E9" s="253"/>
      <c r="F9" s="88"/>
      <c r="G9" s="88" t="s">
        <v>67</v>
      </c>
      <c r="H9" s="396">
        <f>COUNTIFS(B:B,"=Critical",G:G,"=Function Not Available")</f>
        <v>0</v>
      </c>
      <c r="I9" s="110">
        <f t="shared" si="0"/>
        <v>1</v>
      </c>
      <c r="J9" s="110">
        <f t="shared" si="1"/>
        <v>0</v>
      </c>
      <c r="K9" s="110">
        <f t="shared" si="2"/>
        <v>0</v>
      </c>
      <c r="L9" s="43">
        <v>1</v>
      </c>
      <c r="N9" s="51" t="s">
        <v>87</v>
      </c>
    </row>
    <row r="10" spans="1:14" ht="30" customHeight="1" x14ac:dyDescent="0.3">
      <c r="A10" s="250" t="str">
        <f>IF(L10=1,"IOPT-"&amp;TEXT(COUNTIF($L$5:L10, "1"), "0"), "")</f>
        <v>IOPT-6</v>
      </c>
      <c r="B10" s="83" t="s">
        <v>10</v>
      </c>
      <c r="C10" s="254" t="s">
        <v>698</v>
      </c>
      <c r="D10" s="133"/>
      <c r="E10" s="253"/>
      <c r="F10" s="88"/>
      <c r="G10" s="88" t="s">
        <v>67</v>
      </c>
      <c r="H10" s="396">
        <f>COUNTIFS(B:B,"=Critical",G:G,"=Exception")</f>
        <v>0</v>
      </c>
      <c r="I10" s="110">
        <f t="shared" si="0"/>
        <v>1</v>
      </c>
      <c r="J10" s="110">
        <f t="shared" si="1"/>
        <v>0</v>
      </c>
      <c r="K10" s="110">
        <f t="shared" si="2"/>
        <v>0</v>
      </c>
      <c r="L10" s="43">
        <v>1</v>
      </c>
      <c r="N10" s="51" t="s">
        <v>87</v>
      </c>
    </row>
    <row r="11" spans="1:14" ht="30" customHeight="1" x14ac:dyDescent="0.3">
      <c r="A11" s="250" t="str">
        <f>IF(L11=1,"IOPT-"&amp;TEXT(COUNTIF($L$5:L11, "1"), "0"), "")</f>
        <v>IOPT-7</v>
      </c>
      <c r="B11" s="83" t="s">
        <v>10</v>
      </c>
      <c r="C11" s="254" t="s">
        <v>699</v>
      </c>
      <c r="D11" s="133"/>
      <c r="E11" s="253"/>
      <c r="F11" s="88"/>
      <c r="G11" s="88" t="s">
        <v>67</v>
      </c>
      <c r="H11" s="397">
        <f>COUNTIFS(B:B,"=Important",G:G,"=Select from Drop Down List")</f>
        <v>67</v>
      </c>
      <c r="I11" s="110">
        <f t="shared" si="0"/>
        <v>1</v>
      </c>
      <c r="J11" s="110">
        <f t="shared" si="1"/>
        <v>0</v>
      </c>
      <c r="K11" s="110">
        <f t="shared" si="2"/>
        <v>0</v>
      </c>
      <c r="L11" s="43">
        <v>1</v>
      </c>
      <c r="N11" s="51" t="s">
        <v>87</v>
      </c>
    </row>
    <row r="12" spans="1:14" ht="31.2" x14ac:dyDescent="0.3">
      <c r="A12" s="250" t="str">
        <f>IF(L12=1,"IOPT-"&amp;TEXT(COUNTIF($L$5:L12, "1"), "0"), "")</f>
        <v>IOPT-8</v>
      </c>
      <c r="B12" s="83" t="s">
        <v>10</v>
      </c>
      <c r="C12" s="164" t="s">
        <v>700</v>
      </c>
      <c r="D12" s="133"/>
      <c r="E12" s="253"/>
      <c r="F12" s="88"/>
      <c r="G12" s="88" t="s">
        <v>67</v>
      </c>
      <c r="H12" s="397">
        <f>COUNTIFS(B:B,"=Important",G:G,"=Function Available")</f>
        <v>0</v>
      </c>
      <c r="I12" s="110">
        <f t="shared" si="0"/>
        <v>1</v>
      </c>
      <c r="J12" s="110">
        <f t="shared" si="1"/>
        <v>0</v>
      </c>
      <c r="K12" s="110">
        <f t="shared" si="2"/>
        <v>0</v>
      </c>
      <c r="L12" s="43">
        <v>1</v>
      </c>
      <c r="N12" s="51" t="s">
        <v>87</v>
      </c>
    </row>
    <row r="13" spans="1:14" ht="30" customHeight="1" x14ac:dyDescent="0.3">
      <c r="A13" s="250" t="str">
        <f>IF(L13=1,"IOPT-"&amp;TEXT(COUNTIF($L$5:L13, "1"), "0"), "")</f>
        <v>IOPT-9</v>
      </c>
      <c r="B13" s="83" t="s">
        <v>10</v>
      </c>
      <c r="C13" s="164" t="s">
        <v>701</v>
      </c>
      <c r="D13" s="133"/>
      <c r="E13" s="253"/>
      <c r="F13" s="88"/>
      <c r="G13" s="88" t="s">
        <v>67</v>
      </c>
      <c r="H13" s="397">
        <f>COUNTIFS(B:B,"=Important",G:G,"=Function Not Available")</f>
        <v>0</v>
      </c>
      <c r="I13" s="110">
        <f t="shared" si="0"/>
        <v>1</v>
      </c>
      <c r="J13" s="110">
        <f t="shared" si="1"/>
        <v>0</v>
      </c>
      <c r="K13" s="110">
        <f t="shared" si="2"/>
        <v>0</v>
      </c>
      <c r="L13" s="43">
        <v>1</v>
      </c>
      <c r="N13" s="51" t="s">
        <v>87</v>
      </c>
    </row>
    <row r="14" spans="1:14" ht="30" customHeight="1" x14ac:dyDescent="0.3">
      <c r="A14" s="250" t="str">
        <f>IF(L14=1,"IOPT-"&amp;TEXT(COUNTIF($L$5:L14, "1"), "0"), "")</f>
        <v>IOPT-10</v>
      </c>
      <c r="B14" s="83" t="s">
        <v>10</v>
      </c>
      <c r="C14" s="164" t="s">
        <v>702</v>
      </c>
      <c r="D14" s="133"/>
      <c r="E14" s="253"/>
      <c r="F14" s="88"/>
      <c r="G14" s="88" t="s">
        <v>67</v>
      </c>
      <c r="H14" s="397">
        <f>COUNTIFS(B:B,"=Important",G:G,"=Exception")</f>
        <v>0</v>
      </c>
      <c r="I14" s="110">
        <f t="shared" si="0"/>
        <v>1</v>
      </c>
      <c r="J14" s="110">
        <f t="shared" si="1"/>
        <v>0</v>
      </c>
      <c r="K14" s="110">
        <f t="shared" si="2"/>
        <v>0</v>
      </c>
      <c r="L14" s="43">
        <v>1</v>
      </c>
      <c r="N14" s="51" t="s">
        <v>87</v>
      </c>
    </row>
    <row r="15" spans="1:14" ht="30" customHeight="1" x14ac:dyDescent="0.3">
      <c r="A15" s="250" t="str">
        <f>IF(L15=1,"IOPT-"&amp;TEXT(COUNTIF($L$5:L15, "1"), "0"), "")</f>
        <v>IOPT-11</v>
      </c>
      <c r="B15" s="98" t="s">
        <v>10</v>
      </c>
      <c r="C15" s="188" t="s">
        <v>703</v>
      </c>
      <c r="D15" s="137"/>
      <c r="E15" s="214"/>
      <c r="F15" s="102"/>
      <c r="G15" s="102" t="s">
        <v>67</v>
      </c>
      <c r="H15" s="142">
        <f>COUNTIFS(B:B,"=Informational",G:G,"=Select from Drop Down List")</f>
        <v>0</v>
      </c>
      <c r="I15" s="110">
        <f t="shared" si="0"/>
        <v>1</v>
      </c>
      <c r="J15" s="110">
        <f t="shared" si="1"/>
        <v>0</v>
      </c>
      <c r="K15" s="110">
        <f t="shared" si="2"/>
        <v>0</v>
      </c>
      <c r="L15" s="43">
        <v>1</v>
      </c>
      <c r="N15" s="51" t="s">
        <v>87</v>
      </c>
    </row>
    <row r="16" spans="1:14" x14ac:dyDescent="0.3">
      <c r="A16" s="53" t="str">
        <f>IF(L16=1,"IOPT-"&amp;TEXT(COUNTIF($L$5:L16, "1"), "0"), "")</f>
        <v/>
      </c>
      <c r="B16" s="53"/>
      <c r="C16" s="144" t="s">
        <v>704</v>
      </c>
      <c r="D16" s="127"/>
      <c r="E16" s="223"/>
      <c r="F16" s="75"/>
      <c r="G16" s="246"/>
      <c r="H16" s="142">
        <f>COUNTIFS(B:B,"=Informational",G:G,"=Function Available")</f>
        <v>0</v>
      </c>
    </row>
    <row r="17" spans="1:14" ht="46.8" x14ac:dyDescent="0.3">
      <c r="A17" s="250" t="str">
        <f>IF(L17=1,"IOPT-"&amp;TEXT(COUNTIF($L$5:L17, "1"), "0"), "")</f>
        <v>IOPT-12</v>
      </c>
      <c r="B17" s="112" t="s">
        <v>10</v>
      </c>
      <c r="C17" s="119" t="s">
        <v>705</v>
      </c>
      <c r="D17" s="130"/>
      <c r="E17" s="227"/>
      <c r="F17" s="116"/>
      <c r="G17" s="117" t="s">
        <v>67</v>
      </c>
      <c r="H17" s="142">
        <f>COUNTIFS(B:B,"=Informational",G:G,"=Function Not Available")</f>
        <v>0</v>
      </c>
      <c r="I17" s="110">
        <f>IF(NOT(ISBLANK($B17)),VLOOKUP($B17,specdata,2,FALSE()),"")</f>
        <v>1</v>
      </c>
      <c r="J17" s="110">
        <f>VLOOKUP(G17,AvailabilityData,2,FALSE())</f>
        <v>0</v>
      </c>
      <c r="K17" s="110">
        <f>I17*J17</f>
        <v>0</v>
      </c>
      <c r="L17" s="43">
        <v>1</v>
      </c>
      <c r="N17" s="51" t="s">
        <v>78</v>
      </c>
    </row>
    <row r="18" spans="1:14" x14ac:dyDescent="0.3">
      <c r="A18" s="53" t="str">
        <f>IF(L18=1,"IOPT-"&amp;TEXT(COUNTIF($L$5:L18, "1"), "0"), "")</f>
        <v/>
      </c>
      <c r="B18" s="53"/>
      <c r="C18" s="144" t="s">
        <v>706</v>
      </c>
      <c r="D18" s="127"/>
      <c r="E18" s="223"/>
      <c r="F18" s="75"/>
      <c r="G18" s="246"/>
      <c r="H18" s="142">
        <f>COUNTIFS(B:B,"=Informational",G:G,"=Exception")</f>
        <v>0</v>
      </c>
    </row>
    <row r="19" spans="1:14" ht="46.8" x14ac:dyDescent="0.3">
      <c r="A19" s="250" t="str">
        <f>IF(L19=1,"IOPT-"&amp;TEXT(COUNTIF($L$5:L19, "1"), "0"), "")</f>
        <v>IOPT-13</v>
      </c>
      <c r="B19" s="77" t="s">
        <v>10</v>
      </c>
      <c r="C19" s="119" t="s">
        <v>707</v>
      </c>
      <c r="D19" s="143"/>
      <c r="E19" s="225"/>
      <c r="F19" s="81"/>
      <c r="G19" s="82" t="s">
        <v>67</v>
      </c>
      <c r="I19" s="110">
        <f t="shared" ref="I19:I27" si="3">IF(NOT(ISBLANK($B19)),VLOOKUP($B19,specdata,2,FALSE()),"")</f>
        <v>1</v>
      </c>
      <c r="J19" s="110">
        <f t="shared" ref="J19:J27" si="4">VLOOKUP(G19,AvailabilityData,2,FALSE())</f>
        <v>0</v>
      </c>
      <c r="K19" s="110">
        <f t="shared" ref="K19:K27" si="5">I19*J19</f>
        <v>0</v>
      </c>
      <c r="L19" s="43">
        <v>1</v>
      </c>
      <c r="N19" s="51" t="s">
        <v>78</v>
      </c>
    </row>
    <row r="20" spans="1:14" ht="78" x14ac:dyDescent="0.3">
      <c r="A20" s="250" t="str">
        <f>IF(L20=1,"IOPT-"&amp;TEXT(COUNTIF($L$5:L20, "1"), "0"), "")</f>
        <v>IOPT-14</v>
      </c>
      <c r="B20" s="83" t="s">
        <v>10</v>
      </c>
      <c r="C20" s="95" t="s">
        <v>708</v>
      </c>
      <c r="D20" s="133"/>
      <c r="E20" s="225"/>
      <c r="F20" s="87"/>
      <c r="G20" s="88" t="s">
        <v>67</v>
      </c>
      <c r="I20" s="110">
        <f t="shared" si="3"/>
        <v>1</v>
      </c>
      <c r="J20" s="110">
        <f t="shared" si="4"/>
        <v>0</v>
      </c>
      <c r="K20" s="110">
        <f t="shared" si="5"/>
        <v>0</v>
      </c>
      <c r="L20" s="43">
        <v>1</v>
      </c>
      <c r="N20" s="51" t="s">
        <v>78</v>
      </c>
    </row>
    <row r="21" spans="1:14" ht="30" customHeight="1" x14ac:dyDescent="0.3">
      <c r="A21" s="250" t="str">
        <f>IF(L21=1,"IOPT-"&amp;TEXT(COUNTIF($L$5:L21, "1"), "0"), "")</f>
        <v>IOPT-15</v>
      </c>
      <c r="B21" s="83" t="s">
        <v>10</v>
      </c>
      <c r="C21" s="95" t="s">
        <v>709</v>
      </c>
      <c r="D21" s="133"/>
      <c r="E21" s="225"/>
      <c r="F21" s="87"/>
      <c r="G21" s="88" t="s">
        <v>67</v>
      </c>
      <c r="I21" s="110">
        <f t="shared" si="3"/>
        <v>1</v>
      </c>
      <c r="J21" s="110">
        <f t="shared" si="4"/>
        <v>0</v>
      </c>
      <c r="K21" s="110">
        <f t="shared" si="5"/>
        <v>0</v>
      </c>
      <c r="L21" s="43">
        <v>1</v>
      </c>
      <c r="N21" s="51" t="s">
        <v>78</v>
      </c>
    </row>
    <row r="22" spans="1:14" ht="31.2" x14ac:dyDescent="0.3">
      <c r="A22" s="250" t="str">
        <f>IF(L22=1,"IOPT-"&amp;TEXT(COUNTIF($L$5:L22, "1"), "0"), "")</f>
        <v>IOPT-16</v>
      </c>
      <c r="B22" s="83" t="s">
        <v>10</v>
      </c>
      <c r="C22" s="95" t="s">
        <v>710</v>
      </c>
      <c r="D22" s="133"/>
      <c r="E22" s="225"/>
      <c r="F22" s="87"/>
      <c r="G22" s="88" t="s">
        <v>67</v>
      </c>
      <c r="I22" s="110">
        <f t="shared" si="3"/>
        <v>1</v>
      </c>
      <c r="J22" s="110">
        <f t="shared" si="4"/>
        <v>0</v>
      </c>
      <c r="K22" s="110">
        <f t="shared" si="5"/>
        <v>0</v>
      </c>
      <c r="L22" s="43">
        <v>1</v>
      </c>
      <c r="N22" s="51" t="s">
        <v>78</v>
      </c>
    </row>
    <row r="23" spans="1:14" ht="30" customHeight="1" x14ac:dyDescent="0.3">
      <c r="A23" s="250" t="str">
        <f>IF(L23=1,"IOPT-"&amp;TEXT(COUNTIF($L$5:L23, "1"), "0"), "")</f>
        <v>IOPT-17</v>
      </c>
      <c r="B23" s="83" t="s">
        <v>10</v>
      </c>
      <c r="C23" s="95" t="s">
        <v>711</v>
      </c>
      <c r="D23" s="133"/>
      <c r="E23" s="225"/>
      <c r="F23" s="87"/>
      <c r="G23" s="88" t="s">
        <v>67</v>
      </c>
      <c r="I23" s="110">
        <f t="shared" si="3"/>
        <v>1</v>
      </c>
      <c r="J23" s="110">
        <f t="shared" si="4"/>
        <v>0</v>
      </c>
      <c r="K23" s="110">
        <f t="shared" si="5"/>
        <v>0</v>
      </c>
      <c r="L23" s="43">
        <v>1</v>
      </c>
      <c r="N23" s="51" t="s">
        <v>78</v>
      </c>
    </row>
    <row r="24" spans="1:14" ht="62.4" x14ac:dyDescent="0.3">
      <c r="A24" s="250" t="str">
        <f>IF(L24=1,"IOPT-"&amp;TEXT(COUNTIF($L$5:L24, "1"), "0"), "")</f>
        <v>IOPT-18</v>
      </c>
      <c r="B24" s="83" t="s">
        <v>10</v>
      </c>
      <c r="C24" s="95" t="s">
        <v>712</v>
      </c>
      <c r="D24" s="133"/>
      <c r="E24" s="225"/>
      <c r="F24" s="87"/>
      <c r="G24" s="88" t="s">
        <v>67</v>
      </c>
      <c r="I24" s="110">
        <f t="shared" si="3"/>
        <v>1</v>
      </c>
      <c r="J24" s="110">
        <f t="shared" si="4"/>
        <v>0</v>
      </c>
      <c r="K24" s="110">
        <f t="shared" si="5"/>
        <v>0</v>
      </c>
      <c r="L24" s="43">
        <v>1</v>
      </c>
      <c r="N24" s="51" t="s">
        <v>78</v>
      </c>
    </row>
    <row r="25" spans="1:14" ht="30" customHeight="1" x14ac:dyDescent="0.3">
      <c r="A25" s="250" t="str">
        <f>IF(L25=1,"IOPT-"&amp;TEXT(COUNTIF($L$5:L25, "1"), "0"), "")</f>
        <v>IOPT-19</v>
      </c>
      <c r="B25" s="83" t="s">
        <v>10</v>
      </c>
      <c r="C25" s="164" t="s">
        <v>713</v>
      </c>
      <c r="D25" s="133"/>
      <c r="E25" s="253"/>
      <c r="F25" s="88"/>
      <c r="G25" s="102" t="s">
        <v>67</v>
      </c>
      <c r="I25" s="110">
        <f t="shared" si="3"/>
        <v>1</v>
      </c>
      <c r="J25" s="110">
        <f t="shared" si="4"/>
        <v>0</v>
      </c>
      <c r="K25" s="110">
        <f t="shared" si="5"/>
        <v>0</v>
      </c>
      <c r="L25" s="43">
        <v>1</v>
      </c>
      <c r="N25" s="51" t="s">
        <v>78</v>
      </c>
    </row>
    <row r="26" spans="1:14" ht="62.4" x14ac:dyDescent="0.3">
      <c r="A26" s="250" t="str">
        <f>IF(L26=1,"IOPT-"&amp;TEXT(COUNTIF($L$5:L26, "1"), "0"), "")</f>
        <v>IOPT-20</v>
      </c>
      <c r="B26" s="83" t="s">
        <v>10</v>
      </c>
      <c r="C26" s="106" t="s">
        <v>714</v>
      </c>
      <c r="D26" s="133"/>
      <c r="E26" s="253"/>
      <c r="F26" s="88"/>
      <c r="G26" s="102" t="s">
        <v>67</v>
      </c>
      <c r="I26" s="110">
        <f t="shared" si="3"/>
        <v>1</v>
      </c>
      <c r="J26" s="110">
        <f t="shared" si="4"/>
        <v>0</v>
      </c>
      <c r="K26" s="110">
        <f t="shared" si="5"/>
        <v>0</v>
      </c>
      <c r="L26" s="43">
        <v>1</v>
      </c>
      <c r="N26" s="51" t="s">
        <v>78</v>
      </c>
    </row>
    <row r="27" spans="1:14" ht="62.4" x14ac:dyDescent="0.3">
      <c r="A27" s="250" t="str">
        <f>IF(L27=1,"IOPT-"&amp;TEXT(COUNTIF($L$5:L27, "1"), "0"), "")</f>
        <v>IOPT-21</v>
      </c>
      <c r="B27" s="98" t="s">
        <v>10</v>
      </c>
      <c r="C27" s="95" t="s">
        <v>715</v>
      </c>
      <c r="D27" s="137"/>
      <c r="E27" s="214"/>
      <c r="F27" s="102"/>
      <c r="G27" s="117" t="s">
        <v>67</v>
      </c>
      <c r="I27" s="110">
        <f t="shared" si="3"/>
        <v>1</v>
      </c>
      <c r="J27" s="110">
        <f t="shared" si="4"/>
        <v>0</v>
      </c>
      <c r="K27" s="110">
        <f t="shared" si="5"/>
        <v>0</v>
      </c>
      <c r="L27" s="43">
        <v>1</v>
      </c>
      <c r="N27" s="51" t="s">
        <v>78</v>
      </c>
    </row>
    <row r="28" spans="1:14" ht="46.8" x14ac:dyDescent="0.3">
      <c r="A28" s="53" t="str">
        <f>IF(L28=1,"IOPT-"&amp;TEXT(COUNTIF($L$5:L28, "1"), "0"), "")</f>
        <v/>
      </c>
      <c r="B28" s="53"/>
      <c r="C28" s="126" t="s">
        <v>716</v>
      </c>
      <c r="D28" s="127"/>
      <c r="E28" s="223"/>
      <c r="F28" s="75"/>
      <c r="G28" s="246"/>
    </row>
    <row r="29" spans="1:14" ht="30" customHeight="1" x14ac:dyDescent="0.3">
      <c r="A29" s="250" t="str">
        <f>IF(L29=1,"IOPT-"&amp;TEXT(COUNTIF($L$5:L29, "1"), "0"), "")</f>
        <v>IOPT-22</v>
      </c>
      <c r="B29" s="77" t="s">
        <v>10</v>
      </c>
      <c r="C29" s="251" t="s">
        <v>717</v>
      </c>
      <c r="D29" s="143"/>
      <c r="E29" s="252"/>
      <c r="F29" s="82"/>
      <c r="G29" s="117" t="s">
        <v>67</v>
      </c>
      <c r="I29" s="110">
        <f>IF(NOT(ISBLANK($B29)),VLOOKUP($B29,specdata,2,FALSE()),"")</f>
        <v>1</v>
      </c>
      <c r="J29" s="110">
        <f>VLOOKUP(G29,AvailabilityData,2,FALSE())</f>
        <v>0</v>
      </c>
      <c r="K29" s="110">
        <f>I29*J29</f>
        <v>0</v>
      </c>
      <c r="L29" s="43">
        <v>1</v>
      </c>
      <c r="N29" s="51" t="s">
        <v>78</v>
      </c>
    </row>
    <row r="30" spans="1:14" ht="30" customHeight="1" x14ac:dyDescent="0.3">
      <c r="A30" s="250" t="str">
        <f>IF(L30=1,"IOPT-"&amp;TEXT(COUNTIF($L$5:L30, "1"), "0"), "")</f>
        <v>IOPT-23</v>
      </c>
      <c r="B30" s="83" t="s">
        <v>10</v>
      </c>
      <c r="C30" s="140" t="s">
        <v>718</v>
      </c>
      <c r="D30" s="133"/>
      <c r="E30" s="253"/>
      <c r="F30" s="88"/>
      <c r="G30" s="102" t="s">
        <v>67</v>
      </c>
      <c r="I30" s="110">
        <f>IF(NOT(ISBLANK($B30)),VLOOKUP($B30,specdata,2,FALSE()),"")</f>
        <v>1</v>
      </c>
      <c r="J30" s="110">
        <f>VLOOKUP(G30,AvailabilityData,2,FALSE())</f>
        <v>0</v>
      </c>
      <c r="K30" s="110">
        <f>I30*J30</f>
        <v>0</v>
      </c>
      <c r="L30" s="43">
        <v>1</v>
      </c>
      <c r="N30" s="51" t="s">
        <v>78</v>
      </c>
    </row>
    <row r="31" spans="1:14" ht="30" customHeight="1" x14ac:dyDescent="0.3">
      <c r="A31" s="250" t="str">
        <f>IF(L31=1,"IOPT-"&amp;TEXT(COUNTIF($L$5:L31, "1"), "0"), "")</f>
        <v>IOPT-24</v>
      </c>
      <c r="B31" s="77" t="s">
        <v>10</v>
      </c>
      <c r="C31" s="256" t="s">
        <v>719</v>
      </c>
      <c r="D31" s="143"/>
      <c r="E31" s="225"/>
      <c r="F31" s="81"/>
      <c r="G31" s="82" t="s">
        <v>67</v>
      </c>
      <c r="I31" s="110">
        <f>IF(NOT(ISBLANK($B31)),VLOOKUP($B31,specdata,2,FALSE()),"")</f>
        <v>1</v>
      </c>
      <c r="J31" s="110">
        <f>VLOOKUP(G31,AvailabilityData,2,FALSE())</f>
        <v>0</v>
      </c>
      <c r="K31" s="110">
        <f>I31*J31</f>
        <v>0</v>
      </c>
      <c r="L31" s="43">
        <v>1</v>
      </c>
      <c r="N31" s="51" t="s">
        <v>78</v>
      </c>
    </row>
    <row r="32" spans="1:14" ht="30" customHeight="1" x14ac:dyDescent="0.3">
      <c r="A32" s="250" t="str">
        <f>IF(L32=1,"IOPT-"&amp;TEXT(COUNTIF($L$5:L32, "1"), "0"), "")</f>
        <v>IOPT-25</v>
      </c>
      <c r="B32" s="83" t="s">
        <v>10</v>
      </c>
      <c r="C32" s="78" t="s">
        <v>720</v>
      </c>
      <c r="D32" s="133"/>
      <c r="E32" s="225"/>
      <c r="F32" s="87"/>
      <c r="G32" s="88" t="s">
        <v>67</v>
      </c>
      <c r="I32" s="110">
        <f>IF(NOT(ISBLANK($B32)),VLOOKUP($B32,specdata,2,FALSE()),"")</f>
        <v>1</v>
      </c>
      <c r="J32" s="110">
        <f>VLOOKUP(G32,AvailabilityData,2,FALSE())</f>
        <v>0</v>
      </c>
      <c r="K32" s="110">
        <f>I32*J32</f>
        <v>0</v>
      </c>
      <c r="L32" s="43">
        <v>1</v>
      </c>
      <c r="N32" s="51" t="s">
        <v>78</v>
      </c>
    </row>
    <row r="33" spans="1:14" ht="30" customHeight="1" x14ac:dyDescent="0.3">
      <c r="A33" s="250" t="str">
        <f>IF(L33=1,"IOPT-"&amp;TEXT(COUNTIF($L$5:L33, "1"), "0"), "")</f>
        <v>IOPT-26</v>
      </c>
      <c r="B33" s="98" t="s">
        <v>10</v>
      </c>
      <c r="C33" s="95" t="s">
        <v>721</v>
      </c>
      <c r="D33" s="137"/>
      <c r="E33" s="227"/>
      <c r="F33" s="101"/>
      <c r="G33" s="102" t="s">
        <v>67</v>
      </c>
      <c r="I33" s="110">
        <f>IF(NOT(ISBLANK($B33)),VLOOKUP($B33,specdata,2,FALSE()),"")</f>
        <v>1</v>
      </c>
      <c r="J33" s="110">
        <f>VLOOKUP(G33,AvailabilityData,2,FALSE())</f>
        <v>0</v>
      </c>
      <c r="K33" s="110">
        <f>I33*J33</f>
        <v>0</v>
      </c>
      <c r="L33" s="43">
        <v>1</v>
      </c>
      <c r="N33" s="51" t="s">
        <v>78</v>
      </c>
    </row>
    <row r="34" spans="1:14" x14ac:dyDescent="0.3">
      <c r="A34" s="53" t="str">
        <f>IF(L34=1,"IOPT-"&amp;TEXT(COUNTIF($L$5:L34, "1"), "0"), "")</f>
        <v/>
      </c>
      <c r="B34" s="121"/>
      <c r="C34" s="153" t="s">
        <v>722</v>
      </c>
      <c r="D34" s="123"/>
      <c r="E34" s="222"/>
      <c r="F34" s="125"/>
      <c r="G34" s="246"/>
    </row>
    <row r="35" spans="1:14" ht="62.4" x14ac:dyDescent="0.3">
      <c r="A35" s="250" t="str">
        <f>IF(L35=1,"IOPT-"&amp;TEXT(COUNTIF($L$5:L35, "1"), "0"), "")</f>
        <v>IOPT-27</v>
      </c>
      <c r="B35" s="83" t="s">
        <v>10</v>
      </c>
      <c r="C35" s="164" t="s">
        <v>723</v>
      </c>
      <c r="D35" s="133"/>
      <c r="E35" s="253"/>
      <c r="F35" s="88"/>
      <c r="G35" s="88" t="s">
        <v>67</v>
      </c>
      <c r="I35" s="110">
        <f>IF(NOT(ISBLANK($B35)),VLOOKUP($B35,specdata,2,FALSE()),"")</f>
        <v>1</v>
      </c>
      <c r="J35" s="110">
        <f>VLOOKUP(G35,AvailabilityData,2,FALSE())</f>
        <v>0</v>
      </c>
      <c r="K35" s="110">
        <f>I35*J35</f>
        <v>0</v>
      </c>
      <c r="L35" s="43">
        <v>1</v>
      </c>
      <c r="N35" s="51" t="s">
        <v>78</v>
      </c>
    </row>
    <row r="36" spans="1:14" ht="46.8" x14ac:dyDescent="0.3">
      <c r="A36" s="250" t="str">
        <f>IF(L36=1,"IOPT-"&amp;TEXT(COUNTIF($L$5:L36, "1"), "0"), "")</f>
        <v>IOPT-28</v>
      </c>
      <c r="B36" s="98" t="s">
        <v>10</v>
      </c>
      <c r="C36" s="95" t="s">
        <v>724</v>
      </c>
      <c r="D36" s="137"/>
      <c r="E36" s="214"/>
      <c r="F36" s="102"/>
      <c r="G36" s="102" t="s">
        <v>67</v>
      </c>
      <c r="I36" s="110">
        <f>IF(NOT(ISBLANK($B36)),VLOOKUP($B36,specdata,2,FALSE()),"")</f>
        <v>1</v>
      </c>
      <c r="J36" s="110">
        <f>VLOOKUP(G36,AvailabilityData,2,FALSE())</f>
        <v>0</v>
      </c>
      <c r="K36" s="110">
        <f>I36*J36</f>
        <v>0</v>
      </c>
      <c r="L36" s="43">
        <v>1</v>
      </c>
      <c r="N36" s="51" t="s">
        <v>78</v>
      </c>
    </row>
    <row r="37" spans="1:14" x14ac:dyDescent="0.3">
      <c r="A37" s="53" t="str">
        <f>IF(L37=1,"IOPT-"&amp;TEXT(COUNTIF($L$5:L37, "1"), "0"), "")</f>
        <v/>
      </c>
      <c r="B37" s="53"/>
      <c r="C37" s="144" t="s">
        <v>725</v>
      </c>
      <c r="D37" s="127"/>
      <c r="E37" s="223"/>
      <c r="F37" s="75"/>
      <c r="G37" s="246"/>
    </row>
    <row r="38" spans="1:14" ht="30" customHeight="1" x14ac:dyDescent="0.3">
      <c r="A38" s="250" t="str">
        <f>IF(L38=1,"IOPT-"&amp;TEXT(COUNTIF($L$5:L38, "1"), "0"), "")</f>
        <v>IOPT-29</v>
      </c>
      <c r="B38" s="77" t="s">
        <v>10</v>
      </c>
      <c r="C38" s="257" t="s">
        <v>726</v>
      </c>
      <c r="D38" s="143"/>
      <c r="E38" s="252"/>
      <c r="F38" s="82"/>
      <c r="G38" s="82" t="s">
        <v>67</v>
      </c>
      <c r="I38" s="110">
        <f t="shared" ref="I38:I52" si="6">IF(NOT(ISBLANK($B38)),VLOOKUP($B38,specdata,2,FALSE()),"")</f>
        <v>1</v>
      </c>
      <c r="J38" s="110">
        <f t="shared" ref="J38:J52" si="7">VLOOKUP(G38,AvailabilityData,2,FALSE())</f>
        <v>0</v>
      </c>
      <c r="K38" s="110">
        <f t="shared" ref="K38:K52" si="8">I38*J38</f>
        <v>0</v>
      </c>
      <c r="L38" s="43">
        <v>1</v>
      </c>
      <c r="N38" s="51" t="s">
        <v>78</v>
      </c>
    </row>
    <row r="39" spans="1:14" ht="30" customHeight="1" x14ac:dyDescent="0.3">
      <c r="A39" s="250" t="str">
        <f>IF(L39=1,"IOPT-"&amp;TEXT(COUNTIF($L$5:L39, "1"), "0"), "")</f>
        <v>IOPT-30</v>
      </c>
      <c r="B39" s="83" t="s">
        <v>10</v>
      </c>
      <c r="C39" s="258" t="s">
        <v>727</v>
      </c>
      <c r="D39" s="133"/>
      <c r="E39" s="253"/>
      <c r="F39" s="88"/>
      <c r="G39" s="88" t="s">
        <v>67</v>
      </c>
      <c r="I39" s="110">
        <f t="shared" si="6"/>
        <v>1</v>
      </c>
      <c r="J39" s="110">
        <f t="shared" si="7"/>
        <v>0</v>
      </c>
      <c r="K39" s="110">
        <f t="shared" si="8"/>
        <v>0</v>
      </c>
      <c r="L39" s="43">
        <v>1</v>
      </c>
      <c r="N39" s="51" t="s">
        <v>78</v>
      </c>
    </row>
    <row r="40" spans="1:14" ht="31.2" x14ac:dyDescent="0.3">
      <c r="A40" s="250" t="str">
        <f>IF(L40=1,"IOPT-"&amp;TEXT(COUNTIF($L$5:L40, "1"), "0"), "")</f>
        <v>IOPT-31</v>
      </c>
      <c r="B40" s="77" t="s">
        <v>10</v>
      </c>
      <c r="C40" s="161" t="s">
        <v>728</v>
      </c>
      <c r="D40" s="143"/>
      <c r="E40" s="225"/>
      <c r="F40" s="81"/>
      <c r="G40" s="82" t="s">
        <v>67</v>
      </c>
      <c r="I40" s="110">
        <f t="shared" si="6"/>
        <v>1</v>
      </c>
      <c r="J40" s="110">
        <f t="shared" si="7"/>
        <v>0</v>
      </c>
      <c r="K40" s="110">
        <f t="shared" si="8"/>
        <v>0</v>
      </c>
      <c r="L40" s="43">
        <v>1</v>
      </c>
      <c r="N40" s="51" t="s">
        <v>78</v>
      </c>
    </row>
    <row r="41" spans="1:14" ht="30" customHeight="1" x14ac:dyDescent="0.3">
      <c r="A41" s="250" t="str">
        <f>IF(L41=1,"IOPT-"&amp;TEXT(COUNTIF($L$5:L41, "1"), "0"), "")</f>
        <v>IOPT-32</v>
      </c>
      <c r="B41" s="83" t="s">
        <v>10</v>
      </c>
      <c r="C41" s="188" t="s">
        <v>729</v>
      </c>
      <c r="D41" s="133"/>
      <c r="E41" s="225"/>
      <c r="F41" s="87"/>
      <c r="G41" s="88" t="s">
        <v>67</v>
      </c>
      <c r="I41" s="110">
        <f t="shared" si="6"/>
        <v>1</v>
      </c>
      <c r="J41" s="110">
        <f t="shared" si="7"/>
        <v>0</v>
      </c>
      <c r="K41" s="110">
        <f t="shared" si="8"/>
        <v>0</v>
      </c>
      <c r="L41" s="43">
        <v>1</v>
      </c>
      <c r="N41" s="51" t="s">
        <v>78</v>
      </c>
    </row>
    <row r="42" spans="1:14" ht="30" customHeight="1" x14ac:dyDescent="0.3">
      <c r="A42" s="250" t="str">
        <f>IF(L42=1,"IOPT-"&amp;TEXT(COUNTIF($L$5:L42, "1"), "0"), "")</f>
        <v>IOPT-33</v>
      </c>
      <c r="B42" s="83" t="s">
        <v>10</v>
      </c>
      <c r="C42" s="106" t="s">
        <v>730</v>
      </c>
      <c r="D42" s="133"/>
      <c r="E42" s="253"/>
      <c r="F42" s="88"/>
      <c r="G42" s="88" t="s">
        <v>67</v>
      </c>
      <c r="I42" s="110">
        <f t="shared" si="6"/>
        <v>1</v>
      </c>
      <c r="J42" s="110">
        <f t="shared" si="7"/>
        <v>0</v>
      </c>
      <c r="K42" s="110">
        <f t="shared" si="8"/>
        <v>0</v>
      </c>
      <c r="L42" s="43">
        <v>1</v>
      </c>
      <c r="N42" s="51" t="s">
        <v>78</v>
      </c>
    </row>
    <row r="43" spans="1:14" ht="30" customHeight="1" x14ac:dyDescent="0.3">
      <c r="A43" s="250" t="str">
        <f>IF(L43=1,"IOPT-"&amp;TEXT(COUNTIF($L$5:L43, "1"), "0"), "")</f>
        <v>IOPT-34</v>
      </c>
      <c r="B43" s="83" t="s">
        <v>10</v>
      </c>
      <c r="C43" s="106" t="s">
        <v>731</v>
      </c>
      <c r="D43" s="133"/>
      <c r="E43" s="253"/>
      <c r="F43" s="88"/>
      <c r="G43" s="88" t="s">
        <v>67</v>
      </c>
      <c r="I43" s="110">
        <f t="shared" si="6"/>
        <v>1</v>
      </c>
      <c r="J43" s="110">
        <f t="shared" si="7"/>
        <v>0</v>
      </c>
      <c r="K43" s="110">
        <f t="shared" si="8"/>
        <v>0</v>
      </c>
      <c r="L43" s="43">
        <v>1</v>
      </c>
      <c r="N43" s="51" t="s">
        <v>78</v>
      </c>
    </row>
    <row r="44" spans="1:14" ht="46.8" x14ac:dyDescent="0.3">
      <c r="A44" s="250" t="str">
        <f>IF(L44=1,"IOPT-"&amp;TEXT(COUNTIF($L$5:L44, "1"), "0"), "")</f>
        <v>IOPT-35</v>
      </c>
      <c r="B44" s="83" t="s">
        <v>10</v>
      </c>
      <c r="C44" s="106" t="s">
        <v>732</v>
      </c>
      <c r="D44" s="133"/>
      <c r="E44" s="253"/>
      <c r="F44" s="88"/>
      <c r="G44" s="88" t="s">
        <v>67</v>
      </c>
      <c r="I44" s="110">
        <f t="shared" si="6"/>
        <v>1</v>
      </c>
      <c r="J44" s="110">
        <f t="shared" si="7"/>
        <v>0</v>
      </c>
      <c r="K44" s="110">
        <f t="shared" si="8"/>
        <v>0</v>
      </c>
      <c r="L44" s="43">
        <v>1</v>
      </c>
      <c r="N44" s="51" t="s">
        <v>78</v>
      </c>
    </row>
    <row r="45" spans="1:14" ht="62.4" x14ac:dyDescent="0.3">
      <c r="A45" s="250" t="str">
        <f>IF(L45=1,"IOPT-"&amp;TEXT(COUNTIF($L$5:L45, "1"), "0"), "")</f>
        <v>IOPT-36</v>
      </c>
      <c r="B45" s="83" t="s">
        <v>10</v>
      </c>
      <c r="C45" s="106" t="s">
        <v>733</v>
      </c>
      <c r="D45" s="133"/>
      <c r="E45" s="253"/>
      <c r="F45" s="88"/>
      <c r="G45" s="88" t="s">
        <v>67</v>
      </c>
      <c r="I45" s="110">
        <f t="shared" si="6"/>
        <v>1</v>
      </c>
      <c r="J45" s="110">
        <f t="shared" si="7"/>
        <v>0</v>
      </c>
      <c r="K45" s="110">
        <f t="shared" si="8"/>
        <v>0</v>
      </c>
      <c r="L45" s="43">
        <v>1</v>
      </c>
      <c r="N45" s="51" t="s">
        <v>78</v>
      </c>
    </row>
    <row r="46" spans="1:14" ht="31.2" x14ac:dyDescent="0.3">
      <c r="A46" s="250" t="str">
        <f>IF(L46=1,"IOPT-"&amp;TEXT(COUNTIF($L$5:L46, "1"), "0"), "")</f>
        <v>IOPT-37</v>
      </c>
      <c r="B46" s="83" t="s">
        <v>10</v>
      </c>
      <c r="C46" s="106" t="s">
        <v>734</v>
      </c>
      <c r="D46" s="133"/>
      <c r="E46" s="253"/>
      <c r="F46" s="88"/>
      <c r="G46" s="88" t="s">
        <v>67</v>
      </c>
      <c r="I46" s="110">
        <f t="shared" si="6"/>
        <v>1</v>
      </c>
      <c r="J46" s="110">
        <f t="shared" si="7"/>
        <v>0</v>
      </c>
      <c r="K46" s="110">
        <f t="shared" si="8"/>
        <v>0</v>
      </c>
      <c r="L46" s="43">
        <v>1</v>
      </c>
      <c r="N46" s="51" t="s">
        <v>78</v>
      </c>
    </row>
    <row r="47" spans="1:14" ht="31.2" x14ac:dyDescent="0.3">
      <c r="A47" s="250" t="str">
        <f>IF(L47=1,"IOPT-"&amp;TEXT(COUNTIF($L$5:L47, "1"), "0"), "")</f>
        <v>IOPT-38</v>
      </c>
      <c r="B47" s="83" t="s">
        <v>10</v>
      </c>
      <c r="C47" s="106" t="s">
        <v>735</v>
      </c>
      <c r="D47" s="133"/>
      <c r="E47" s="253"/>
      <c r="F47" s="88"/>
      <c r="G47" s="88" t="s">
        <v>67</v>
      </c>
      <c r="I47" s="110">
        <f t="shared" si="6"/>
        <v>1</v>
      </c>
      <c r="J47" s="110">
        <f t="shared" si="7"/>
        <v>0</v>
      </c>
      <c r="K47" s="110">
        <f t="shared" si="8"/>
        <v>0</v>
      </c>
      <c r="L47" s="43">
        <v>1</v>
      </c>
      <c r="N47" s="51" t="s">
        <v>78</v>
      </c>
    </row>
    <row r="48" spans="1:14" ht="30" customHeight="1" x14ac:dyDescent="0.3">
      <c r="A48" s="250" t="str">
        <f>IF(L48=1,"IOPT-"&amp;TEXT(COUNTIF($L$5:L48, "1"), "0"), "")</f>
        <v>IOPT-39</v>
      </c>
      <c r="B48" s="83" t="s">
        <v>10</v>
      </c>
      <c r="C48" s="164" t="s">
        <v>736</v>
      </c>
      <c r="D48" s="133"/>
      <c r="E48" s="253"/>
      <c r="F48" s="88"/>
      <c r="G48" s="88" t="s">
        <v>67</v>
      </c>
      <c r="I48" s="110">
        <f t="shared" si="6"/>
        <v>1</v>
      </c>
      <c r="J48" s="110">
        <f t="shared" si="7"/>
        <v>0</v>
      </c>
      <c r="K48" s="110">
        <f t="shared" si="8"/>
        <v>0</v>
      </c>
      <c r="L48" s="43">
        <v>1</v>
      </c>
      <c r="N48" s="51" t="s">
        <v>78</v>
      </c>
    </row>
    <row r="49" spans="1:14" ht="30" customHeight="1" x14ac:dyDescent="0.3">
      <c r="A49" s="250" t="str">
        <f>IF(L49=1,"IOPT-"&amp;TEXT(COUNTIF($L$5:L49, "1"), "0"), "")</f>
        <v>IOPT-40</v>
      </c>
      <c r="B49" s="83" t="s">
        <v>10</v>
      </c>
      <c r="C49" s="164" t="s">
        <v>737</v>
      </c>
      <c r="D49" s="133"/>
      <c r="E49" s="253"/>
      <c r="F49" s="88"/>
      <c r="G49" s="88" t="s">
        <v>67</v>
      </c>
      <c r="I49" s="110">
        <f t="shared" si="6"/>
        <v>1</v>
      </c>
      <c r="J49" s="110">
        <f t="shared" si="7"/>
        <v>0</v>
      </c>
      <c r="K49" s="110">
        <f t="shared" si="8"/>
        <v>0</v>
      </c>
      <c r="L49" s="43">
        <v>1</v>
      </c>
      <c r="N49" s="51" t="s">
        <v>78</v>
      </c>
    </row>
    <row r="50" spans="1:14" ht="30" customHeight="1" x14ac:dyDescent="0.3">
      <c r="A50" s="250" t="str">
        <f>IF(L50=1,"IOPT-"&amp;TEXT(COUNTIF($L$5:L50, "1"), "0"), "")</f>
        <v>IOPT-41</v>
      </c>
      <c r="B50" s="83" t="s">
        <v>10</v>
      </c>
      <c r="C50" s="164" t="s">
        <v>738</v>
      </c>
      <c r="D50" s="133"/>
      <c r="E50" s="253"/>
      <c r="F50" s="88"/>
      <c r="G50" s="88" t="s">
        <v>67</v>
      </c>
      <c r="I50" s="110">
        <f t="shared" si="6"/>
        <v>1</v>
      </c>
      <c r="J50" s="110">
        <f t="shared" si="7"/>
        <v>0</v>
      </c>
      <c r="K50" s="110">
        <f t="shared" si="8"/>
        <v>0</v>
      </c>
      <c r="L50" s="43">
        <v>1</v>
      </c>
      <c r="N50" s="51" t="s">
        <v>78</v>
      </c>
    </row>
    <row r="51" spans="1:14" ht="30" customHeight="1" x14ac:dyDescent="0.3">
      <c r="A51" s="250" t="str">
        <f>IF(L51=1,"IOPT-"&amp;TEXT(COUNTIF($L$5:L51, "1"), "0"), "")</f>
        <v>IOPT-42</v>
      </c>
      <c r="B51" s="83" t="s">
        <v>10</v>
      </c>
      <c r="C51" s="164" t="s">
        <v>739</v>
      </c>
      <c r="D51" s="133"/>
      <c r="E51" s="253"/>
      <c r="F51" s="88"/>
      <c r="G51" s="88" t="s">
        <v>67</v>
      </c>
      <c r="I51" s="110">
        <f t="shared" si="6"/>
        <v>1</v>
      </c>
      <c r="J51" s="110">
        <f t="shared" si="7"/>
        <v>0</v>
      </c>
      <c r="K51" s="110">
        <f t="shared" si="8"/>
        <v>0</v>
      </c>
      <c r="L51" s="43">
        <v>1</v>
      </c>
      <c r="N51" s="51" t="s">
        <v>78</v>
      </c>
    </row>
    <row r="52" spans="1:14" ht="30" customHeight="1" x14ac:dyDescent="0.3">
      <c r="A52" s="250" t="str">
        <f>IF(L52=1,"IOPT-"&amp;TEXT(COUNTIF($L$5:L52, "1"), "0"), "")</f>
        <v>IOPT-43</v>
      </c>
      <c r="B52" s="83" t="s">
        <v>10</v>
      </c>
      <c r="C52" s="164" t="s">
        <v>740</v>
      </c>
      <c r="D52" s="133"/>
      <c r="E52" s="253"/>
      <c r="F52" s="88"/>
      <c r="G52" s="88" t="s">
        <v>67</v>
      </c>
      <c r="I52" s="110">
        <f t="shared" si="6"/>
        <v>1</v>
      </c>
      <c r="J52" s="110">
        <f t="shared" si="7"/>
        <v>0</v>
      </c>
      <c r="K52" s="110">
        <f t="shared" si="8"/>
        <v>0</v>
      </c>
      <c r="L52" s="43">
        <v>1</v>
      </c>
      <c r="N52" s="51" t="s">
        <v>78</v>
      </c>
    </row>
    <row r="53" spans="1:14" ht="46.8" x14ac:dyDescent="0.3">
      <c r="A53" s="53" t="str">
        <f>IF(L53=1,"IOPT-"&amp;TEXT(COUNTIF($L$5:L53, "1"), "0"), "")</f>
        <v/>
      </c>
      <c r="B53" s="53"/>
      <c r="C53" s="126" t="s">
        <v>741</v>
      </c>
      <c r="D53" s="127"/>
      <c r="E53" s="223"/>
      <c r="F53" s="75"/>
      <c r="G53" s="246"/>
    </row>
    <row r="54" spans="1:14" ht="62.4" x14ac:dyDescent="0.3">
      <c r="A54" s="250" t="str">
        <f>IF(L54=1,"IOPT-"&amp;TEXT(COUNTIF($L$5:L54, "1"), "0"), "")</f>
        <v>IOPT-44</v>
      </c>
      <c r="B54" s="83" t="s">
        <v>9</v>
      </c>
      <c r="C54" s="95" t="s">
        <v>742</v>
      </c>
      <c r="D54" s="133"/>
      <c r="E54" s="225"/>
      <c r="F54" s="87"/>
      <c r="G54" s="88" t="s">
        <v>67</v>
      </c>
      <c r="I54" s="110">
        <f t="shared" ref="I54:I55" si="9">IF(NOT(ISBLANK($B54)),VLOOKUP($B54,specdata,2,FALSE()),"")</f>
        <v>5</v>
      </c>
      <c r="J54" s="110">
        <f t="shared" ref="J54:J55" si="10">VLOOKUP(G54,AvailabilityData,2,FALSE())</f>
        <v>0</v>
      </c>
      <c r="K54" s="110">
        <f t="shared" ref="K54:K55" si="11">I54*J54</f>
        <v>0</v>
      </c>
      <c r="L54" s="43">
        <v>1</v>
      </c>
      <c r="N54" s="51" t="s">
        <v>87</v>
      </c>
    </row>
    <row r="55" spans="1:14" ht="30" customHeight="1" x14ac:dyDescent="0.3">
      <c r="A55" s="250" t="str">
        <f>IF(L55=1,"IOPT-"&amp;TEXT(COUNTIF($L$5:L55, "1"), "0"), "")</f>
        <v>IOPT-45</v>
      </c>
      <c r="B55" s="98" t="s">
        <v>9</v>
      </c>
      <c r="C55" s="95" t="s">
        <v>743</v>
      </c>
      <c r="D55" s="137"/>
      <c r="E55" s="227"/>
      <c r="F55" s="101"/>
      <c r="G55" s="102" t="s">
        <v>67</v>
      </c>
      <c r="I55" s="110">
        <f t="shared" si="9"/>
        <v>5</v>
      </c>
      <c r="J55" s="110">
        <f t="shared" si="10"/>
        <v>0</v>
      </c>
      <c r="K55" s="110">
        <f t="shared" si="11"/>
        <v>0</v>
      </c>
      <c r="L55" s="43">
        <v>1</v>
      </c>
      <c r="N55" s="51" t="s">
        <v>87</v>
      </c>
    </row>
    <row r="56" spans="1:14" x14ac:dyDescent="0.3">
      <c r="A56" s="53" t="str">
        <f>IF(L56=1,"IOPT-"&amp;TEXT(COUNTIF($L$5:L56, "1"), "0"), "")</f>
        <v/>
      </c>
      <c r="B56" s="53"/>
      <c r="C56" s="144" t="s">
        <v>160</v>
      </c>
      <c r="D56" s="127"/>
      <c r="E56" s="223"/>
      <c r="F56" s="75"/>
      <c r="G56" s="246"/>
    </row>
    <row r="57" spans="1:14" ht="46.8" x14ac:dyDescent="0.3">
      <c r="A57" s="250" t="str">
        <f>IF(L57=1,"IOPT-"&amp;TEXT(COUNTIF($L$5:L57, "1"), "0"), "")</f>
        <v>IOPT-46</v>
      </c>
      <c r="B57" s="83" t="s">
        <v>10</v>
      </c>
      <c r="C57" s="119" t="s">
        <v>744</v>
      </c>
      <c r="D57" s="130"/>
      <c r="E57" s="227"/>
      <c r="F57" s="116"/>
      <c r="G57" s="117" t="s">
        <v>67</v>
      </c>
      <c r="I57" s="110">
        <f>IF(NOT(ISBLANK($B57)),VLOOKUP($B57,specdata,2,FALSE()),"")</f>
        <v>1</v>
      </c>
      <c r="J57" s="110">
        <f>VLOOKUP(G57,AvailabilityData,2,FALSE())</f>
        <v>0</v>
      </c>
      <c r="K57" s="110">
        <f>I57*J57</f>
        <v>0</v>
      </c>
      <c r="L57" s="43">
        <v>1</v>
      </c>
      <c r="N57" s="51" t="s">
        <v>78</v>
      </c>
    </row>
    <row r="58" spans="1:14" ht="30" customHeight="1" x14ac:dyDescent="0.3">
      <c r="A58" s="53" t="str">
        <f>IF(L58=1,"IOPT-"&amp;TEXT(COUNTIF($L$5:L58, "1"), "0"), "")</f>
        <v/>
      </c>
      <c r="B58" s="53"/>
      <c r="C58" s="126" t="s">
        <v>745</v>
      </c>
      <c r="D58" s="127"/>
      <c r="E58" s="223"/>
      <c r="F58" s="75"/>
      <c r="G58" s="246"/>
    </row>
    <row r="59" spans="1:14" ht="30" customHeight="1" x14ac:dyDescent="0.3">
      <c r="A59" s="250" t="str">
        <f>IF(L59=1,"IOPT-"&amp;TEXT(COUNTIF($L$5:L59, "1"), "0"), "")</f>
        <v>IOPT-47</v>
      </c>
      <c r="B59" s="77" t="s">
        <v>10</v>
      </c>
      <c r="C59" s="78" t="s">
        <v>746</v>
      </c>
      <c r="D59" s="143"/>
      <c r="E59" s="225"/>
      <c r="F59" s="81"/>
      <c r="G59" s="82" t="s">
        <v>67</v>
      </c>
      <c r="I59" s="110">
        <f>IF(NOT(ISBLANK($B59)),VLOOKUP($B59,specdata,2,FALSE()),"")</f>
        <v>1</v>
      </c>
      <c r="J59" s="110">
        <f>VLOOKUP(G59,AvailabilityData,2,FALSE())</f>
        <v>0</v>
      </c>
      <c r="K59" s="110">
        <f>I59*J59</f>
        <v>0</v>
      </c>
      <c r="L59" s="43">
        <v>1</v>
      </c>
      <c r="N59" s="51" t="s">
        <v>78</v>
      </c>
    </row>
    <row r="60" spans="1:14" ht="30" customHeight="1" x14ac:dyDescent="0.3">
      <c r="A60" s="250" t="str">
        <f>IF(L60=1,"IOPT-"&amp;TEXT(COUNTIF($L$5:L60, "1"), "0"), "")</f>
        <v>IOPT-48</v>
      </c>
      <c r="B60" s="83" t="s">
        <v>10</v>
      </c>
      <c r="C60" s="84" t="s">
        <v>747</v>
      </c>
      <c r="D60" s="133"/>
      <c r="E60" s="225"/>
      <c r="F60" s="87"/>
      <c r="G60" s="88" t="s">
        <v>67</v>
      </c>
      <c r="I60" s="110">
        <f>IF(NOT(ISBLANK($B60)),VLOOKUP($B60,specdata,2,FALSE()),"")</f>
        <v>1</v>
      </c>
      <c r="J60" s="110">
        <f>VLOOKUP(G60,AvailabilityData,2,FALSE())</f>
        <v>0</v>
      </c>
      <c r="K60" s="110">
        <f>I60*J60</f>
        <v>0</v>
      </c>
      <c r="L60" s="43">
        <v>1</v>
      </c>
      <c r="N60" s="51" t="s">
        <v>78</v>
      </c>
    </row>
    <row r="61" spans="1:14" ht="46.8" x14ac:dyDescent="0.3">
      <c r="A61" s="250" t="str">
        <f>IF(L61=1,"IOPT-"&amp;TEXT(COUNTIF($L$5:L61, "1"), "0"), "")</f>
        <v>IOPT-49</v>
      </c>
      <c r="B61" s="83" t="s">
        <v>10</v>
      </c>
      <c r="C61" s="95" t="s">
        <v>748</v>
      </c>
      <c r="D61" s="133"/>
      <c r="E61" s="225"/>
      <c r="F61" s="87"/>
      <c r="G61" s="88" t="s">
        <v>67</v>
      </c>
      <c r="I61" s="110">
        <f>IF(NOT(ISBLANK($B61)),VLOOKUP($B61,specdata,2,FALSE()),"")</f>
        <v>1</v>
      </c>
      <c r="J61" s="110">
        <f>VLOOKUP(G61,AvailabilityData,2,FALSE())</f>
        <v>0</v>
      </c>
      <c r="K61" s="110">
        <f>I61*J61</f>
        <v>0</v>
      </c>
      <c r="L61" s="43">
        <v>1</v>
      </c>
      <c r="N61" s="51" t="s">
        <v>78</v>
      </c>
    </row>
    <row r="62" spans="1:14" ht="30" customHeight="1" x14ac:dyDescent="0.3">
      <c r="A62" s="250" t="str">
        <f>IF(L62=1,"IOPT-"&amp;TEXT(COUNTIF($L$5:L62, "1"), "0"), "")</f>
        <v>IOPT-50</v>
      </c>
      <c r="B62" s="98" t="s">
        <v>10</v>
      </c>
      <c r="C62" s="95" t="s">
        <v>749</v>
      </c>
      <c r="D62" s="137"/>
      <c r="E62" s="227"/>
      <c r="F62" s="101"/>
      <c r="G62" s="102" t="s">
        <v>67</v>
      </c>
      <c r="I62" s="110">
        <f>IF(NOT(ISBLANK($B62)),VLOOKUP($B62,specdata,2,FALSE()),"")</f>
        <v>1</v>
      </c>
      <c r="J62" s="110">
        <f>VLOOKUP(G62,AvailabilityData,2,FALSE())</f>
        <v>0</v>
      </c>
      <c r="K62" s="110">
        <f>I62*J62</f>
        <v>0</v>
      </c>
      <c r="L62" s="43">
        <v>1</v>
      </c>
      <c r="N62" s="51" t="s">
        <v>78</v>
      </c>
    </row>
    <row r="63" spans="1:14" x14ac:dyDescent="0.3">
      <c r="A63" s="53" t="str">
        <f>IF(L63=1,"IOPT-"&amp;TEXT(COUNTIF($L$5:L63, "1"), "0"), "")</f>
        <v/>
      </c>
      <c r="B63" s="53"/>
      <c r="C63" s="141" t="s">
        <v>750</v>
      </c>
      <c r="D63" s="127"/>
      <c r="E63" s="223"/>
      <c r="F63" s="75"/>
      <c r="G63" s="246"/>
    </row>
    <row r="64" spans="1:14" ht="30" customHeight="1" x14ac:dyDescent="0.3">
      <c r="A64" s="250" t="str">
        <f>IF(L64=1,"IOPT-"&amp;TEXT(COUNTIF($L$5:L64, "1"), "0"), "")</f>
        <v>IOPT-51</v>
      </c>
      <c r="B64" s="112" t="s">
        <v>10</v>
      </c>
      <c r="C64" s="119" t="s">
        <v>751</v>
      </c>
      <c r="D64" s="130"/>
      <c r="E64" s="227"/>
      <c r="F64" s="116"/>
      <c r="G64" s="117" t="s">
        <v>67</v>
      </c>
      <c r="I64" s="110">
        <f>IF(NOT(ISBLANK($B64)),VLOOKUP($B64,specdata,2,FALSE()),"")</f>
        <v>1</v>
      </c>
      <c r="J64" s="110">
        <f>VLOOKUP(G64,AvailabilityData,2,FALSE())</f>
        <v>0</v>
      </c>
      <c r="K64" s="110">
        <f>I64*J64</f>
        <v>0</v>
      </c>
      <c r="L64" s="43">
        <v>1</v>
      </c>
      <c r="N64" s="51" t="s">
        <v>78</v>
      </c>
    </row>
    <row r="65" spans="1:14" ht="20.25" customHeight="1" x14ac:dyDescent="0.3">
      <c r="A65" s="53" t="str">
        <f>IF(L65=1,"IOPT-"&amp;TEXT(COUNTIF($L$5:L65, "1"), "0"), "")</f>
        <v/>
      </c>
      <c r="B65" s="53"/>
      <c r="C65" s="126" t="s">
        <v>752</v>
      </c>
      <c r="D65" s="127"/>
      <c r="E65" s="223"/>
      <c r="F65" s="75"/>
      <c r="G65" s="246"/>
    </row>
    <row r="66" spans="1:14" ht="31.2" x14ac:dyDescent="0.3">
      <c r="A66" s="250" t="str">
        <f>IF(L66=1,"IOPT-"&amp;TEXT(COUNTIF($L$5:L66, "1"), "0"), "")</f>
        <v>IOPT-52</v>
      </c>
      <c r="B66" s="83" t="s">
        <v>9</v>
      </c>
      <c r="C66" s="106" t="s">
        <v>753</v>
      </c>
      <c r="D66" s="133"/>
      <c r="E66" s="253"/>
      <c r="F66" s="88"/>
      <c r="G66" s="88" t="s">
        <v>67</v>
      </c>
      <c r="I66" s="110">
        <f t="shared" ref="I66" si="12">IF(NOT(ISBLANK($B66)),VLOOKUP($B66,specdata,2,FALSE()),"")</f>
        <v>5</v>
      </c>
      <c r="J66" s="110">
        <f t="shared" ref="J66" si="13">VLOOKUP(G66,AvailabilityData,2,FALSE())</f>
        <v>0</v>
      </c>
      <c r="K66" s="110">
        <f t="shared" ref="K66" si="14">I66*J66</f>
        <v>0</v>
      </c>
      <c r="L66" s="43">
        <v>1</v>
      </c>
      <c r="N66" s="51" t="s">
        <v>87</v>
      </c>
    </row>
    <row r="67" spans="1:14" x14ac:dyDescent="0.3">
      <c r="A67" s="53" t="str">
        <f>IF(L67=1,"IOPT-"&amp;TEXT(COUNTIF($L$5:L67, "1"), "0"), "")</f>
        <v/>
      </c>
      <c r="B67" s="121"/>
      <c r="C67" s="122" t="s">
        <v>754</v>
      </c>
      <c r="D67" s="123"/>
      <c r="E67" s="222"/>
      <c r="F67" s="125"/>
      <c r="G67" s="246"/>
    </row>
    <row r="68" spans="1:14" ht="62.4" x14ac:dyDescent="0.3">
      <c r="A68" s="53" t="str">
        <f>IF(L68=1,"IOPT-"&amp;TEXT(COUNTIF($L$5:L68, "1"), "0"), "")</f>
        <v/>
      </c>
      <c r="B68" s="53"/>
      <c r="C68" s="126" t="s">
        <v>755</v>
      </c>
      <c r="D68" s="127"/>
      <c r="E68" s="223"/>
      <c r="F68" s="75"/>
      <c r="G68" s="246"/>
    </row>
    <row r="69" spans="1:14" ht="30" customHeight="1" x14ac:dyDescent="0.3">
      <c r="A69" s="250" t="str">
        <f>IF(L69=1,"IOPT-"&amp;TEXT(COUNTIF($L$5:L69, "1"), "0"), "")</f>
        <v>IOPT-53</v>
      </c>
      <c r="B69" s="83" t="s">
        <v>10</v>
      </c>
      <c r="C69" s="78" t="s">
        <v>756</v>
      </c>
      <c r="D69" s="143"/>
      <c r="E69" s="225"/>
      <c r="F69" s="81"/>
      <c r="G69" s="82" t="s">
        <v>67</v>
      </c>
      <c r="I69" s="110">
        <f>IF(NOT(ISBLANK($B69)),VLOOKUP($B69,specdata,2,FALSE()),"")</f>
        <v>1</v>
      </c>
      <c r="J69" s="110">
        <f>VLOOKUP(G69,AvailabilityData,2,FALSE())</f>
        <v>0</v>
      </c>
      <c r="K69" s="110">
        <f>I69*J69</f>
        <v>0</v>
      </c>
      <c r="L69" s="43">
        <v>1</v>
      </c>
      <c r="N69" s="51" t="s">
        <v>78</v>
      </c>
    </row>
    <row r="70" spans="1:14" ht="30" customHeight="1" x14ac:dyDescent="0.3">
      <c r="A70" s="250" t="str">
        <f>IF(L70=1,"IOPT-"&amp;TEXT(COUNTIF($L$5:L70, "1"), "0"), "")</f>
        <v>IOPT-54</v>
      </c>
      <c r="B70" s="83" t="s">
        <v>10</v>
      </c>
      <c r="C70" s="84" t="s">
        <v>757</v>
      </c>
      <c r="D70" s="133"/>
      <c r="E70" s="225"/>
      <c r="F70" s="87"/>
      <c r="G70" s="88" t="s">
        <v>67</v>
      </c>
      <c r="I70" s="110">
        <f>IF(NOT(ISBLANK($B70)),VLOOKUP($B70,specdata,2,FALSE()),"")</f>
        <v>1</v>
      </c>
      <c r="J70" s="110">
        <f>VLOOKUP(G70,AvailabilityData,2,FALSE())</f>
        <v>0</v>
      </c>
      <c r="K70" s="110">
        <f>I70*J70</f>
        <v>0</v>
      </c>
      <c r="L70" s="43">
        <v>1</v>
      </c>
      <c r="N70" s="51" t="s">
        <v>78</v>
      </c>
    </row>
    <row r="71" spans="1:14" ht="30" customHeight="1" x14ac:dyDescent="0.3">
      <c r="A71" s="250" t="str">
        <f>IF(L71=1,"IOPT-"&amp;TEXT(COUNTIF($L$5:L71, "1"), "0"), "")</f>
        <v>IOPT-55</v>
      </c>
      <c r="B71" s="83" t="s">
        <v>10</v>
      </c>
      <c r="C71" s="84" t="s">
        <v>758</v>
      </c>
      <c r="D71" s="133"/>
      <c r="E71" s="225"/>
      <c r="F71" s="87"/>
      <c r="G71" s="88" t="s">
        <v>67</v>
      </c>
      <c r="I71" s="110">
        <f>IF(NOT(ISBLANK($B71)),VLOOKUP($B71,specdata,2,FALSE()),"")</f>
        <v>1</v>
      </c>
      <c r="J71" s="110">
        <f>VLOOKUP(G71,AvailabilityData,2,FALSE())</f>
        <v>0</v>
      </c>
      <c r="K71" s="110">
        <f>I71*J71</f>
        <v>0</v>
      </c>
      <c r="L71" s="43">
        <v>1</v>
      </c>
      <c r="N71" s="51" t="s">
        <v>78</v>
      </c>
    </row>
    <row r="72" spans="1:14" ht="31.2" x14ac:dyDescent="0.3">
      <c r="A72" s="250" t="str">
        <f>IF(L72=1,"IOPT-"&amp;TEXT(COUNTIF($L$5:L72, "1"), "0"), "")</f>
        <v>IOPT-56</v>
      </c>
      <c r="B72" s="83" t="s">
        <v>10</v>
      </c>
      <c r="C72" s="84" t="s">
        <v>759</v>
      </c>
      <c r="D72" s="137"/>
      <c r="E72" s="227"/>
      <c r="F72" s="101"/>
      <c r="G72" s="102" t="s">
        <v>67</v>
      </c>
      <c r="I72" s="110">
        <f>IF(NOT(ISBLANK($B72)),VLOOKUP($B72,specdata,2,FALSE()),"")</f>
        <v>1</v>
      </c>
      <c r="J72" s="110">
        <f>VLOOKUP(G72,AvailabilityData,2,FALSE())</f>
        <v>0</v>
      </c>
      <c r="K72" s="110">
        <f>I72*J72</f>
        <v>0</v>
      </c>
      <c r="L72" s="43">
        <v>1</v>
      </c>
      <c r="N72" s="51" t="s">
        <v>78</v>
      </c>
    </row>
    <row r="73" spans="1:14" x14ac:dyDescent="0.3">
      <c r="A73" s="53" t="str">
        <f>IF(L73=1,"IOPT-"&amp;TEXT(COUNTIF($L$5:L73, "1"), "0"), "")</f>
        <v/>
      </c>
      <c r="B73" s="53"/>
      <c r="C73" s="141" t="s">
        <v>760</v>
      </c>
      <c r="D73" s="127"/>
      <c r="E73" s="223"/>
      <c r="F73" s="75"/>
      <c r="G73" s="246"/>
    </row>
    <row r="74" spans="1:14" x14ac:dyDescent="0.3">
      <c r="A74" s="53" t="str">
        <f>IF(L74=1,"IOPT-"&amp;TEXT(COUNTIF($L$5:L74, "1"), "0"), "")</f>
        <v/>
      </c>
      <c r="B74" s="53"/>
      <c r="C74" s="260" t="s">
        <v>761</v>
      </c>
      <c r="D74" s="127"/>
      <c r="E74" s="223"/>
      <c r="F74" s="75"/>
      <c r="G74" s="246"/>
    </row>
    <row r="75" spans="1:14" ht="46.8" x14ac:dyDescent="0.3">
      <c r="A75" s="250" t="str">
        <f>IF(L75=1,"IOPT-"&amp;TEXT(COUNTIF($L$5:L75, "1"), "0"), "")</f>
        <v>IOPT-57</v>
      </c>
      <c r="B75" s="77" t="s">
        <v>10</v>
      </c>
      <c r="C75" s="119" t="s">
        <v>763</v>
      </c>
      <c r="D75" s="143"/>
      <c r="E75" s="225"/>
      <c r="F75" s="81"/>
      <c r="G75" s="82" t="s">
        <v>67</v>
      </c>
      <c r="I75" s="110">
        <f>IF(NOT(ISBLANK($B75)),VLOOKUP($B75,specdata,2,FALSE()),"")</f>
        <v>1</v>
      </c>
      <c r="J75" s="110">
        <f>VLOOKUP(G75,AvailabilityData,2,FALSE())</f>
        <v>0</v>
      </c>
      <c r="K75" s="110">
        <f>I75*J75</f>
        <v>0</v>
      </c>
      <c r="L75" s="43">
        <v>1</v>
      </c>
      <c r="N75" s="51" t="s">
        <v>78</v>
      </c>
    </row>
    <row r="76" spans="1:14" ht="30" customHeight="1" x14ac:dyDescent="0.3">
      <c r="A76" s="250" t="str">
        <f>IF(L76=1,"IOPT-"&amp;TEXT(COUNTIF($L$5:L76, "1"), "0"), "")</f>
        <v>IOPT-58</v>
      </c>
      <c r="B76" s="83" t="s">
        <v>10</v>
      </c>
      <c r="C76" s="95" t="s">
        <v>764</v>
      </c>
      <c r="D76" s="133"/>
      <c r="E76" s="225"/>
      <c r="F76" s="87"/>
      <c r="G76" s="88" t="s">
        <v>67</v>
      </c>
      <c r="I76" s="110">
        <f>IF(NOT(ISBLANK($B76)),VLOOKUP($B76,specdata,2,FALSE()),"")</f>
        <v>1</v>
      </c>
      <c r="J76" s="110">
        <f>VLOOKUP(G76,AvailabilityData,2,FALSE())</f>
        <v>0</v>
      </c>
      <c r="K76" s="110">
        <f>I76*J76</f>
        <v>0</v>
      </c>
      <c r="L76" s="43">
        <v>1</v>
      </c>
      <c r="N76" s="51" t="s">
        <v>78</v>
      </c>
    </row>
    <row r="77" spans="1:14" ht="46.8" x14ac:dyDescent="0.3">
      <c r="A77" s="250" t="str">
        <f>IF(L77=1,"IOPT-"&amp;TEXT(COUNTIF($L$5:L77, "1"), "0"), "")</f>
        <v>IOPT-59</v>
      </c>
      <c r="B77" s="83" t="s">
        <v>10</v>
      </c>
      <c r="C77" s="95" t="s">
        <v>765</v>
      </c>
      <c r="D77" s="133"/>
      <c r="E77" s="225"/>
      <c r="F77" s="87"/>
      <c r="G77" s="88" t="s">
        <v>67</v>
      </c>
      <c r="I77" s="110">
        <f>IF(NOT(ISBLANK($B77)),VLOOKUP($B77,specdata,2,FALSE()),"")</f>
        <v>1</v>
      </c>
      <c r="J77" s="110">
        <f>VLOOKUP(G77,AvailabilityData,2,FALSE())</f>
        <v>0</v>
      </c>
      <c r="K77" s="110">
        <f>I77*J77</f>
        <v>0</v>
      </c>
      <c r="L77" s="43">
        <v>1</v>
      </c>
      <c r="N77" s="51" t="s">
        <v>78</v>
      </c>
    </row>
    <row r="78" spans="1:14" ht="31.2" x14ac:dyDescent="0.3">
      <c r="A78" s="250" t="str">
        <f>IF(L78=1,"IOPT-"&amp;TEXT(COUNTIF($L$5:L78, "1"), "0"), "")</f>
        <v>IOPT-60</v>
      </c>
      <c r="B78" s="83" t="s">
        <v>10</v>
      </c>
      <c r="C78" s="95" t="s">
        <v>766</v>
      </c>
      <c r="D78" s="133"/>
      <c r="E78" s="225"/>
      <c r="F78" s="87"/>
      <c r="G78" s="88" t="s">
        <v>67</v>
      </c>
      <c r="I78" s="110">
        <f>IF(NOT(ISBLANK($B78)),VLOOKUP($B78,specdata,2,FALSE()),"")</f>
        <v>1</v>
      </c>
      <c r="J78" s="110">
        <f>VLOOKUP(G78,AvailabilityData,2,FALSE())</f>
        <v>0</v>
      </c>
      <c r="K78" s="110">
        <f>I78*J78</f>
        <v>0</v>
      </c>
      <c r="L78" s="43">
        <v>1</v>
      </c>
      <c r="N78" s="51" t="s">
        <v>78</v>
      </c>
    </row>
    <row r="79" spans="1:14" ht="30" customHeight="1" x14ac:dyDescent="0.3">
      <c r="A79" s="250" t="str">
        <f>IF(L79=1,"IOPT-"&amp;TEXT(COUNTIF($L$5:L79, "1"), "0"), "")</f>
        <v>IOPT-61</v>
      </c>
      <c r="B79" s="98" t="s">
        <v>10</v>
      </c>
      <c r="C79" s="95" t="s">
        <v>767</v>
      </c>
      <c r="D79" s="137"/>
      <c r="E79" s="227"/>
      <c r="F79" s="101"/>
      <c r="G79" s="102" t="s">
        <v>67</v>
      </c>
      <c r="I79" s="110">
        <f>IF(NOT(ISBLANK($B79)),VLOOKUP($B79,specdata,2,FALSE()),"")</f>
        <v>1</v>
      </c>
      <c r="J79" s="110">
        <f>VLOOKUP(G79,AvailabilityData,2,FALSE())</f>
        <v>0</v>
      </c>
      <c r="K79" s="110">
        <f>I79*J79</f>
        <v>0</v>
      </c>
      <c r="L79" s="43">
        <v>1</v>
      </c>
      <c r="N79" s="51" t="s">
        <v>78</v>
      </c>
    </row>
    <row r="80" spans="1:14" x14ac:dyDescent="0.3">
      <c r="A80" s="53" t="str">
        <f>IF(L80=1,"IOPT-"&amp;TEXT(COUNTIF($L$5:L80, "1"), "0"), "")</f>
        <v/>
      </c>
      <c r="B80" s="53"/>
      <c r="C80" s="144" t="s">
        <v>762</v>
      </c>
      <c r="D80" s="127"/>
      <c r="E80" s="223"/>
      <c r="F80" s="75"/>
      <c r="G80" s="246"/>
    </row>
    <row r="81" spans="1:14" ht="46.8" x14ac:dyDescent="0.3">
      <c r="A81" s="250" t="str">
        <f>IF(L81=1,"IOPT-"&amp;TEXT(COUNTIF($L$5:L81, "1"), "0"), "")</f>
        <v>IOPT-62</v>
      </c>
      <c r="B81" s="77" t="s">
        <v>10</v>
      </c>
      <c r="C81" s="119" t="s">
        <v>768</v>
      </c>
      <c r="D81" s="143"/>
      <c r="E81" s="225"/>
      <c r="F81" s="81"/>
      <c r="G81" s="82" t="s">
        <v>67</v>
      </c>
      <c r="I81" s="110">
        <f t="shared" ref="I81:I89" si="15">IF(NOT(ISBLANK($B81)),VLOOKUP($B81,specdata,2,FALSE()),"")</f>
        <v>1</v>
      </c>
      <c r="J81" s="110">
        <f t="shared" ref="J81:J89" si="16">VLOOKUP(G81,AvailabilityData,2,FALSE())</f>
        <v>0</v>
      </c>
      <c r="K81" s="110">
        <f t="shared" ref="K81:K89" si="17">I81*J81</f>
        <v>0</v>
      </c>
      <c r="L81" s="43">
        <v>1</v>
      </c>
      <c r="N81" s="51" t="s">
        <v>78</v>
      </c>
    </row>
    <row r="82" spans="1:14" ht="62.4" x14ac:dyDescent="0.3">
      <c r="A82" s="250" t="str">
        <f>IF(L82=1,"IOPT-"&amp;TEXT(COUNTIF($L$5:L82, "1"), "0"), "")</f>
        <v>IOPT-63</v>
      </c>
      <c r="B82" s="83" t="s">
        <v>10</v>
      </c>
      <c r="C82" s="95" t="s">
        <v>769</v>
      </c>
      <c r="D82" s="133"/>
      <c r="E82" s="225"/>
      <c r="F82" s="87"/>
      <c r="G82" s="88" t="s">
        <v>67</v>
      </c>
      <c r="I82" s="110">
        <f t="shared" si="15"/>
        <v>1</v>
      </c>
      <c r="J82" s="110">
        <f t="shared" si="16"/>
        <v>0</v>
      </c>
      <c r="K82" s="110">
        <f t="shared" si="17"/>
        <v>0</v>
      </c>
      <c r="L82" s="43">
        <v>1</v>
      </c>
      <c r="N82" s="51" t="s">
        <v>78</v>
      </c>
    </row>
    <row r="83" spans="1:14" ht="31.2" x14ac:dyDescent="0.3">
      <c r="A83" s="250" t="str">
        <f>IF(L83=1,"IOPT-"&amp;TEXT(COUNTIF($L$5:L83, "1"), "0"), "")</f>
        <v>IOPT-64</v>
      </c>
      <c r="B83" s="83" t="s">
        <v>10</v>
      </c>
      <c r="C83" s="95" t="s">
        <v>770</v>
      </c>
      <c r="D83" s="133"/>
      <c r="E83" s="225"/>
      <c r="F83" s="87"/>
      <c r="G83" s="88" t="s">
        <v>67</v>
      </c>
      <c r="I83" s="110">
        <f t="shared" si="15"/>
        <v>1</v>
      </c>
      <c r="J83" s="110">
        <f t="shared" si="16"/>
        <v>0</v>
      </c>
      <c r="K83" s="110">
        <f t="shared" si="17"/>
        <v>0</v>
      </c>
      <c r="L83" s="43">
        <v>1</v>
      </c>
      <c r="N83" s="51" t="s">
        <v>78</v>
      </c>
    </row>
    <row r="84" spans="1:14" ht="30" customHeight="1" x14ac:dyDescent="0.3">
      <c r="A84" s="250" t="str">
        <f>IF(L84=1,"IOPT-"&amp;TEXT(COUNTIF($L$5:L84, "1"), "0"), "")</f>
        <v>IOPT-65</v>
      </c>
      <c r="B84" s="83" t="s">
        <v>10</v>
      </c>
      <c r="C84" s="95" t="s">
        <v>771</v>
      </c>
      <c r="D84" s="133"/>
      <c r="E84" s="225"/>
      <c r="F84" s="87"/>
      <c r="G84" s="88" t="s">
        <v>67</v>
      </c>
      <c r="I84" s="110">
        <f t="shared" si="15"/>
        <v>1</v>
      </c>
      <c r="J84" s="110">
        <f t="shared" si="16"/>
        <v>0</v>
      </c>
      <c r="K84" s="110">
        <f t="shared" si="17"/>
        <v>0</v>
      </c>
      <c r="L84" s="43">
        <v>1</v>
      </c>
      <c r="N84" s="51" t="s">
        <v>78</v>
      </c>
    </row>
    <row r="85" spans="1:14" ht="31.2" x14ac:dyDescent="0.3">
      <c r="A85" s="250" t="str">
        <f>IF(L85=1,"IOPT-"&amp;TEXT(COUNTIF($L$5:L85, "1"), "0"), "")</f>
        <v>IOPT-66</v>
      </c>
      <c r="B85" s="83" t="s">
        <v>10</v>
      </c>
      <c r="C85" s="95" t="s">
        <v>772</v>
      </c>
      <c r="D85" s="133"/>
      <c r="E85" s="225"/>
      <c r="F85" s="87"/>
      <c r="G85" s="88" t="s">
        <v>67</v>
      </c>
      <c r="I85" s="110">
        <f t="shared" si="15"/>
        <v>1</v>
      </c>
      <c r="J85" s="110">
        <f t="shared" si="16"/>
        <v>0</v>
      </c>
      <c r="K85" s="110">
        <f t="shared" si="17"/>
        <v>0</v>
      </c>
      <c r="L85" s="43">
        <v>1</v>
      </c>
      <c r="N85" s="51" t="s">
        <v>78</v>
      </c>
    </row>
    <row r="86" spans="1:14" ht="46.8" x14ac:dyDescent="0.3">
      <c r="A86" s="250" t="str">
        <f>IF(L86=1,"IOPT-"&amp;TEXT(COUNTIF($L$5:L86, "1"), "0"), "")</f>
        <v>IOPT-67</v>
      </c>
      <c r="B86" s="83" t="s">
        <v>10</v>
      </c>
      <c r="C86" s="164" t="s">
        <v>773</v>
      </c>
      <c r="D86" s="133"/>
      <c r="E86" s="253"/>
      <c r="F86" s="88"/>
      <c r="G86" s="88" t="s">
        <v>67</v>
      </c>
      <c r="I86" s="110">
        <f t="shared" si="15"/>
        <v>1</v>
      </c>
      <c r="J86" s="110">
        <f t="shared" si="16"/>
        <v>0</v>
      </c>
      <c r="K86" s="110">
        <f t="shared" si="17"/>
        <v>0</v>
      </c>
      <c r="L86" s="43">
        <v>1</v>
      </c>
      <c r="N86" s="51" t="s">
        <v>78</v>
      </c>
    </row>
    <row r="87" spans="1:14" ht="46.8" x14ac:dyDescent="0.3">
      <c r="A87" s="250" t="str">
        <f>IF(L87=1,"IOPT-"&amp;TEXT(COUNTIF($L$5:L87, "1"), "0"), "")</f>
        <v>IOPT-68</v>
      </c>
      <c r="B87" s="83" t="s">
        <v>10</v>
      </c>
      <c r="C87" s="106" t="s">
        <v>774</v>
      </c>
      <c r="D87" s="133"/>
      <c r="E87" s="253"/>
      <c r="F87" s="88"/>
      <c r="G87" s="88" t="s">
        <v>67</v>
      </c>
      <c r="I87" s="110">
        <f t="shared" si="15"/>
        <v>1</v>
      </c>
      <c r="J87" s="110">
        <f t="shared" si="16"/>
        <v>0</v>
      </c>
      <c r="K87" s="110">
        <f t="shared" si="17"/>
        <v>0</v>
      </c>
      <c r="L87" s="43">
        <v>1</v>
      </c>
      <c r="N87" s="51" t="s">
        <v>78</v>
      </c>
    </row>
    <row r="88" spans="1:14" ht="31.2" x14ac:dyDescent="0.3">
      <c r="A88" s="250" t="str">
        <f>IF(L88=1,"IOPT-"&amp;TEXT(COUNTIF($L$5:L88, "1"), "0"), "")</f>
        <v>IOPT-69</v>
      </c>
      <c r="B88" s="83" t="s">
        <v>10</v>
      </c>
      <c r="C88" s="164" t="s">
        <v>775</v>
      </c>
      <c r="D88" s="133"/>
      <c r="E88" s="253"/>
      <c r="F88" s="88"/>
      <c r="G88" s="88" t="s">
        <v>67</v>
      </c>
      <c r="I88" s="110">
        <f t="shared" si="15"/>
        <v>1</v>
      </c>
      <c r="J88" s="110">
        <f t="shared" si="16"/>
        <v>0</v>
      </c>
      <c r="K88" s="110">
        <f t="shared" si="17"/>
        <v>0</v>
      </c>
      <c r="L88" s="43">
        <v>1</v>
      </c>
      <c r="N88" s="51" t="s">
        <v>78</v>
      </c>
    </row>
    <row r="89" spans="1:14" ht="30" customHeight="1" x14ac:dyDescent="0.3">
      <c r="A89" s="250" t="str">
        <f>IF(L89=1,"IOPT-"&amp;TEXT(COUNTIF($L$5:L89, "1"), "0"), "")</f>
        <v>IOPT-70</v>
      </c>
      <c r="B89" s="98" t="s">
        <v>10</v>
      </c>
      <c r="C89" s="261" t="s">
        <v>776</v>
      </c>
      <c r="D89" s="137"/>
      <c r="E89" s="214"/>
      <c r="F89" s="102"/>
      <c r="G89" s="102" t="s">
        <v>67</v>
      </c>
      <c r="I89" s="110">
        <f t="shared" si="15"/>
        <v>1</v>
      </c>
      <c r="J89" s="110">
        <f t="shared" si="16"/>
        <v>0</v>
      </c>
      <c r="K89" s="110">
        <f t="shared" si="17"/>
        <v>0</v>
      </c>
      <c r="L89" s="43">
        <v>1</v>
      </c>
      <c r="N89" s="51" t="s">
        <v>78</v>
      </c>
    </row>
    <row r="90" spans="1:14" ht="31.2" x14ac:dyDescent="0.3">
      <c r="A90" s="53" t="str">
        <f>IF(L90=1,"IOPT-"&amp;TEXT(COUNTIF($L$5:L90, "1"), "0"), "")</f>
        <v/>
      </c>
      <c r="B90" s="53"/>
      <c r="C90" s="126" t="s">
        <v>777</v>
      </c>
      <c r="D90" s="127"/>
      <c r="E90" s="223"/>
      <c r="F90" s="75"/>
      <c r="G90" s="246"/>
    </row>
    <row r="91" spans="1:14" ht="30" customHeight="1" x14ac:dyDescent="0.3">
      <c r="A91" s="250" t="str">
        <f>IF(L91=1,"IOPT-"&amp;TEXT(COUNTIF($L$5:L91, "1"), "0"), "")</f>
        <v>IOPT-71</v>
      </c>
      <c r="B91" s="83" t="s">
        <v>10</v>
      </c>
      <c r="C91" s="254" t="s">
        <v>778</v>
      </c>
      <c r="D91" s="133"/>
      <c r="E91" s="253"/>
      <c r="F91" s="88"/>
      <c r="G91" s="88" t="s">
        <v>67</v>
      </c>
      <c r="I91" s="110">
        <f>IF(NOT(ISBLANK($B91)),VLOOKUP($B91,specdata,2,FALSE()),"")</f>
        <v>1</v>
      </c>
      <c r="J91" s="110">
        <f>VLOOKUP(G91,AvailabilityData,2,FALSE())</f>
        <v>0</v>
      </c>
      <c r="K91" s="110">
        <f>I91*J91</f>
        <v>0</v>
      </c>
      <c r="L91" s="43">
        <v>1</v>
      </c>
      <c r="N91" s="51" t="s">
        <v>78</v>
      </c>
    </row>
    <row r="92" spans="1:14" x14ac:dyDescent="0.3">
      <c r="H92" s="43"/>
    </row>
    <row r="93" spans="1:14" x14ac:dyDescent="0.3">
      <c r="H93" s="43"/>
    </row>
    <row r="94" spans="1:14" x14ac:dyDescent="0.3">
      <c r="H94" s="43"/>
    </row>
    <row r="95" spans="1:14" x14ac:dyDescent="0.3">
      <c r="H95" s="43"/>
    </row>
    <row r="96" spans="1:14" x14ac:dyDescent="0.3">
      <c r="H96" s="43"/>
    </row>
    <row r="97" spans="8:8" x14ac:dyDescent="0.3">
      <c r="H97" s="43"/>
    </row>
    <row r="98" spans="8:8" x14ac:dyDescent="0.3">
      <c r="H98" s="43"/>
    </row>
    <row r="99" spans="8:8" x14ac:dyDescent="0.3">
      <c r="H99" s="43"/>
    </row>
    <row r="100" spans="8:8" x14ac:dyDescent="0.3">
      <c r="H100" s="43"/>
    </row>
    <row r="101" spans="8:8" x14ac:dyDescent="0.3">
      <c r="H101" s="43"/>
    </row>
    <row r="102" spans="8:8" x14ac:dyDescent="0.3">
      <c r="H102" s="43"/>
    </row>
    <row r="103" spans="8:8" x14ac:dyDescent="0.3">
      <c r="H103" s="43"/>
    </row>
    <row r="104" spans="8:8" x14ac:dyDescent="0.3">
      <c r="H104" s="43"/>
    </row>
    <row r="105" spans="8:8" x14ac:dyDescent="0.3">
      <c r="H105" s="43"/>
    </row>
    <row r="106" spans="8:8" x14ac:dyDescent="0.3">
      <c r="H106" s="43"/>
    </row>
    <row r="107" spans="8:8" x14ac:dyDescent="0.3">
      <c r="H107" s="43"/>
    </row>
    <row r="108" spans="8:8" x14ac:dyDescent="0.3">
      <c r="H108" s="43"/>
    </row>
  </sheetData>
  <sheetProtection algorithmName="SHA-512" hashValue="q1cSjBFHevnam3pXghSZ2YbEMXeAvEA8BxT9BaRoo1X2CY1jnxJhWBp0DgC7O6N+05g0SpKmRnFfe1U/xtCIgw==" saltValue="MV5siyE6ch8B8pB6F9GZ4A==" spinCount="100000" sheet="1" objects="1" scenarios="1"/>
  <conditionalFormatting sqref="A18">
    <cfRule type="cellIs" dxfId="581" priority="21" operator="equal">
      <formula>"Extremely Advantageous"</formula>
    </cfRule>
    <cfRule type="cellIs" dxfId="580" priority="18" operator="equal">
      <formula>"Minimal"</formula>
    </cfRule>
    <cfRule type="cellIs" dxfId="579" priority="19" operator="equal">
      <formula>"Not Needed"</formula>
    </cfRule>
    <cfRule type="cellIs" dxfId="578" priority="20" operator="equal">
      <formula>"Critical"</formula>
    </cfRule>
  </conditionalFormatting>
  <conditionalFormatting sqref="A28">
    <cfRule type="cellIs" dxfId="577" priority="22" operator="equal">
      <formula>"Minimal"</formula>
    </cfRule>
    <cfRule type="cellIs" dxfId="576" priority="23" operator="equal">
      <formula>"Not Needed"</formula>
    </cfRule>
    <cfRule type="cellIs" dxfId="575" priority="24" operator="equal">
      <formula>"Critical"</formula>
    </cfRule>
    <cfRule type="cellIs" dxfId="574" priority="25" operator="equal">
      <formula>"Extremely Advantageous"</formula>
    </cfRule>
  </conditionalFormatting>
  <conditionalFormatting sqref="A34">
    <cfRule type="cellIs" dxfId="573" priority="28" operator="equal">
      <formula>"Critical"</formula>
    </cfRule>
    <cfRule type="cellIs" dxfId="572" priority="26" operator="equal">
      <formula>"Minimal"</formula>
    </cfRule>
    <cfRule type="cellIs" dxfId="571" priority="27" operator="equal">
      <formula>"Not Needed"</formula>
    </cfRule>
    <cfRule type="cellIs" dxfId="570" priority="29" operator="equal">
      <formula>"Extremely Advantageous"</formula>
    </cfRule>
  </conditionalFormatting>
  <conditionalFormatting sqref="A37">
    <cfRule type="cellIs" dxfId="569" priority="30" operator="equal">
      <formula>"Minimal"</formula>
    </cfRule>
    <cfRule type="cellIs" dxfId="568" priority="31" operator="equal">
      <formula>"Not Needed"</formula>
    </cfRule>
    <cfRule type="cellIs" dxfId="567" priority="32" operator="equal">
      <formula>"Critical"</formula>
    </cfRule>
    <cfRule type="cellIs" dxfId="566" priority="33" operator="equal">
      <formula>"Extremely Advantageous"</formula>
    </cfRule>
  </conditionalFormatting>
  <conditionalFormatting sqref="A53">
    <cfRule type="cellIs" dxfId="565" priority="34" operator="equal">
      <formula>"Minimal"</formula>
    </cfRule>
    <cfRule type="cellIs" dxfId="564" priority="35" operator="equal">
      <formula>"Not Needed"</formula>
    </cfRule>
    <cfRule type="cellIs" dxfId="563" priority="36" operator="equal">
      <formula>"Critical"</formula>
    </cfRule>
    <cfRule type="cellIs" dxfId="562" priority="37" operator="equal">
      <formula>"Extremely Advantageous"</formula>
    </cfRule>
  </conditionalFormatting>
  <conditionalFormatting sqref="A56">
    <cfRule type="cellIs" dxfId="561" priority="38" operator="equal">
      <formula>"Minimal"</formula>
    </cfRule>
    <cfRule type="cellIs" dxfId="560" priority="39" operator="equal">
      <formula>"Not Needed"</formula>
    </cfRule>
    <cfRule type="cellIs" dxfId="559" priority="40" operator="equal">
      <formula>"Critical"</formula>
    </cfRule>
    <cfRule type="cellIs" dxfId="558" priority="41" operator="equal">
      <formula>"Extremely Advantageous"</formula>
    </cfRule>
  </conditionalFormatting>
  <conditionalFormatting sqref="A58">
    <cfRule type="cellIs" dxfId="557" priority="42" operator="equal">
      <formula>"Minimal"</formula>
    </cfRule>
    <cfRule type="cellIs" dxfId="556" priority="43" operator="equal">
      <formula>"Not Needed"</formula>
    </cfRule>
    <cfRule type="cellIs" dxfId="555" priority="44" operator="equal">
      <formula>"Critical"</formula>
    </cfRule>
    <cfRule type="cellIs" dxfId="554" priority="45" operator="equal">
      <formula>"Extremely Advantageous"</formula>
    </cfRule>
  </conditionalFormatting>
  <conditionalFormatting sqref="A63">
    <cfRule type="cellIs" dxfId="553" priority="46" operator="equal">
      <formula>"Minimal"</formula>
    </cfRule>
    <cfRule type="cellIs" dxfId="552" priority="47" operator="equal">
      <formula>"Not Needed"</formula>
    </cfRule>
    <cfRule type="cellIs" dxfId="551" priority="48" operator="equal">
      <formula>"Critical"</formula>
    </cfRule>
    <cfRule type="cellIs" dxfId="550" priority="49" operator="equal">
      <formula>"Extremely Advantageous"</formula>
    </cfRule>
  </conditionalFormatting>
  <conditionalFormatting sqref="A65">
    <cfRule type="cellIs" dxfId="549" priority="50" operator="equal">
      <formula>"Minimal"</formula>
    </cfRule>
    <cfRule type="cellIs" dxfId="548" priority="51" operator="equal">
      <formula>"Not Needed"</formula>
    </cfRule>
    <cfRule type="cellIs" dxfId="547" priority="52" operator="equal">
      <formula>"Critical"</formula>
    </cfRule>
    <cfRule type="cellIs" dxfId="546" priority="53" operator="equal">
      <formula>"Extremely Advantageous"</formula>
    </cfRule>
  </conditionalFormatting>
  <conditionalFormatting sqref="A67:A68">
    <cfRule type="cellIs" dxfId="545" priority="54" operator="equal">
      <formula>"Minimal"</formula>
    </cfRule>
    <cfRule type="cellIs" dxfId="544" priority="55" operator="equal">
      <formula>"Not Needed"</formula>
    </cfRule>
    <cfRule type="cellIs" dxfId="543" priority="56" operator="equal">
      <formula>"Critical"</formula>
    </cfRule>
    <cfRule type="cellIs" dxfId="542" priority="57" operator="equal">
      <formula>"Extremely Advantageous"</formula>
    </cfRule>
  </conditionalFormatting>
  <conditionalFormatting sqref="A73:A74">
    <cfRule type="cellIs" dxfId="541" priority="58" operator="equal">
      <formula>"Minimal"</formula>
    </cfRule>
    <cfRule type="cellIs" dxfId="540" priority="59" operator="equal">
      <formula>"Not Needed"</formula>
    </cfRule>
    <cfRule type="cellIs" dxfId="539" priority="60" operator="equal">
      <formula>"Critical"</formula>
    </cfRule>
    <cfRule type="cellIs" dxfId="538" priority="61" operator="equal">
      <formula>"Extremely Advantageous"</formula>
    </cfRule>
  </conditionalFormatting>
  <conditionalFormatting sqref="A80">
    <cfRule type="cellIs" dxfId="537" priority="70" operator="equal">
      <formula>"Minimal"</formula>
    </cfRule>
    <cfRule type="cellIs" dxfId="536" priority="71" operator="equal">
      <formula>"Not Needed"</formula>
    </cfRule>
    <cfRule type="cellIs" dxfId="535" priority="72" operator="equal">
      <formula>"Critical"</formula>
    </cfRule>
    <cfRule type="cellIs" dxfId="534" priority="73" operator="equal">
      <formula>"Extremely Advantageous"</formula>
    </cfRule>
  </conditionalFormatting>
  <conditionalFormatting sqref="A90">
    <cfRule type="cellIs" dxfId="533" priority="74" operator="equal">
      <formula>"Minimal"</formula>
    </cfRule>
    <cfRule type="cellIs" dxfId="532" priority="75" operator="equal">
      <formula>"Not Needed"</formula>
    </cfRule>
    <cfRule type="cellIs" dxfId="531" priority="76" operator="equal">
      <formula>"Critical"</formula>
    </cfRule>
    <cfRule type="cellIs" dxfId="530" priority="77" operator="equal">
      <formula>"Extremely Advantageous"</formula>
    </cfRule>
  </conditionalFormatting>
  <conditionalFormatting sqref="B1:B2">
    <cfRule type="cellIs" dxfId="529" priority="83" operator="equal">
      <formula>"Mandatory"</formula>
    </cfRule>
  </conditionalFormatting>
  <conditionalFormatting sqref="B1:B1048576 A16">
    <cfRule type="cellIs" dxfId="528" priority="3" operator="equal">
      <formula>"Not Needed"</formula>
    </cfRule>
    <cfRule type="cellIs" dxfId="527" priority="4" operator="equal">
      <formula>"Critical"</formula>
    </cfRule>
    <cfRule type="cellIs" dxfId="526" priority="5" operator="equal">
      <formula>"Extremely Advantageous"</formula>
    </cfRule>
    <cfRule type="cellIs" dxfId="525" priority="2" operator="equal">
      <formula>"Minimal"</formula>
    </cfRule>
  </conditionalFormatting>
  <conditionalFormatting sqref="G5:G15 G17 G19:G27 G29:G33 G35:G36 G38:G52 G54:G55 G57 G59:G62 G64 G66 G69:G72 G75:G79 G81:G89 G91">
    <cfRule type="cellIs" dxfId="524" priority="82" operator="equal">
      <formula>"Select from Drop Down List"</formula>
    </cfRule>
  </conditionalFormatting>
  <dataValidations count="2">
    <dataValidation type="list" allowBlank="1" showInputMessage="1" showErrorMessage="1" sqref="G5:G15 G17 G19:G27 G29:G33 G35:G36 G38:G52 G54:G55 G57 G59:G62 G64 G66 G69:G72 G75:G79 G81:G89 G91" xr:uid="{00000000-0002-0000-0800-000000000000}">
      <formula1>Availability</formula1>
      <formula2>0</formula2>
    </dataValidation>
    <dataValidation type="list" allowBlank="1" showInputMessage="1" showErrorMessage="1" errorTitle="Invalid specification type" error="Please enter a Specification type from the drop-down list." sqref="B3:B91" xr:uid="{00000000-0002-0000-0800-000001000000}">
      <formula1>SpecType</formula1>
      <formula2>0</formula2>
    </dataValidation>
  </dataValidations>
  <pageMargins left="0.25" right="0.25" top="0.75" bottom="0.75" header="0.3" footer="0.3"/>
  <pageSetup fitToHeight="0" orientation="landscape" horizontalDpi="300" verticalDpi="300"/>
  <headerFooter>
    <oddHeader>&amp;C&amp;"Arial,Bold"Staunton, VA
CAD Functional Requirements&amp;R&amp;"Arial,Bold"&amp;A</oddHeader>
    <oddFooter>&amp;L&amp;"Arial,Bold"&amp;10Federal Engineering, June 2024 ©&amp;R&amp;"Arial,Bold"&amp;10&amp;P of &amp;N</oddFooter>
  </headerFooter>
</worksheet>
</file>

<file path=docProps/app.xml><?xml version="1.0" encoding="utf-8"?>
<Properties xmlns="http://schemas.openxmlformats.org/officeDocument/2006/extended-properties" xmlns:vt="http://schemas.openxmlformats.org/officeDocument/2006/docPropsVTypes">
  <Template/>
  <TotalTime>224</TotalTime>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Evaluation Overview</vt:lpstr>
      <vt:lpstr>Support Data</vt:lpstr>
      <vt:lpstr>Instructions</vt:lpstr>
      <vt:lpstr>Global</vt:lpstr>
      <vt:lpstr>General</vt:lpstr>
      <vt:lpstr>Basic</vt:lpstr>
      <vt:lpstr>Blank</vt:lpstr>
      <vt:lpstr>Incident Entry</vt:lpstr>
      <vt:lpstr>Incident Entry Options</vt:lpstr>
      <vt:lpstr>Unit Recommendation</vt:lpstr>
      <vt:lpstr>Dispatch</vt:lpstr>
      <vt:lpstr>Incident Processing</vt:lpstr>
      <vt:lpstr>Mapping</vt:lpstr>
      <vt:lpstr>Locations</vt:lpstr>
      <vt:lpstr>Removed</vt:lpstr>
      <vt:lpstr>Incident Management</vt:lpstr>
      <vt:lpstr>Incident Command</vt:lpstr>
      <vt:lpstr>Resource Management</vt:lpstr>
      <vt:lpstr>Premise Info</vt:lpstr>
      <vt:lpstr>Mobile</vt:lpstr>
      <vt:lpstr>Law</vt:lpstr>
      <vt:lpstr>Fire</vt:lpstr>
      <vt:lpstr>EMS</vt:lpstr>
      <vt:lpstr>Sheet2</vt:lpstr>
      <vt:lpstr>Sheet1</vt:lpstr>
      <vt:lpstr>Reporting</vt:lpstr>
      <vt:lpstr>Sheet4</vt:lpstr>
      <vt:lpstr>Sheet5</vt:lpstr>
      <vt:lpstr>Template radio buttons</vt:lpstr>
      <vt:lpstr>Availability</vt:lpstr>
      <vt:lpstr>Availability1</vt:lpstr>
      <vt:lpstr>AvailabilityData</vt:lpstr>
      <vt:lpstr>specdata</vt:lpstr>
      <vt:lpstr>SpecType</vt:lpstr>
      <vt:lpstr>Yes_No</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Mesaros</dc:creator>
  <dc:description/>
  <cp:lastModifiedBy>Donald Doepke</cp:lastModifiedBy>
  <cp:revision>12</cp:revision>
  <cp:lastPrinted>2026-01-21T21:43:35Z</cp:lastPrinted>
  <dcterms:created xsi:type="dcterms:W3CDTF">2008-06-02T12:59:48Z</dcterms:created>
  <dcterms:modified xsi:type="dcterms:W3CDTF">2026-02-06T16:30:09Z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0x010100FF2A575556DA2D488AA206FBB96EAB14</vt:lpwstr>
  </property>
  <property fmtid="{D5CDD505-2E9C-101B-9397-08002B2CF9AE}" pid="3" name="MediaServiceImageTags">
    <vt:lpwstr/>
  </property>
</Properties>
</file>